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RCC_Client_Share - Clients - Clients\Delta Natural Gas\2024 Rate Case\"/>
    </mc:Choice>
  </mc:AlternateContent>
  <xr:revisionPtr revIDLastSave="0" documentId="13_ncr:1_{2B60E4EC-3A25-472F-8110-2D7013953C9E}" xr6:coauthVersionLast="47" xr6:coauthVersionMax="47" xr10:uidLastSave="{00000000-0000-0000-0000-000000000000}"/>
  <bookViews>
    <workbookView xWindow="-110" yWindow="-110" windowWidth="19420" windowHeight="10420" xr2:uid="{3DDCFE6F-2543-49C5-8518-A831D583D3AF}"/>
  </bookViews>
  <sheets>
    <sheet name="Sch 7.2 - Fed &amp; St Income Tax" sheetId="3" r:id="rId1"/>
    <sheet name="Tab 58 p1" sheetId="1" r:id="rId2"/>
    <sheet name="Tab 58 p2" sheetId="2" r:id="rId3"/>
    <sheet name="Support---&gt;" sheetId="7" r:id="rId4"/>
    <sheet name="TB YE 2-28-25" sheetId="6" r:id="rId5"/>
    <sheet name="1600" sheetId="4" r:id="rId6"/>
    <sheet name="1300" sheetId="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</externalReferences>
  <definedNames>
    <definedName name="\A">'[2]TRANSPORTS-revised'!#REF!</definedName>
    <definedName name="\C" localSheetId="6">#REF!</definedName>
    <definedName name="\C" localSheetId="5">#REF!</definedName>
    <definedName name="\C" localSheetId="4">#REF!</definedName>
    <definedName name="\C">#REF!</definedName>
    <definedName name="\f" localSheetId="6">'[39]E-2'!#REF!</definedName>
    <definedName name="\f" localSheetId="5">'[39]E-2'!#REF!</definedName>
    <definedName name="\f" localSheetId="4">'[39]E-2'!#REF!</definedName>
    <definedName name="\f">'[3]E-2'!#REF!</definedName>
    <definedName name="\p" localSheetId="6">#REF!</definedName>
    <definedName name="\p" localSheetId="5">#REF!</definedName>
    <definedName name="\p" localSheetId="4">#REF!</definedName>
    <definedName name="\p">#REF!</definedName>
    <definedName name="\Q">#REF!</definedName>
    <definedName name="\s" localSheetId="6">'[39]E-2'!#REF!</definedName>
    <definedName name="\s" localSheetId="5">'[39]E-2'!#REF!</definedName>
    <definedName name="\s" localSheetId="4">'[39]E-2'!#REF!</definedName>
    <definedName name="\s">'[3]E-2'!#REF!</definedName>
    <definedName name="\t" localSheetId="6">#REF!</definedName>
    <definedName name="\t" localSheetId="5">#REF!</definedName>
    <definedName name="\t" localSheetId="4">#REF!</definedName>
    <definedName name="\t">#REF!</definedName>
    <definedName name="__123Graph_A">[4]DSAR!$G$6:$G$32</definedName>
    <definedName name="__123Graph_ACCMS">[4]DSAR!$J$6:$J$32</definedName>
    <definedName name="__123Graph_ACCSP">[4]DSAR!$K$6:$K$32</definedName>
    <definedName name="__123Graph_ACG">[4]DSAR!$I$6:$I$32</definedName>
    <definedName name="__123Graph_ACM">[4]DSAR!$D$6:$D$32</definedName>
    <definedName name="__123Graph_ACMS">[4]DSAR!$H$6:$H$32</definedName>
    <definedName name="__123Graph_ACSP">[4]DSAR!$G$6:$G$32</definedName>
    <definedName name="__123Graph_AHG">[4]DSAR!$B$6:$B$32</definedName>
    <definedName name="__123Graph_AHMS">[4]DSAR!$C$6:$C$32</definedName>
    <definedName name="__123Graph_AILL">[4]DSAR!$AL$6:$AL$23</definedName>
    <definedName name="__123Graph_AIOWA">[4]DSAR!$W$6:$W$31</definedName>
    <definedName name="__123Graph_AKEOTA">[4]DSAR!$F$6:$F$32</definedName>
    <definedName name="__123Graph_ALOUD">[4]DSAR!$E$6:$E$32</definedName>
    <definedName name="__123Graph_ANL">[4]DSAR!$M$6:$M$32</definedName>
    <definedName name="__123Graph_ASAY">[4]DSAR!$L$6:$L$32</definedName>
    <definedName name="__123Graph_ATOTSYS">[4]DSAR!$T$6:$T$23</definedName>
    <definedName name="__123Graph_B">[4]DSAR!$BK$6:$BK$32</definedName>
    <definedName name="__123Graph_BCCMS">[4]DSAR!$BM$6:$BM$32</definedName>
    <definedName name="__123Graph_BCCSP">[4]DSAR!$BN$6:$BN$32</definedName>
    <definedName name="__123Graph_BCG">[4]DSAR!$BO$6:$BO$32</definedName>
    <definedName name="__123Graph_BCM">[4]DSAR!$BQ$6:$BQ$32</definedName>
    <definedName name="__123Graph_BCMS">[4]DSAR!$BL$6:$BL$32</definedName>
    <definedName name="__123Graph_BCSP">[4]DSAR!$BK$6:$BK$32</definedName>
    <definedName name="__123Graph_BHG">[4]DSAR!$BS$6:$BS$32</definedName>
    <definedName name="__123Graph_BHMS">[4]DSAR!$BR$6:$BR$32</definedName>
    <definedName name="__123Graph_BILL">[4]DSAR!$AM$6:$AM$32</definedName>
    <definedName name="__123Graph_BIOWA">[4]DSAR!$X$6:$X$32</definedName>
    <definedName name="__123Graph_BKEOTA">[4]DSAR!$BJ$6:$BJ$32</definedName>
    <definedName name="__123Graph_BLOUD">[4]DSAR!$BP$6:$BP$32</definedName>
    <definedName name="__123Graph_BNL">[4]DSAR!$AA$6:$AA$32</definedName>
    <definedName name="__123Graph_BSAY">[4]DSAR!$AF$6:$AF$32</definedName>
    <definedName name="__123Graph_BTOTSYS">[4]DSAR!$U$6:$U$32</definedName>
    <definedName name="__123Graph_C">[4]DSAR!$AW$6:$AW$23</definedName>
    <definedName name="__123Graph_CCCMS">[4]DSAR!$AY$6:$AY$29</definedName>
    <definedName name="__123Graph_CCCSP">[4]DSAR!$AZ$6:$AZ$29</definedName>
    <definedName name="__123Graph_CCG">[4]DSAR!$BA$6:$BA$29</definedName>
    <definedName name="__123Graph_CCM">[4]DSAR!$BC$6:$BC$31</definedName>
    <definedName name="__123Graph_CCMS">[4]DSAR!$AX$6:$AX$31</definedName>
    <definedName name="__123Graph_CCSP">[4]DSAR!$AW$6:$AW$31</definedName>
    <definedName name="__123Graph_CHG">[4]DSAR!$BE$6:$BE$29</definedName>
    <definedName name="__123Graph_CHMS">[4]DSAR!$BD$6:$BD$29</definedName>
    <definedName name="__123Graph_CILL">[4]DSAR!$AN$6:$AN$23</definedName>
    <definedName name="__123Graph_CIOWA">[4]DSAR!$Y$6:$Y$31</definedName>
    <definedName name="__123Graph_CKEOTA">[4]DSAR!$AV$6:$AV$31</definedName>
    <definedName name="__123Graph_CLOUD">[4]DSAR!$BB$6:$BB$29</definedName>
    <definedName name="__123Graph_CNL">[4]DSAR!$AB$6:$AB$30</definedName>
    <definedName name="__123Graph_CSAY">[4]DSAR!$AG$6:$AG$30</definedName>
    <definedName name="__123Graph_CTOTSYS">[4]DSAR!$V$6:$V$23</definedName>
    <definedName name="__123Graph_X">[4]DSAR!$A$6:$A$32</definedName>
    <definedName name="__123Graph_XCCMS">[4]DSAR!$A$6:$A$32</definedName>
    <definedName name="__123Graph_XCCSP">[4]DSAR!$A$6:$A$32</definedName>
    <definedName name="__123Graph_XCG">[4]DSAR!$A$6:$A$32</definedName>
    <definedName name="__123Graph_XCM">[4]DSAR!$A$6:$A$32</definedName>
    <definedName name="__123Graph_XCMS">[4]DSAR!$A$6:$A$32</definedName>
    <definedName name="__123Graph_XCSP">[4]DSAR!$A$6:$A$32</definedName>
    <definedName name="__123Graph_XHG">[4]DSAR!$A$6:$A$32</definedName>
    <definedName name="__123Graph_XHMS">[4]DSAR!$A$6:$A$32</definedName>
    <definedName name="__123Graph_XILL">[4]DSAR!$A$6:$A$32</definedName>
    <definedName name="__123Graph_XIOWA">[4]DSAR!$A$6:$A$32</definedName>
    <definedName name="__123Graph_XKEOTA">[4]DSAR!$A$6:$A$32</definedName>
    <definedName name="__123Graph_XLOUD">[4]DSAR!$A$6:$A$32</definedName>
    <definedName name="__123Graph_XNL">[4]DSAR!$A$6:$A$32</definedName>
    <definedName name="__123Graph_XSAY">[4]DSAR!$A$6:$A$32</definedName>
    <definedName name="__123Graph_XTOTSYS">[4]DSAR!$A$6:$A$32</definedName>
    <definedName name="__ADJ24" localSheetId="6">#REF!</definedName>
    <definedName name="__ADJ24" localSheetId="5">#REF!</definedName>
    <definedName name="__ADJ24" localSheetId="4">#REF!</definedName>
    <definedName name="__ADJ24">#REF!</definedName>
    <definedName name="__ADJ25" localSheetId="6">#REF!</definedName>
    <definedName name="__ADJ25" localSheetId="5">#REF!</definedName>
    <definedName name="__ADJ25" localSheetId="4">#REF!</definedName>
    <definedName name="__ADJ25">#REF!</definedName>
    <definedName name="__adj4" localSheetId="6">#REF!</definedName>
    <definedName name="__adj4" localSheetId="5">#REF!</definedName>
    <definedName name="__adj4" localSheetId="4">#REF!</definedName>
    <definedName name="__adj4">#REF!</definedName>
    <definedName name="__ADJ44" localSheetId="6">#REF!</definedName>
    <definedName name="__ADJ44" localSheetId="5">#REF!</definedName>
    <definedName name="__ADJ44" localSheetId="4">#REF!</definedName>
    <definedName name="__ADJ44">#REF!</definedName>
    <definedName name="__ADJ48" localSheetId="6">#REF!</definedName>
    <definedName name="__ADJ48" localSheetId="5">#REF!</definedName>
    <definedName name="__ADJ48" localSheetId="4">#REF!</definedName>
    <definedName name="__ADJ48">#REF!</definedName>
    <definedName name="__ADJ49" localSheetId="6">#REF!</definedName>
    <definedName name="__ADJ49" localSheetId="5">#REF!</definedName>
    <definedName name="__ADJ49" localSheetId="4">#REF!</definedName>
    <definedName name="__ADJ49">#REF!</definedName>
    <definedName name="__ADJ51" localSheetId="6">#REF!</definedName>
    <definedName name="__ADJ51" localSheetId="5">#REF!</definedName>
    <definedName name="__ADJ51" localSheetId="4">#REF!</definedName>
    <definedName name="__ADJ51">#REF!</definedName>
    <definedName name="__EMP11" localSheetId="6">#REF!</definedName>
    <definedName name="__EMP11" localSheetId="5">#REF!</definedName>
    <definedName name="__EMP11" localSheetId="4">#REF!</definedName>
    <definedName name="__EMP11">#REF!</definedName>
    <definedName name="__EMP12" localSheetId="6">#REF!</definedName>
    <definedName name="__EMP12" localSheetId="5">#REF!</definedName>
    <definedName name="__EMP12" localSheetId="4">#REF!</definedName>
    <definedName name="__EMP12">#REF!</definedName>
    <definedName name="__EMP14" localSheetId="6">#REF!</definedName>
    <definedName name="__EMP14" localSheetId="5">#REF!</definedName>
    <definedName name="__EMP14" localSheetId="4">#REF!</definedName>
    <definedName name="__EMP14">#REF!</definedName>
    <definedName name="__EMP15" localSheetId="6">#REF!</definedName>
    <definedName name="__EMP15" localSheetId="5">#REF!</definedName>
    <definedName name="__EMP15" localSheetId="4">#REF!</definedName>
    <definedName name="__EMP15">#REF!</definedName>
    <definedName name="__EMP16" localSheetId="6">#REF!</definedName>
    <definedName name="__EMP16" localSheetId="5">#REF!</definedName>
    <definedName name="__EMP16" localSheetId="4">#REF!</definedName>
    <definedName name="__EMP16">#REF!</definedName>
    <definedName name="__EMP17" localSheetId="6">#REF!</definedName>
    <definedName name="__EMP17" localSheetId="5">#REF!</definedName>
    <definedName name="__EMP17" localSheetId="4">#REF!</definedName>
    <definedName name="__EMP17">#REF!</definedName>
    <definedName name="__EMP18" localSheetId="6">#REF!</definedName>
    <definedName name="__EMP18" localSheetId="5">#REF!</definedName>
    <definedName name="__EMP18" localSheetId="4">#REF!</definedName>
    <definedName name="__EMP18">#REF!</definedName>
    <definedName name="__EMP20" localSheetId="6">#REF!</definedName>
    <definedName name="__EMP20" localSheetId="5">#REF!</definedName>
    <definedName name="__EMP20" localSheetId="4">#REF!</definedName>
    <definedName name="__EMP20">#REF!</definedName>
    <definedName name="__EMP22" localSheetId="6">#REF!</definedName>
    <definedName name="__EMP22" localSheetId="5">#REF!</definedName>
    <definedName name="__EMP22" localSheetId="4">#REF!</definedName>
    <definedName name="__EMP22">#REF!</definedName>
    <definedName name="__EMP32" localSheetId="6">#REF!</definedName>
    <definedName name="__EMP32" localSheetId="5">#REF!</definedName>
    <definedName name="__EMP32" localSheetId="4">#REF!</definedName>
    <definedName name="__EMP32">#REF!</definedName>
    <definedName name="__EMP34" localSheetId="6">#REF!</definedName>
    <definedName name="__EMP34" localSheetId="5">#REF!</definedName>
    <definedName name="__EMP34" localSheetId="4">#REF!</definedName>
    <definedName name="__EMP34">#REF!</definedName>
    <definedName name="__EMP35" localSheetId="6">#REF!</definedName>
    <definedName name="__EMP35" localSheetId="5">#REF!</definedName>
    <definedName name="__EMP35" localSheetId="4">#REF!</definedName>
    <definedName name="__EMP35">#REF!</definedName>
    <definedName name="__EMP37" localSheetId="6">#REF!</definedName>
    <definedName name="__EMP37" localSheetId="5">#REF!</definedName>
    <definedName name="__EMP37" localSheetId="4">#REF!</definedName>
    <definedName name="__EMP37">#REF!</definedName>
    <definedName name="__EMP38" localSheetId="6">#REF!</definedName>
    <definedName name="__EMP38" localSheetId="5">#REF!</definedName>
    <definedName name="__EMP38" localSheetId="4">#REF!</definedName>
    <definedName name="__EMP38">#REF!</definedName>
    <definedName name="__EMP43" localSheetId="6">#REF!</definedName>
    <definedName name="__EMP43" localSheetId="5">#REF!</definedName>
    <definedName name="__EMP43" localSheetId="4">#REF!</definedName>
    <definedName name="__EMP43">#REF!</definedName>
    <definedName name="__EMP48" localSheetId="6">#REF!</definedName>
    <definedName name="__EMP48" localSheetId="5">#REF!</definedName>
    <definedName name="__EMP48" localSheetId="4">#REF!</definedName>
    <definedName name="__EMP48">#REF!</definedName>
    <definedName name="__EMP51" localSheetId="6">#REF!</definedName>
    <definedName name="__EMP51" localSheetId="5">#REF!</definedName>
    <definedName name="__EMP51" localSheetId="4">#REF!</definedName>
    <definedName name="__EMP51">#REF!</definedName>
    <definedName name="__EMP52" localSheetId="6">#REF!</definedName>
    <definedName name="__EMP52" localSheetId="5">#REF!</definedName>
    <definedName name="__EMP52" localSheetId="4">#REF!</definedName>
    <definedName name="__EMP52">#REF!</definedName>
    <definedName name="__EMP53" localSheetId="6">#REF!</definedName>
    <definedName name="__EMP53" localSheetId="5">#REF!</definedName>
    <definedName name="__EMP53" localSheetId="4">#REF!</definedName>
    <definedName name="__EMP53">#REF!</definedName>
    <definedName name="__FXD0111" localSheetId="6">#REF!</definedName>
    <definedName name="__FXD0111" localSheetId="5">#REF!</definedName>
    <definedName name="__FXD0111" localSheetId="4">#REF!</definedName>
    <definedName name="__FXD0111">#REF!</definedName>
    <definedName name="__FXD0151" localSheetId="6">#REF!</definedName>
    <definedName name="__FXD0151" localSheetId="5">#REF!</definedName>
    <definedName name="__FXD0151" localSheetId="4">#REF!</definedName>
    <definedName name="__FXD0151">#REF!</definedName>
    <definedName name="__FXD0212" localSheetId="6">#REF!</definedName>
    <definedName name="__FXD0212" localSheetId="5">#REF!</definedName>
    <definedName name="__FXD0212" localSheetId="4">#REF!</definedName>
    <definedName name="__FXD0212">#REF!</definedName>
    <definedName name="__FXD0214" localSheetId="6">#REF!</definedName>
    <definedName name="__FXD0214" localSheetId="5">#REF!</definedName>
    <definedName name="__FXD0214" localSheetId="4">#REF!</definedName>
    <definedName name="__FXD0214">#REF!</definedName>
    <definedName name="__FXD0234" localSheetId="6">#REF!</definedName>
    <definedName name="__FXD0234" localSheetId="5">#REF!</definedName>
    <definedName name="__FXD0234" localSheetId="4">#REF!</definedName>
    <definedName name="__FXD0234">#REF!</definedName>
    <definedName name="__FXD0235" localSheetId="6">#REF!</definedName>
    <definedName name="__FXD0235" localSheetId="5">#REF!</definedName>
    <definedName name="__FXD0235" localSheetId="4">#REF!</definedName>
    <definedName name="__FXD0235">#REF!</definedName>
    <definedName name="__FXD0237" localSheetId="6">#REF!</definedName>
    <definedName name="__FXD0237" localSheetId="5">#REF!</definedName>
    <definedName name="__FXD0237" localSheetId="4">#REF!</definedName>
    <definedName name="__FXD0237">#REF!</definedName>
    <definedName name="__FXD0238" localSheetId="6">#REF!</definedName>
    <definedName name="__FXD0238" localSheetId="5">#REF!</definedName>
    <definedName name="__FXD0238" localSheetId="4">#REF!</definedName>
    <definedName name="__FXD0238">#REF!</definedName>
    <definedName name="__FXD0251" localSheetId="6">#REF!</definedName>
    <definedName name="__FXD0251" localSheetId="5">#REF!</definedName>
    <definedName name="__FXD0251" localSheetId="4">#REF!</definedName>
    <definedName name="__FXD0251">#REF!</definedName>
    <definedName name="__FXD0612" localSheetId="6">#REF!</definedName>
    <definedName name="__FXD0612" localSheetId="5">#REF!</definedName>
    <definedName name="__FXD0612" localSheetId="4">#REF!</definedName>
    <definedName name="__FXD0612">#REF!</definedName>
    <definedName name="__FXD0614" localSheetId="6">#REF!</definedName>
    <definedName name="__FXD0614" localSheetId="5">#REF!</definedName>
    <definedName name="__FXD0614" localSheetId="4">#REF!</definedName>
    <definedName name="__FXD0614">#REF!</definedName>
    <definedName name="__FXD0615" localSheetId="6">#REF!</definedName>
    <definedName name="__FXD0615" localSheetId="5">#REF!</definedName>
    <definedName name="__FXD0615" localSheetId="4">#REF!</definedName>
    <definedName name="__FXD0615">#REF!</definedName>
    <definedName name="__FXD0616" localSheetId="6">#REF!</definedName>
    <definedName name="__FXD0616" localSheetId="5">#REF!</definedName>
    <definedName name="__FXD0616" localSheetId="4">#REF!</definedName>
    <definedName name="__FXD0616">#REF!</definedName>
    <definedName name="__FXD0617" localSheetId="6">#REF!</definedName>
    <definedName name="__FXD0617" localSheetId="5">#REF!</definedName>
    <definedName name="__FXD0617" localSheetId="4">#REF!</definedName>
    <definedName name="__FXD0617">#REF!</definedName>
    <definedName name="__FXD0618" localSheetId="6">#REF!</definedName>
    <definedName name="__FXD0618" localSheetId="5">#REF!</definedName>
    <definedName name="__FXD0618" localSheetId="4">#REF!</definedName>
    <definedName name="__FXD0618">#REF!</definedName>
    <definedName name="__FXD0632" localSheetId="6">#REF!</definedName>
    <definedName name="__FXD0632" localSheetId="5">#REF!</definedName>
    <definedName name="__FXD0632" localSheetId="4">#REF!</definedName>
    <definedName name="__FXD0632">#REF!</definedName>
    <definedName name="__FXD0634" localSheetId="6">#REF!</definedName>
    <definedName name="__FXD0634" localSheetId="5">#REF!</definedName>
    <definedName name="__FXD0634" localSheetId="4">#REF!</definedName>
    <definedName name="__FXD0634">#REF!</definedName>
    <definedName name="__FXD0635" localSheetId="6">#REF!</definedName>
    <definedName name="__FXD0635" localSheetId="5">#REF!</definedName>
    <definedName name="__FXD0635" localSheetId="4">#REF!</definedName>
    <definedName name="__FXD0635">#REF!</definedName>
    <definedName name="__FXD0637" localSheetId="6">#REF!</definedName>
    <definedName name="__FXD0637" localSheetId="5">#REF!</definedName>
    <definedName name="__FXD0637" localSheetId="4">#REF!</definedName>
    <definedName name="__FXD0637">#REF!</definedName>
    <definedName name="__FXD0638" localSheetId="6">#REF!</definedName>
    <definedName name="__FXD0638" localSheetId="5">#REF!</definedName>
    <definedName name="__FXD0638" localSheetId="4">#REF!</definedName>
    <definedName name="__FXD0638">#REF!</definedName>
    <definedName name="__FXD0643" localSheetId="6">#REF!</definedName>
    <definedName name="__FXD0643" localSheetId="5">#REF!</definedName>
    <definedName name="__FXD0643" localSheetId="4">#REF!</definedName>
    <definedName name="__FXD0643">#REF!</definedName>
    <definedName name="__FXD0651" localSheetId="6">#REF!</definedName>
    <definedName name="__FXD0651" localSheetId="5">#REF!</definedName>
    <definedName name="__FXD0651" localSheetId="4">#REF!</definedName>
    <definedName name="__FXD0651">#REF!</definedName>
    <definedName name="__FXD0653" localSheetId="6">#REF!</definedName>
    <definedName name="__FXD0653" localSheetId="5">#REF!</definedName>
    <definedName name="__FXD0653" localSheetId="4">#REF!</definedName>
    <definedName name="__FXD0653">#REF!</definedName>
    <definedName name="__FXD0814" localSheetId="6">#REF!</definedName>
    <definedName name="__FXD0814" localSheetId="5">#REF!</definedName>
    <definedName name="__FXD0814" localSheetId="4">#REF!</definedName>
    <definedName name="__FXD0814">#REF!</definedName>
    <definedName name="__FXD0832" localSheetId="6">#REF!</definedName>
    <definedName name="__FXD0832" localSheetId="5">#REF!</definedName>
    <definedName name="__FXD0832" localSheetId="4">#REF!</definedName>
    <definedName name="__FXD0832">#REF!</definedName>
    <definedName name="__FXD0834" localSheetId="6">#REF!</definedName>
    <definedName name="__FXD0834" localSheetId="5">#REF!</definedName>
    <definedName name="__FXD0834" localSheetId="4">#REF!</definedName>
    <definedName name="__FXD0834">#REF!</definedName>
    <definedName name="__FXD0835" localSheetId="6">#REF!</definedName>
    <definedName name="__FXD0835" localSheetId="5">#REF!</definedName>
    <definedName name="__FXD0835" localSheetId="4">#REF!</definedName>
    <definedName name="__FXD0835">#REF!</definedName>
    <definedName name="__FXD0837" localSheetId="6">#REF!</definedName>
    <definedName name="__FXD0837" localSheetId="5">#REF!</definedName>
    <definedName name="__FXD0837" localSheetId="4">#REF!</definedName>
    <definedName name="__FXD0837">#REF!</definedName>
    <definedName name="__FXD0838" localSheetId="6">#REF!</definedName>
    <definedName name="__FXD0838" localSheetId="5">#REF!</definedName>
    <definedName name="__FXD0838" localSheetId="4">#REF!</definedName>
    <definedName name="__FXD0838">#REF!</definedName>
    <definedName name="__FXD0851" localSheetId="6">#REF!</definedName>
    <definedName name="__FXD0851" localSheetId="5">#REF!</definedName>
    <definedName name="__FXD0851" localSheetId="4">#REF!</definedName>
    <definedName name="__FXD0851">#REF!</definedName>
    <definedName name="__FXD0932" localSheetId="6">#REF!</definedName>
    <definedName name="__FXD0932" localSheetId="5">#REF!</definedName>
    <definedName name="__FXD0932" localSheetId="4">#REF!</definedName>
    <definedName name="__FXD0932">#REF!</definedName>
    <definedName name="__FXD0934" localSheetId="6">#REF!</definedName>
    <definedName name="__FXD0934" localSheetId="5">#REF!</definedName>
    <definedName name="__FXD0934" localSheetId="4">#REF!</definedName>
    <definedName name="__FXD0934">#REF!</definedName>
    <definedName name="__FXD0935" localSheetId="6">#REF!</definedName>
    <definedName name="__FXD0935" localSheetId="5">#REF!</definedName>
    <definedName name="__FXD0935" localSheetId="4">#REF!</definedName>
    <definedName name="__FXD0935">#REF!</definedName>
    <definedName name="__FXD0937" localSheetId="6">#REF!</definedName>
    <definedName name="__FXD0937" localSheetId="5">#REF!</definedName>
    <definedName name="__FXD0937" localSheetId="4">#REF!</definedName>
    <definedName name="__FXD0937">#REF!</definedName>
    <definedName name="__FXD0938" localSheetId="6">#REF!</definedName>
    <definedName name="__FXD0938" localSheetId="5">#REF!</definedName>
    <definedName name="__FXD0938" localSheetId="4">#REF!</definedName>
    <definedName name="__FXD0938">#REF!</definedName>
    <definedName name="__FXD0951" localSheetId="6">#REF!</definedName>
    <definedName name="__FXD0951" localSheetId="5">#REF!</definedName>
    <definedName name="__FXD0951" localSheetId="4">#REF!</definedName>
    <definedName name="__FXD0951">#REF!</definedName>
    <definedName name="__FXD7032" localSheetId="6">#REF!</definedName>
    <definedName name="__FXD7032" localSheetId="5">#REF!</definedName>
    <definedName name="__FXD7032" localSheetId="4">#REF!</definedName>
    <definedName name="__FXD7032">#REF!</definedName>
    <definedName name="__FXD7034" localSheetId="6">#REF!</definedName>
    <definedName name="__FXD7034" localSheetId="5">#REF!</definedName>
    <definedName name="__FXD7034" localSheetId="4">#REF!</definedName>
    <definedName name="__FXD7034">#REF!</definedName>
    <definedName name="__FXD7035" localSheetId="6">#REF!</definedName>
    <definedName name="__FXD7035" localSheetId="5">#REF!</definedName>
    <definedName name="__FXD7035" localSheetId="4">#REF!</definedName>
    <definedName name="__FXD7035">#REF!</definedName>
    <definedName name="__FXD7037" localSheetId="6">#REF!</definedName>
    <definedName name="__FXD7037" localSheetId="5">#REF!</definedName>
    <definedName name="__FXD7037" localSheetId="4">#REF!</definedName>
    <definedName name="__FXD7037">#REF!</definedName>
    <definedName name="__FXD7038" localSheetId="6">#REF!</definedName>
    <definedName name="__FXD7038" localSheetId="5">#REF!</definedName>
    <definedName name="__FXD7038" localSheetId="4">#REF!</definedName>
    <definedName name="__FXD7038">#REF!</definedName>
    <definedName name="__FXD8614" localSheetId="6">#REF!</definedName>
    <definedName name="__FXD8614" localSheetId="5">#REF!</definedName>
    <definedName name="__FXD8614" localSheetId="4">#REF!</definedName>
    <definedName name="__FXD8614">#REF!</definedName>
    <definedName name="__FXD8615" localSheetId="6">#REF!</definedName>
    <definedName name="__FXD8615" localSheetId="5">#REF!</definedName>
    <definedName name="__FXD8615" localSheetId="4">#REF!</definedName>
    <definedName name="__FXD8615">#REF!</definedName>
    <definedName name="__FXD8616" localSheetId="6">#REF!</definedName>
    <definedName name="__FXD8616" localSheetId="5">#REF!</definedName>
    <definedName name="__FXD8616" localSheetId="4">#REF!</definedName>
    <definedName name="__FXD8616">#REF!</definedName>
    <definedName name="__FXD8617" localSheetId="6">#REF!</definedName>
    <definedName name="__FXD8617" localSheetId="5">#REF!</definedName>
    <definedName name="__FXD8617" localSheetId="4">#REF!</definedName>
    <definedName name="__FXD8617">#REF!</definedName>
    <definedName name="__FXD8618" localSheetId="6">#REF!</definedName>
    <definedName name="__FXD8618" localSheetId="5">#REF!</definedName>
    <definedName name="__FXD8618" localSheetId="4">#REF!</definedName>
    <definedName name="__FXD8618">#REF!</definedName>
    <definedName name="__FXD8632" localSheetId="6">#REF!</definedName>
    <definedName name="__FXD8632" localSheetId="5">#REF!</definedName>
    <definedName name="__FXD8632" localSheetId="4">#REF!</definedName>
    <definedName name="__FXD8632">#REF!</definedName>
    <definedName name="__FXD8634" localSheetId="6">#REF!</definedName>
    <definedName name="__FXD8634" localSheetId="5">#REF!</definedName>
    <definedName name="__FXD8634" localSheetId="4">#REF!</definedName>
    <definedName name="__FXD8634">#REF!</definedName>
    <definedName name="__FXD8635" localSheetId="6">#REF!</definedName>
    <definedName name="__FXD8635" localSheetId="5">#REF!</definedName>
    <definedName name="__FXD8635" localSheetId="4">#REF!</definedName>
    <definedName name="__FXD8635">#REF!</definedName>
    <definedName name="__FXD8637" localSheetId="6">#REF!</definedName>
    <definedName name="__FXD8637" localSheetId="5">#REF!</definedName>
    <definedName name="__FXD8637" localSheetId="4">#REF!</definedName>
    <definedName name="__FXD8637">#REF!</definedName>
    <definedName name="__FXD8638" localSheetId="6">#REF!</definedName>
    <definedName name="__FXD8638" localSheetId="5">#REF!</definedName>
    <definedName name="__FXD8638" localSheetId="4">#REF!</definedName>
    <definedName name="__FXD8638">#REF!</definedName>
    <definedName name="__FXD8651" localSheetId="6">#REF!</definedName>
    <definedName name="__FXD8651" localSheetId="5">#REF!</definedName>
    <definedName name="__FXD8651" localSheetId="4">#REF!</definedName>
    <definedName name="__FXD8651">#REF!</definedName>
    <definedName name="__SCH10" localSheetId="6">'[40]Rev Def Sum'!#REF!</definedName>
    <definedName name="__SCH10" localSheetId="5">'[40]Rev Def Sum'!#REF!</definedName>
    <definedName name="__SCH10" localSheetId="4">'[40]Rev Def Sum'!#REF!</definedName>
    <definedName name="__SCH10">'[5]Rev Def Sum'!#REF!</definedName>
    <definedName name="__sch17" localSheetId="6">#REF!</definedName>
    <definedName name="__sch17" localSheetId="5">#REF!</definedName>
    <definedName name="__sch17" localSheetId="4">#REF!</definedName>
    <definedName name="__sch17">#REF!</definedName>
    <definedName name="__SCH33" localSheetId="6">'[41]SCHEDULE 33 A REV.'!$A$1:$H$67</definedName>
    <definedName name="__SCH33" localSheetId="5">'[41]SCHEDULE 33 A REV.'!$A$1:$H$67</definedName>
    <definedName name="__SCH33" localSheetId="4">'[41]SCHEDULE 33 A REV.'!$A$1:$H$67</definedName>
    <definedName name="__SCH33">'[6]SCHEDULE 33 A REV.'!$A$1:$H$67</definedName>
    <definedName name="__SCH6">#N/A</definedName>
    <definedName name="__SUM0111" localSheetId="6">#REF!</definedName>
    <definedName name="__SUM0111" localSheetId="5">#REF!</definedName>
    <definedName name="__SUM0111" localSheetId="4">#REF!</definedName>
    <definedName name="__SUM0111">#REF!</definedName>
    <definedName name="__SUM0113" localSheetId="6">#REF!</definedName>
    <definedName name="__SUM0113" localSheetId="5">#REF!</definedName>
    <definedName name="__SUM0113" localSheetId="4">#REF!</definedName>
    <definedName name="__SUM0113">#REF!</definedName>
    <definedName name="__SUM0210" localSheetId="6">#REF!</definedName>
    <definedName name="__SUM0210" localSheetId="5">#REF!</definedName>
    <definedName name="__SUM0210" localSheetId="4">#REF!</definedName>
    <definedName name="__SUM0210">#REF!</definedName>
    <definedName name="__SUM0213" localSheetId="6">#REF!</definedName>
    <definedName name="__SUM0213" localSheetId="5">#REF!</definedName>
    <definedName name="__SUM0213" localSheetId="4">#REF!</definedName>
    <definedName name="__SUM0213">#REF!</definedName>
    <definedName name="__SUM0401" localSheetId="6">#REF!</definedName>
    <definedName name="__SUM0401" localSheetId="5">#REF!</definedName>
    <definedName name="__SUM0401" localSheetId="4">#REF!</definedName>
    <definedName name="__SUM0401">#REF!</definedName>
    <definedName name="__SUM0402" localSheetId="6">#REF!</definedName>
    <definedName name="__SUM0402" localSheetId="5">#REF!</definedName>
    <definedName name="__SUM0402" localSheetId="4">#REF!</definedName>
    <definedName name="__SUM0402">#REF!</definedName>
    <definedName name="__SUM0408" localSheetId="6">#REF!</definedName>
    <definedName name="__SUM0408" localSheetId="5">#REF!</definedName>
    <definedName name="__SUM0408" localSheetId="4">#REF!</definedName>
    <definedName name="__SUM0408">#REF!</definedName>
    <definedName name="__SUM0409" localSheetId="6">#REF!</definedName>
    <definedName name="__SUM0409" localSheetId="5">#REF!</definedName>
    <definedName name="__SUM0409" localSheetId="4">#REF!</definedName>
    <definedName name="__SUM0409">#REF!</definedName>
    <definedName name="__SUM0411" localSheetId="6">#REF!</definedName>
    <definedName name="__SUM0411" localSheetId="5">#REF!</definedName>
    <definedName name="__SUM0411" localSheetId="4">#REF!</definedName>
    <definedName name="__SUM0411">#REF!</definedName>
    <definedName name="__SUM0501" localSheetId="6">#REF!</definedName>
    <definedName name="__SUM0501" localSheetId="5">#REF!</definedName>
    <definedName name="__SUM0501" localSheetId="4">#REF!</definedName>
    <definedName name="__SUM0501">#REF!</definedName>
    <definedName name="__SUM0502" localSheetId="6">#REF!</definedName>
    <definedName name="__SUM0502" localSheetId="5">#REF!</definedName>
    <definedName name="__SUM0502" localSheetId="4">#REF!</definedName>
    <definedName name="__SUM0502">#REF!</definedName>
    <definedName name="__SUM0508" localSheetId="6">#REF!</definedName>
    <definedName name="__SUM0508" localSheetId="5">#REF!</definedName>
    <definedName name="__SUM0508" localSheetId="4">#REF!</definedName>
    <definedName name="__SUM0508">#REF!</definedName>
    <definedName name="__SUM0509" localSheetId="6">#REF!</definedName>
    <definedName name="__SUM0509" localSheetId="5">#REF!</definedName>
    <definedName name="__SUM0509" localSheetId="4">#REF!</definedName>
    <definedName name="__SUM0509">#REF!</definedName>
    <definedName name="__SUM0510" localSheetId="6">#REF!</definedName>
    <definedName name="__SUM0510" localSheetId="5">#REF!</definedName>
    <definedName name="__SUM0510" localSheetId="4">#REF!</definedName>
    <definedName name="__SUM0510">#REF!</definedName>
    <definedName name="__SUM0511" localSheetId="6">#REF!</definedName>
    <definedName name="__SUM0511" localSheetId="5">#REF!</definedName>
    <definedName name="__SUM0511" localSheetId="4">#REF!</definedName>
    <definedName name="__SUM0511">#REF!</definedName>
    <definedName name="__SUM0613" localSheetId="6">#REF!</definedName>
    <definedName name="__SUM0613" localSheetId="5">#REF!</definedName>
    <definedName name="__SUM0613" localSheetId="4">#REF!</definedName>
    <definedName name="__SUM0613">#REF!</definedName>
    <definedName name="__SUM0701" localSheetId="6">#REF!</definedName>
    <definedName name="__SUM0701" localSheetId="5">#REF!</definedName>
    <definedName name="__SUM0701" localSheetId="4">#REF!</definedName>
    <definedName name="__SUM0701">#REF!</definedName>
    <definedName name="__SUM0702" localSheetId="6">#REF!</definedName>
    <definedName name="__SUM0702" localSheetId="5">#REF!</definedName>
    <definedName name="__SUM0702" localSheetId="4">#REF!</definedName>
    <definedName name="__SUM0702">#REF!</definedName>
    <definedName name="__SUM0708" localSheetId="6">#REF!</definedName>
    <definedName name="__SUM0708" localSheetId="5">#REF!</definedName>
    <definedName name="__SUM0708" localSheetId="4">#REF!</definedName>
    <definedName name="__SUM0708">#REF!</definedName>
    <definedName name="__SUM0709" localSheetId="6">#REF!</definedName>
    <definedName name="__SUM0709" localSheetId="5">#REF!</definedName>
    <definedName name="__SUM0709" localSheetId="4">#REF!</definedName>
    <definedName name="__SUM0709">#REF!</definedName>
    <definedName name="__SUM0813" localSheetId="6">#REF!</definedName>
    <definedName name="__SUM0813" localSheetId="5">#REF!</definedName>
    <definedName name="__SUM0813" localSheetId="4">#REF!</definedName>
    <definedName name="__SUM0813">#REF!</definedName>
    <definedName name="__SUM0901" localSheetId="6">#REF!</definedName>
    <definedName name="__SUM0901" localSheetId="5">#REF!</definedName>
    <definedName name="__SUM0901" localSheetId="4">#REF!</definedName>
    <definedName name="__SUM0901">#REF!</definedName>
    <definedName name="__SUM0902" localSheetId="6">#REF!</definedName>
    <definedName name="__SUM0902" localSheetId="5">#REF!</definedName>
    <definedName name="__SUM0902" localSheetId="4">#REF!</definedName>
    <definedName name="__SUM0902">#REF!</definedName>
    <definedName name="__SUM0908" localSheetId="6">#REF!</definedName>
    <definedName name="__SUM0908" localSheetId="5">#REF!</definedName>
    <definedName name="__SUM0908" localSheetId="4">#REF!</definedName>
    <definedName name="__SUM0908">#REF!</definedName>
    <definedName name="__SUM0911" localSheetId="6">#REF!</definedName>
    <definedName name="__SUM0911" localSheetId="5">#REF!</definedName>
    <definedName name="__SUM0911" localSheetId="4">#REF!</definedName>
    <definedName name="__SUM0911">#REF!</definedName>
    <definedName name="__SUM0913" localSheetId="6">#REF!</definedName>
    <definedName name="__SUM0913" localSheetId="5">#REF!</definedName>
    <definedName name="__SUM0913" localSheetId="4">#REF!</definedName>
    <definedName name="__SUM0913">#REF!</definedName>
    <definedName name="__SUM5701" localSheetId="6">#REF!</definedName>
    <definedName name="__SUM5701" localSheetId="5">#REF!</definedName>
    <definedName name="__SUM5701" localSheetId="4">#REF!</definedName>
    <definedName name="__SUM5701">#REF!</definedName>
    <definedName name="__SUM5702" localSheetId="6">#REF!</definedName>
    <definedName name="__SUM5702" localSheetId="5">#REF!</definedName>
    <definedName name="__SUM5702" localSheetId="4">#REF!</definedName>
    <definedName name="__SUM5702">#REF!</definedName>
    <definedName name="__SUM5708" localSheetId="6">#REF!</definedName>
    <definedName name="__SUM5708" localSheetId="5">#REF!</definedName>
    <definedName name="__SUM5708" localSheetId="4">#REF!</definedName>
    <definedName name="__SUM5708">#REF!</definedName>
    <definedName name="__SUM5709" localSheetId="6">#REF!</definedName>
    <definedName name="__SUM5709" localSheetId="5">#REF!</definedName>
    <definedName name="__SUM5709" localSheetId="4">#REF!</definedName>
    <definedName name="__SUM5709">#REF!</definedName>
    <definedName name="__SUM5711" localSheetId="6">#REF!</definedName>
    <definedName name="__SUM5711" localSheetId="5">#REF!</definedName>
    <definedName name="__SUM5711" localSheetId="4">#REF!</definedName>
    <definedName name="__SUM5711">#REF!</definedName>
    <definedName name="__SUM5801" localSheetId="6">#REF!</definedName>
    <definedName name="__SUM5801" localSheetId="5">#REF!</definedName>
    <definedName name="__SUM5801" localSheetId="4">#REF!</definedName>
    <definedName name="__SUM5801">#REF!</definedName>
    <definedName name="__SUM5802" localSheetId="6">#REF!</definedName>
    <definedName name="__SUM5802" localSheetId="5">#REF!</definedName>
    <definedName name="__SUM5802" localSheetId="4">#REF!</definedName>
    <definedName name="__SUM5802">#REF!</definedName>
    <definedName name="__SUM5811" localSheetId="6">#REF!</definedName>
    <definedName name="__SUM5811" localSheetId="5">#REF!</definedName>
    <definedName name="__SUM5811" localSheetId="4">#REF!</definedName>
    <definedName name="__SUM5811">#REF!</definedName>
    <definedName name="__SUM6001" localSheetId="6">#REF!</definedName>
    <definedName name="__SUM6001" localSheetId="5">#REF!</definedName>
    <definedName name="__SUM6001" localSheetId="4">#REF!</definedName>
    <definedName name="__SUM6001">#REF!</definedName>
    <definedName name="__SUM6002" localSheetId="6">#REF!</definedName>
    <definedName name="__SUM6002" localSheetId="5">#REF!</definedName>
    <definedName name="__SUM6002" localSheetId="4">#REF!</definedName>
    <definedName name="__SUM6002">#REF!</definedName>
    <definedName name="__SUM6008" localSheetId="6">#REF!</definedName>
    <definedName name="__SUM6008" localSheetId="5">#REF!</definedName>
    <definedName name="__SUM6008" localSheetId="4">#REF!</definedName>
    <definedName name="__SUM6008">#REF!</definedName>
    <definedName name="__sum6009" localSheetId="6">#REF!</definedName>
    <definedName name="__sum6009" localSheetId="5">#REF!</definedName>
    <definedName name="__sum6009" localSheetId="4">#REF!</definedName>
    <definedName name="__sum6009">#REF!</definedName>
    <definedName name="__SUM6011" localSheetId="6">#REF!</definedName>
    <definedName name="__SUM6011" localSheetId="5">#REF!</definedName>
    <definedName name="__SUM6011" localSheetId="4">#REF!</definedName>
    <definedName name="__SUM6011">#REF!</definedName>
    <definedName name="__SUM6101" localSheetId="6">#REF!</definedName>
    <definedName name="__SUM6101" localSheetId="5">#REF!</definedName>
    <definedName name="__SUM6101" localSheetId="4">#REF!</definedName>
    <definedName name="__SUM6101">#REF!</definedName>
    <definedName name="__SUM6102" localSheetId="6">#REF!</definedName>
    <definedName name="__SUM6102" localSheetId="5">#REF!</definedName>
    <definedName name="__SUM6102" localSheetId="4">#REF!</definedName>
    <definedName name="__SUM6102">#REF!</definedName>
    <definedName name="__SUM6108" localSheetId="6">#REF!</definedName>
    <definedName name="__SUM6108" localSheetId="5">#REF!</definedName>
    <definedName name="__SUM6108" localSheetId="4">#REF!</definedName>
    <definedName name="__SUM6108">#REF!</definedName>
    <definedName name="__SUM6109" localSheetId="6">#REF!</definedName>
    <definedName name="__SUM6109" localSheetId="5">#REF!</definedName>
    <definedName name="__SUM6109" localSheetId="4">#REF!</definedName>
    <definedName name="__SUM6109">#REF!</definedName>
    <definedName name="__SUM6111" localSheetId="6">#REF!</definedName>
    <definedName name="__SUM6111" localSheetId="5">#REF!</definedName>
    <definedName name="__SUM6111" localSheetId="4">#REF!</definedName>
    <definedName name="__SUM6111">#REF!</definedName>
    <definedName name="__SUM6201" localSheetId="6">#REF!</definedName>
    <definedName name="__SUM6201" localSheetId="5">#REF!</definedName>
    <definedName name="__SUM6201" localSheetId="4">#REF!</definedName>
    <definedName name="__SUM6201">#REF!</definedName>
    <definedName name="__SUM6202" localSheetId="6">#REF!</definedName>
    <definedName name="__SUM6202" localSheetId="5">#REF!</definedName>
    <definedName name="__SUM6202" localSheetId="4">#REF!</definedName>
    <definedName name="__SUM6202">#REF!</definedName>
    <definedName name="__SUM6301" localSheetId="6">#REF!</definedName>
    <definedName name="__SUM6301" localSheetId="5">#REF!</definedName>
    <definedName name="__SUM6301" localSheetId="4">#REF!</definedName>
    <definedName name="__SUM6301">#REF!</definedName>
    <definedName name="__SUM6302" localSheetId="6">#REF!</definedName>
    <definedName name="__SUM6302" localSheetId="5">#REF!</definedName>
    <definedName name="__SUM6302" localSheetId="4">#REF!</definedName>
    <definedName name="__SUM6302">#REF!</definedName>
    <definedName name="__SUM6308" localSheetId="6">#REF!</definedName>
    <definedName name="__SUM6308" localSheetId="5">#REF!</definedName>
    <definedName name="__SUM6308" localSheetId="4">#REF!</definedName>
    <definedName name="__SUM6308">#REF!</definedName>
    <definedName name="__SUM6309" localSheetId="6">#REF!</definedName>
    <definedName name="__SUM6309" localSheetId="5">#REF!</definedName>
    <definedName name="__SUM6309" localSheetId="4">#REF!</definedName>
    <definedName name="__SUM6309">#REF!</definedName>
    <definedName name="__SUM6311" localSheetId="6">#REF!</definedName>
    <definedName name="__SUM6311" localSheetId="5">#REF!</definedName>
    <definedName name="__SUM6311" localSheetId="4">#REF!</definedName>
    <definedName name="__SUM6311">#REF!</definedName>
    <definedName name="__SUM6401" localSheetId="6">#REF!</definedName>
    <definedName name="__SUM6401" localSheetId="5">#REF!</definedName>
    <definedName name="__SUM6401" localSheetId="4">#REF!</definedName>
    <definedName name="__SUM6401">#REF!</definedName>
    <definedName name="__SUM6402" localSheetId="6">#REF!</definedName>
    <definedName name="__SUM6402" localSheetId="5">#REF!</definedName>
    <definedName name="__SUM6402" localSheetId="4">#REF!</definedName>
    <definedName name="__SUM6402">#REF!</definedName>
    <definedName name="__SUM6408" localSheetId="6">#REF!</definedName>
    <definedName name="__SUM6408" localSheetId="5">#REF!</definedName>
    <definedName name="__SUM6408" localSheetId="4">#REF!</definedName>
    <definedName name="__SUM6408">#REF!</definedName>
    <definedName name="__SUM6409" localSheetId="6">#REF!</definedName>
    <definedName name="__SUM6409" localSheetId="5">#REF!</definedName>
    <definedName name="__SUM6409" localSheetId="4">#REF!</definedName>
    <definedName name="__SUM6409">#REF!</definedName>
    <definedName name="__SUM6411" localSheetId="6">#REF!</definedName>
    <definedName name="__SUM6411" localSheetId="5">#REF!</definedName>
    <definedName name="__SUM6411" localSheetId="4">#REF!</definedName>
    <definedName name="__SUM6411">#REF!</definedName>
    <definedName name="__SUM6413" localSheetId="6">#REF!</definedName>
    <definedName name="__SUM6413" localSheetId="5">#REF!</definedName>
    <definedName name="__SUM6413" localSheetId="4">#REF!</definedName>
    <definedName name="__SUM6413">#REF!</definedName>
    <definedName name="__SUM6501" localSheetId="6">#REF!</definedName>
    <definedName name="__SUM6501" localSheetId="5">#REF!</definedName>
    <definedName name="__SUM6501" localSheetId="4">#REF!</definedName>
    <definedName name="__SUM6501">#REF!</definedName>
    <definedName name="__SUM6502" localSheetId="6">#REF!</definedName>
    <definedName name="__SUM6502" localSheetId="5">#REF!</definedName>
    <definedName name="__SUM6502" localSheetId="4">#REF!</definedName>
    <definedName name="__SUM6502">#REF!</definedName>
    <definedName name="__SUM6508" localSheetId="6">#REF!</definedName>
    <definedName name="__SUM6508" localSheetId="5">#REF!</definedName>
    <definedName name="__SUM6508" localSheetId="4">#REF!</definedName>
    <definedName name="__SUM6508">#REF!</definedName>
    <definedName name="__SUM6509" localSheetId="6">#REF!</definedName>
    <definedName name="__SUM6509" localSheetId="5">#REF!</definedName>
    <definedName name="__SUM6509" localSheetId="4">#REF!</definedName>
    <definedName name="__SUM6509">#REF!</definedName>
    <definedName name="__SUM6510" localSheetId="6">#REF!</definedName>
    <definedName name="__SUM6510" localSheetId="5">#REF!</definedName>
    <definedName name="__SUM6510" localSheetId="4">#REF!</definedName>
    <definedName name="__SUM6510">#REF!</definedName>
    <definedName name="__SUM6511" localSheetId="6">#REF!</definedName>
    <definedName name="__SUM6511" localSheetId="5">#REF!</definedName>
    <definedName name="__SUM6511" localSheetId="4">#REF!</definedName>
    <definedName name="__SUM6511">#REF!</definedName>
    <definedName name="__SUM6601" localSheetId="6">#REF!</definedName>
    <definedName name="__SUM6601" localSheetId="5">#REF!</definedName>
    <definedName name="__SUM6601" localSheetId="4">#REF!</definedName>
    <definedName name="__SUM6601">#REF!</definedName>
    <definedName name="__SUM6602" localSheetId="6">#REF!</definedName>
    <definedName name="__SUM6602" localSheetId="5">#REF!</definedName>
    <definedName name="__SUM6602" localSheetId="4">#REF!</definedName>
    <definedName name="__SUM6602">#REF!</definedName>
    <definedName name="__SUM6608" localSheetId="6">#REF!</definedName>
    <definedName name="__SUM6608" localSheetId="5">#REF!</definedName>
    <definedName name="__SUM6608" localSheetId="4">#REF!</definedName>
    <definedName name="__SUM6608">#REF!</definedName>
    <definedName name="__SUM6609" localSheetId="6">#REF!</definedName>
    <definedName name="__SUM6609" localSheetId="5">#REF!</definedName>
    <definedName name="__SUM6609" localSheetId="4">#REF!</definedName>
    <definedName name="__SUM6609">#REF!</definedName>
    <definedName name="__SUM6611" localSheetId="6">#REF!</definedName>
    <definedName name="__SUM6611" localSheetId="5">#REF!</definedName>
    <definedName name="__SUM6611" localSheetId="4">#REF!</definedName>
    <definedName name="__SUM6611">#REF!</definedName>
    <definedName name="__SUM6701" localSheetId="6">#REF!</definedName>
    <definedName name="__SUM6701" localSheetId="5">#REF!</definedName>
    <definedName name="__SUM6701" localSheetId="4">#REF!</definedName>
    <definedName name="__SUM6701">#REF!</definedName>
    <definedName name="__SUM6702" localSheetId="6">#REF!</definedName>
    <definedName name="__SUM6702" localSheetId="5">#REF!</definedName>
    <definedName name="__SUM6702" localSheetId="4">#REF!</definedName>
    <definedName name="__SUM6702">#REF!</definedName>
    <definedName name="__SUM6708" localSheetId="6">#REF!</definedName>
    <definedName name="__SUM6708" localSheetId="5">#REF!</definedName>
    <definedName name="__SUM6708" localSheetId="4">#REF!</definedName>
    <definedName name="__SUM6708">#REF!</definedName>
    <definedName name="__SUM6709" localSheetId="6">#REF!</definedName>
    <definedName name="__SUM6709" localSheetId="5">#REF!</definedName>
    <definedName name="__SUM6709" localSheetId="4">#REF!</definedName>
    <definedName name="__SUM6709">#REF!</definedName>
    <definedName name="__SUM6710" localSheetId="6">#REF!</definedName>
    <definedName name="__SUM6710" localSheetId="5">#REF!</definedName>
    <definedName name="__SUM6710" localSheetId="4">#REF!</definedName>
    <definedName name="__SUM6710">#REF!</definedName>
    <definedName name="__SUM6711" localSheetId="6">#REF!</definedName>
    <definedName name="__SUM6711" localSheetId="5">#REF!</definedName>
    <definedName name="__SUM6711" localSheetId="4">#REF!</definedName>
    <definedName name="__SUM6711">#REF!</definedName>
    <definedName name="__SUM6718" localSheetId="6">#REF!</definedName>
    <definedName name="__SUM6718" localSheetId="5">#REF!</definedName>
    <definedName name="__SUM6718" localSheetId="4">#REF!</definedName>
    <definedName name="__SUM6718">#REF!</definedName>
    <definedName name="__SUM6801" localSheetId="6">#REF!</definedName>
    <definedName name="__SUM6801" localSheetId="5">#REF!</definedName>
    <definedName name="__SUM6801" localSheetId="4">#REF!</definedName>
    <definedName name="__SUM6801">#REF!</definedName>
    <definedName name="__SUM6802" localSheetId="6">#REF!</definedName>
    <definedName name="__SUM6802" localSheetId="5">#REF!</definedName>
    <definedName name="__SUM6802" localSheetId="4">#REF!</definedName>
    <definedName name="__SUM6802">#REF!</definedName>
    <definedName name="__SUM7013" localSheetId="6">#REF!</definedName>
    <definedName name="__SUM7013" localSheetId="5">#REF!</definedName>
    <definedName name="__SUM7013" localSheetId="4">#REF!</definedName>
    <definedName name="__SUM7013">#REF!</definedName>
    <definedName name="__SUM7201" localSheetId="6">#REF!</definedName>
    <definedName name="__SUM7201" localSheetId="5">#REF!</definedName>
    <definedName name="__SUM7201" localSheetId="4">#REF!</definedName>
    <definedName name="__SUM7201">#REF!</definedName>
    <definedName name="__SUM7202" localSheetId="6">#REF!</definedName>
    <definedName name="__SUM7202" localSheetId="5">#REF!</definedName>
    <definedName name="__SUM7202" localSheetId="4">#REF!</definedName>
    <definedName name="__SUM7202">#REF!</definedName>
    <definedName name="__SUM7208" localSheetId="6">#REF!</definedName>
    <definedName name="__SUM7208" localSheetId="5">#REF!</definedName>
    <definedName name="__SUM7208" localSheetId="4">#REF!</definedName>
    <definedName name="__SUM7208">#REF!</definedName>
    <definedName name="__SUM7209" localSheetId="6">#REF!</definedName>
    <definedName name="__SUM7209" localSheetId="5">#REF!</definedName>
    <definedName name="__SUM7209" localSheetId="4">#REF!</definedName>
    <definedName name="__SUM7209">#REF!</definedName>
    <definedName name="__SUM7210" localSheetId="6">#REF!</definedName>
    <definedName name="__SUM7210" localSheetId="5">#REF!</definedName>
    <definedName name="__SUM7210" localSheetId="4">#REF!</definedName>
    <definedName name="__SUM7210">#REF!</definedName>
    <definedName name="__SUM7211" localSheetId="6">#REF!</definedName>
    <definedName name="__SUM7211" localSheetId="5">#REF!</definedName>
    <definedName name="__SUM7211" localSheetId="4">#REF!</definedName>
    <definedName name="__SUM7211">#REF!</definedName>
    <definedName name="__SUM7301" localSheetId="6">#REF!</definedName>
    <definedName name="__SUM7301" localSheetId="5">#REF!</definedName>
    <definedName name="__SUM7301" localSheetId="4">#REF!</definedName>
    <definedName name="__SUM7301">#REF!</definedName>
    <definedName name="__SUM7302" localSheetId="6">#REF!</definedName>
    <definedName name="__SUM7302" localSheetId="5">#REF!</definedName>
    <definedName name="__SUM7302" localSheetId="4">#REF!</definedName>
    <definedName name="__SUM7302">#REF!</definedName>
    <definedName name="__SUM7308" localSheetId="6">#REF!</definedName>
    <definedName name="__SUM7308" localSheetId="5">#REF!</definedName>
    <definedName name="__SUM7308" localSheetId="4">#REF!</definedName>
    <definedName name="__SUM7308">#REF!</definedName>
    <definedName name="__SUM7309" localSheetId="6">#REF!</definedName>
    <definedName name="__SUM7309" localSheetId="5">#REF!</definedName>
    <definedName name="__SUM7309" localSheetId="4">#REF!</definedName>
    <definedName name="__SUM7309">#REF!</definedName>
    <definedName name="__SUM7311" localSheetId="6">#REF!</definedName>
    <definedName name="__SUM7311" localSheetId="5">#REF!</definedName>
    <definedName name="__SUM7311" localSheetId="4">#REF!</definedName>
    <definedName name="__SUM7311">#REF!</definedName>
    <definedName name="__SUM7401" localSheetId="6">#REF!</definedName>
    <definedName name="__SUM7401" localSheetId="5">#REF!</definedName>
    <definedName name="__SUM7401" localSheetId="4">#REF!</definedName>
    <definedName name="__SUM7401">#REF!</definedName>
    <definedName name="__SUM7402" localSheetId="6">#REF!</definedName>
    <definedName name="__SUM7402" localSheetId="5">#REF!</definedName>
    <definedName name="__SUM7402" localSheetId="4">#REF!</definedName>
    <definedName name="__SUM7402">#REF!</definedName>
    <definedName name="__SUM7408" localSheetId="6">#REF!</definedName>
    <definedName name="__SUM7408" localSheetId="5">#REF!</definedName>
    <definedName name="__SUM7408" localSheetId="4">#REF!</definedName>
    <definedName name="__SUM7408">#REF!</definedName>
    <definedName name="__SUM7409" localSheetId="6">#REF!</definedName>
    <definedName name="__SUM7409" localSheetId="5">#REF!</definedName>
    <definedName name="__SUM7409" localSheetId="4">#REF!</definedName>
    <definedName name="__SUM7409">#REF!</definedName>
    <definedName name="__SUM7411" localSheetId="6">#REF!</definedName>
    <definedName name="__SUM7411" localSheetId="5">#REF!</definedName>
    <definedName name="__SUM7411" localSheetId="4">#REF!</definedName>
    <definedName name="__SUM7411">#REF!</definedName>
    <definedName name="__SUM7501" localSheetId="6">#REF!</definedName>
    <definedName name="__SUM7501" localSheetId="5">#REF!</definedName>
    <definedName name="__SUM7501" localSheetId="4">#REF!</definedName>
    <definedName name="__SUM7501">#REF!</definedName>
    <definedName name="__SUM7502" localSheetId="6">#REF!</definedName>
    <definedName name="__SUM7502" localSheetId="5">#REF!</definedName>
    <definedName name="__SUM7502" localSheetId="4">#REF!</definedName>
    <definedName name="__SUM7502">#REF!</definedName>
    <definedName name="__SUM7508" localSheetId="6">#REF!</definedName>
    <definedName name="__SUM7508" localSheetId="5">#REF!</definedName>
    <definedName name="__SUM7508" localSheetId="4">#REF!</definedName>
    <definedName name="__SUM7508">#REF!</definedName>
    <definedName name="__SUM7509" localSheetId="6">#REF!</definedName>
    <definedName name="__SUM7509" localSheetId="5">#REF!</definedName>
    <definedName name="__SUM7509" localSheetId="4">#REF!</definedName>
    <definedName name="__SUM7509">#REF!</definedName>
    <definedName name="__SUM7511" localSheetId="6">#REF!</definedName>
    <definedName name="__SUM7511" localSheetId="5">#REF!</definedName>
    <definedName name="__SUM7511" localSheetId="4">#REF!</definedName>
    <definedName name="__SUM7511">#REF!</definedName>
    <definedName name="__SUM7811" localSheetId="6">#REF!</definedName>
    <definedName name="__SUM7811" localSheetId="5">#REF!</definedName>
    <definedName name="__SUM7811" localSheetId="4">#REF!</definedName>
    <definedName name="__SUM7811">#REF!</definedName>
    <definedName name="__SUM7920" localSheetId="6">#REF!</definedName>
    <definedName name="__SUM7920" localSheetId="5">#REF!</definedName>
    <definedName name="__SUM7920" localSheetId="4">#REF!</definedName>
    <definedName name="__SUM7920">#REF!</definedName>
    <definedName name="__SUM8001" localSheetId="6">#REF!</definedName>
    <definedName name="__SUM8001" localSheetId="5">#REF!</definedName>
    <definedName name="__SUM8001" localSheetId="4">#REF!</definedName>
    <definedName name="__SUM8001">#REF!</definedName>
    <definedName name="__SUM8002" localSheetId="6">#REF!</definedName>
    <definedName name="__SUM8002" localSheetId="5">#REF!</definedName>
    <definedName name="__SUM8002" localSheetId="4">#REF!</definedName>
    <definedName name="__SUM8002">#REF!</definedName>
    <definedName name="__SUM8008" localSheetId="6">#REF!</definedName>
    <definedName name="__SUM8008" localSheetId="5">#REF!</definedName>
    <definedName name="__SUM8008" localSheetId="4">#REF!</definedName>
    <definedName name="__SUM8008">#REF!</definedName>
    <definedName name="__SUM8009" localSheetId="6">#REF!</definedName>
    <definedName name="__SUM8009" localSheetId="5">#REF!</definedName>
    <definedName name="__SUM8009" localSheetId="4">#REF!</definedName>
    <definedName name="__SUM8009">#REF!</definedName>
    <definedName name="__SUM8011" localSheetId="6">#REF!</definedName>
    <definedName name="__SUM8011" localSheetId="5">#REF!</definedName>
    <definedName name="__SUM8011" localSheetId="4">#REF!</definedName>
    <definedName name="__SUM8011">#REF!</definedName>
    <definedName name="__SUM8301" localSheetId="6">#REF!</definedName>
    <definedName name="__SUM8301" localSheetId="5">#REF!</definedName>
    <definedName name="__SUM8301" localSheetId="4">#REF!</definedName>
    <definedName name="__SUM8301">#REF!</definedName>
    <definedName name="__SUM8302" localSheetId="6">#REF!</definedName>
    <definedName name="__SUM8302" localSheetId="5">#REF!</definedName>
    <definedName name="__SUM8302" localSheetId="4">#REF!</definedName>
    <definedName name="__SUM8302">#REF!</definedName>
    <definedName name="__SUM8308" localSheetId="6">#REF!</definedName>
    <definedName name="__SUM8308" localSheetId="5">#REF!</definedName>
    <definedName name="__SUM8308" localSheetId="4">#REF!</definedName>
    <definedName name="__SUM8308">#REF!</definedName>
    <definedName name="__SUM8309" localSheetId="6">#REF!</definedName>
    <definedName name="__SUM8309" localSheetId="5">#REF!</definedName>
    <definedName name="__SUM8309" localSheetId="4">#REF!</definedName>
    <definedName name="__SUM8309">#REF!</definedName>
    <definedName name="__SUM8311" localSheetId="6">#REF!</definedName>
    <definedName name="__SUM8311" localSheetId="5">#REF!</definedName>
    <definedName name="__SUM8311" localSheetId="4">#REF!</definedName>
    <definedName name="__SUM8311">#REF!</definedName>
    <definedName name="__SUM8401" localSheetId="6">#REF!</definedName>
    <definedName name="__SUM8401" localSheetId="5">#REF!</definedName>
    <definedName name="__SUM8401" localSheetId="4">#REF!</definedName>
    <definedName name="__SUM8401">#REF!</definedName>
    <definedName name="__SUM8402" localSheetId="6">#REF!</definedName>
    <definedName name="__SUM8402" localSheetId="5">#REF!</definedName>
    <definedName name="__SUM8402" localSheetId="4">#REF!</definedName>
    <definedName name="__SUM8402">#REF!</definedName>
    <definedName name="__SUM8408" localSheetId="6">#REF!</definedName>
    <definedName name="__SUM8408" localSheetId="5">#REF!</definedName>
    <definedName name="__SUM8408" localSheetId="4">#REF!</definedName>
    <definedName name="__SUM8408">#REF!</definedName>
    <definedName name="__SUM8409" localSheetId="6">#REF!</definedName>
    <definedName name="__SUM8409" localSheetId="5">#REF!</definedName>
    <definedName name="__SUM8409" localSheetId="4">#REF!</definedName>
    <definedName name="__SUM8409">#REF!</definedName>
    <definedName name="__SUM8411" localSheetId="6">#REF!</definedName>
    <definedName name="__SUM8411" localSheetId="5">#REF!</definedName>
    <definedName name="__SUM8411" localSheetId="4">#REF!</definedName>
    <definedName name="__SUM8411">#REF!</definedName>
    <definedName name="__SUM8511" localSheetId="6">#REF!</definedName>
    <definedName name="__SUM8511" localSheetId="5">#REF!</definedName>
    <definedName name="__SUM8511" localSheetId="4">#REF!</definedName>
    <definedName name="__SUM8511">#REF!</definedName>
    <definedName name="__SUM8613" localSheetId="6">#REF!</definedName>
    <definedName name="__SUM8613" localSheetId="5">#REF!</definedName>
    <definedName name="__SUM8613" localSheetId="4">#REF!</definedName>
    <definedName name="__SUM8613">#REF!</definedName>
    <definedName name="__SUM8701" localSheetId="6">#REF!</definedName>
    <definedName name="__SUM8701" localSheetId="5">#REF!</definedName>
    <definedName name="__SUM8701" localSheetId="4">#REF!</definedName>
    <definedName name="__SUM8701">#REF!</definedName>
    <definedName name="__SUM8702" localSheetId="6">#REF!</definedName>
    <definedName name="__SUM8702" localSheetId="5">#REF!</definedName>
    <definedName name="__SUM8702" localSheetId="4">#REF!</definedName>
    <definedName name="__SUM8702">#REF!</definedName>
    <definedName name="__SUM8708" localSheetId="6">#REF!</definedName>
    <definedName name="__SUM8708" localSheetId="5">#REF!</definedName>
    <definedName name="__SUM8708" localSheetId="4">#REF!</definedName>
    <definedName name="__SUM8708">#REF!</definedName>
    <definedName name="__SUM8709" localSheetId="6">#REF!</definedName>
    <definedName name="__SUM8709" localSheetId="5">#REF!</definedName>
    <definedName name="__SUM8709" localSheetId="4">#REF!</definedName>
    <definedName name="__SUM8709">#REF!</definedName>
    <definedName name="__SUM8710" localSheetId="6">#REF!</definedName>
    <definedName name="__SUM8710" localSheetId="5">#REF!</definedName>
    <definedName name="__SUM8710" localSheetId="4">#REF!</definedName>
    <definedName name="__SUM8710">#REF!</definedName>
    <definedName name="__SUM8711" localSheetId="6">#REF!</definedName>
    <definedName name="__SUM8711" localSheetId="5">#REF!</definedName>
    <definedName name="__SUM8711" localSheetId="4">#REF!</definedName>
    <definedName name="__SUM8711">#REF!</definedName>
    <definedName name="__SUM8713" localSheetId="6">#REF!</definedName>
    <definedName name="__SUM8713" localSheetId="5">#REF!</definedName>
    <definedName name="__SUM8713" localSheetId="4">#REF!</definedName>
    <definedName name="__SUM8713">#REF!</definedName>
    <definedName name="__SUM8714" localSheetId="6">#REF!</definedName>
    <definedName name="__SUM8714" localSheetId="5">#REF!</definedName>
    <definedName name="__SUM8714" localSheetId="4">#REF!</definedName>
    <definedName name="__SUM8714">#REF!</definedName>
    <definedName name="__SUM8715" localSheetId="6">#REF!</definedName>
    <definedName name="__SUM8715" localSheetId="5">#REF!</definedName>
    <definedName name="__SUM8715" localSheetId="4">#REF!</definedName>
    <definedName name="__SUM8715">#REF!</definedName>
    <definedName name="__SUM8716" localSheetId="6">#REF!</definedName>
    <definedName name="__SUM8716" localSheetId="5">#REF!</definedName>
    <definedName name="__SUM8716" localSheetId="4">#REF!</definedName>
    <definedName name="__SUM8716">#REF!</definedName>
    <definedName name="__SUM8717" localSheetId="6">#REF!</definedName>
    <definedName name="__SUM8717" localSheetId="5">#REF!</definedName>
    <definedName name="__SUM8717" localSheetId="4">#REF!</definedName>
    <definedName name="__SUM8717">#REF!</definedName>
    <definedName name="__SUM8719" localSheetId="6">#REF!</definedName>
    <definedName name="__SUM8719" localSheetId="5">#REF!</definedName>
    <definedName name="__SUM8719" localSheetId="4">#REF!</definedName>
    <definedName name="__SUM8719">#REF!</definedName>
    <definedName name="_1__123Graph_ACHART_1">[4]DSAR!$BY$6:$BY$32</definedName>
    <definedName name="_1_01">#REF!</definedName>
    <definedName name="_10__123Graph_XMKT_STOR">[4]DSAR!$A$6:$A$32</definedName>
    <definedName name="_10_10">#REF!</definedName>
    <definedName name="_10TAXPROP" localSheetId="6">#REF!</definedName>
    <definedName name="_10TAXPROP" localSheetId="5">#REF!</definedName>
    <definedName name="_10TAXPROP" localSheetId="4">#REF!</definedName>
    <definedName name="_10TAXPROP">#REF!</definedName>
    <definedName name="_11__123Graph_XX_ACTUAL">[4]DSAR!$A$6:$A$32</definedName>
    <definedName name="_11_11">#REF!</definedName>
    <definedName name="_11GROSSTAX" localSheetId="6">#REF!</definedName>
    <definedName name="_11GROSSTAX" localSheetId="5">#REF!</definedName>
    <definedName name="_11GROSSTAX" localSheetId="4">#REF!</definedName>
    <definedName name="_11GROSSTAX">#REF!</definedName>
    <definedName name="_12_12">#REF!</definedName>
    <definedName name="_12FRANCTAX" localSheetId="6">#REF!</definedName>
    <definedName name="_12FRANCTAX" localSheetId="5">#REF!</definedName>
    <definedName name="_12FRANCTAX" localSheetId="4">#REF!</definedName>
    <definedName name="_12FRANCTAX">#REF!</definedName>
    <definedName name="_13D_1">#REF!</definedName>
    <definedName name="_13TAXFED" localSheetId="6">#REF!</definedName>
    <definedName name="_13TAXFED" localSheetId="5">#REF!</definedName>
    <definedName name="_13TAXFED" localSheetId="4">#REF!</definedName>
    <definedName name="_13TAXFED">#REF!</definedName>
    <definedName name="_14D_2">#REF!</definedName>
    <definedName name="_14DEBTINTEREST" localSheetId="6">#REF!</definedName>
    <definedName name="_14DEBTINTEREST" localSheetId="5">#REF!</definedName>
    <definedName name="_14DEBTINTEREST" localSheetId="4">#REF!</definedName>
    <definedName name="_14DEBTINTEREST">#REF!</definedName>
    <definedName name="_1QTR" localSheetId="6">#REF!</definedName>
    <definedName name="_1QTR" localSheetId="5">#REF!</definedName>
    <definedName name="_1QTR" localSheetId="4">#REF!</definedName>
    <definedName name="_1QTR">#REF!</definedName>
    <definedName name="_1QTR_PROPANE" localSheetId="6">#REF!</definedName>
    <definedName name="_1QTR_PROPANE" localSheetId="5">#REF!</definedName>
    <definedName name="_1QTR_PROPANE" localSheetId="4">#REF!</definedName>
    <definedName name="_1QTR_PROPANE">#REF!</definedName>
    <definedName name="_2__123Graph_AMKT_STOR">[4]DSAR!$AR$6:$AR$23</definedName>
    <definedName name="_2_02">#REF!</definedName>
    <definedName name="_2_SUMMARY" localSheetId="6">#REF!</definedName>
    <definedName name="_2_SUMMARY" localSheetId="5">#REF!</definedName>
    <definedName name="_2_SUMMARY" localSheetId="4">#REF!</definedName>
    <definedName name="_2_SUMMARY">#REF!</definedName>
    <definedName name="_2_SUMMARY10" localSheetId="6">#REF!</definedName>
    <definedName name="_2_SUMMARY10" localSheetId="5">#REF!</definedName>
    <definedName name="_2_SUMMARY10" localSheetId="4">#REF!</definedName>
    <definedName name="_2_SUMMARY10">#REF!</definedName>
    <definedName name="_235" localSheetId="6">#REF!</definedName>
    <definedName name="_235" localSheetId="5">#REF!</definedName>
    <definedName name="_235" localSheetId="4">#REF!</definedName>
    <definedName name="_235">#REF!</definedName>
    <definedName name="_2QTR" localSheetId="6">#REF!</definedName>
    <definedName name="_2QTR" localSheetId="5">#REF!</definedName>
    <definedName name="_2QTR" localSheetId="4">#REF!</definedName>
    <definedName name="_2QTR">#REF!</definedName>
    <definedName name="_2QTR_PROPANE" localSheetId="6">#REF!</definedName>
    <definedName name="_2QTR_PROPANE" localSheetId="5">#REF!</definedName>
    <definedName name="_2QTR_PROPANE" localSheetId="4">#REF!</definedName>
    <definedName name="_2QTR_PROPANE">#REF!</definedName>
    <definedName name="_3__123Graph_AX_ACTUAL">[4]DSAR!$P$6:$P$32</definedName>
    <definedName name="_3_03">#REF!</definedName>
    <definedName name="_3_REV_LAG" localSheetId="6">#REF!</definedName>
    <definedName name="_3_REV_LAG" localSheetId="5">#REF!</definedName>
    <definedName name="_3_REV_LAG" localSheetId="4">#REF!</definedName>
    <definedName name="_3_REV_LAG">#REF!</definedName>
    <definedName name="_3A_COLLECTIONS" localSheetId="6">#REF!</definedName>
    <definedName name="_3A_COLLECTIONS" localSheetId="5">#REF!</definedName>
    <definedName name="_3A_COLLECTIONS" localSheetId="4">#REF!</definedName>
    <definedName name="_3A_COLLECTIONS">#REF!</definedName>
    <definedName name="_3B_ACC_REC" localSheetId="6">#REF!</definedName>
    <definedName name="_3B_ACC_REC" localSheetId="5">#REF!</definedName>
    <definedName name="_3B_ACC_REC" localSheetId="4">#REF!</definedName>
    <definedName name="_3B_ACC_REC">#REF!</definedName>
    <definedName name="_3C_ADJ_REV" localSheetId="6">#REF!</definedName>
    <definedName name="_3C_ADJ_REV" localSheetId="5">#REF!</definedName>
    <definedName name="_3C_ADJ_REV" localSheetId="4">#REF!</definedName>
    <definedName name="_3C_ADJ_REV">#REF!</definedName>
    <definedName name="_3QTR" localSheetId="6">#REF!</definedName>
    <definedName name="_3QTR" localSheetId="5">#REF!</definedName>
    <definedName name="_3QTR" localSheetId="4">#REF!</definedName>
    <definedName name="_3QTR">#REF!</definedName>
    <definedName name="_3QTR_PROPANE" localSheetId="6">#REF!</definedName>
    <definedName name="_3QTR_PROPANE" localSheetId="5">#REF!</definedName>
    <definedName name="_3QTR_PROPANE" localSheetId="4">#REF!</definedName>
    <definedName name="_3QTR_PROPANE">#REF!</definedName>
    <definedName name="_4__123Graph_BCHART_1">[4]DSAR!$CB$6:$CB$9</definedName>
    <definedName name="_4_04">#REF!</definedName>
    <definedName name="_4GASPURCHASES" localSheetId="6">#REF!</definedName>
    <definedName name="_4GASPURCHASES" localSheetId="5">#REF!</definedName>
    <definedName name="_4GASPURCHASES" localSheetId="4">#REF!</definedName>
    <definedName name="_4GASPURCHASES">#REF!</definedName>
    <definedName name="_4QTR" localSheetId="6">#REF!</definedName>
    <definedName name="_4QTR" localSheetId="5">#REF!</definedName>
    <definedName name="_4QTR" localSheetId="4">#REF!</definedName>
    <definedName name="_4QTR">#REF!</definedName>
    <definedName name="_4QTR_PROPANE" localSheetId="6">#REF!</definedName>
    <definedName name="_4QTR_PROPANE" localSheetId="5">#REF!</definedName>
    <definedName name="_4QTR_PROPANE" localSheetId="4">#REF!</definedName>
    <definedName name="_4QTR_PROPANE">#REF!</definedName>
    <definedName name="_5__123Graph_BMKT_STOR">[4]DSAR!$AS$6:$AS$32</definedName>
    <definedName name="_5_05">#REF!</definedName>
    <definedName name="_5A_NON_APP_GAS" localSheetId="6">#REF!</definedName>
    <definedName name="_5A_NON_APP_GAS" localSheetId="5">#REF!</definedName>
    <definedName name="_5A_NON_APP_GAS" localSheetId="4">#REF!</definedName>
    <definedName name="_5A_NON_APP_GAS">#REF!</definedName>
    <definedName name="_5GP_TCO" localSheetId="6">#REF!</definedName>
    <definedName name="_5GP_TCO" localSheetId="5">#REF!</definedName>
    <definedName name="_5GP_TCO" localSheetId="4">#REF!</definedName>
    <definedName name="_5GP_TCO">#REF!</definedName>
    <definedName name="_5GP_TCOINPUT" localSheetId="6">#REF!</definedName>
    <definedName name="_5GP_TCOINPUT" localSheetId="5">#REF!</definedName>
    <definedName name="_5GP_TCOINPUT" localSheetId="4">#REF!</definedName>
    <definedName name="_5GP_TCOINPUT">#REF!</definedName>
    <definedName name="_6__123Graph_CCHART_1">[4]DSAR!$CD$6:$CD$32</definedName>
    <definedName name="_6_06">#REF!</definedName>
    <definedName name="_6_PAYROLL_COST" localSheetId="6">#REF!</definedName>
    <definedName name="_6_PAYROLL_COST" localSheetId="5">#REF!</definedName>
    <definedName name="_6_PAYROLL_COST" localSheetId="4">#REF!</definedName>
    <definedName name="_6_PAYROLL_COST">#REF!</definedName>
    <definedName name="_7__123Graph_CMKT_STOR">[4]DSAR!$AT$6:$AT$23</definedName>
    <definedName name="_7_07">#REF!</definedName>
    <definedName name="_7BENEFITS" localSheetId="6">#REF!</definedName>
    <definedName name="_7BENEFITS" localSheetId="5">#REF!</definedName>
    <definedName name="_7BENEFITS" localSheetId="4">#REF!</definedName>
    <definedName name="_7BENEFITS">#REF!</definedName>
    <definedName name="_8__123Graph_CX_ACTUAL">[4]DSAR!$S$6:$S$23</definedName>
    <definedName name="_8_08">#REF!</definedName>
    <definedName name="_8TAXPSC" localSheetId="6">#REF!</definedName>
    <definedName name="_8TAXPSC" localSheetId="5">#REF!</definedName>
    <definedName name="_8TAXPSC" localSheetId="4">#REF!</definedName>
    <definedName name="_8TAXPSC">#REF!</definedName>
    <definedName name="_9__123Graph_XCHART_1">[4]DSAR!$A$6:$A$32</definedName>
    <definedName name="_9_09">#REF!</definedName>
    <definedName name="_9_PAY_TAXES" localSheetId="6">#REF!</definedName>
    <definedName name="_9_PAY_TAXES" localSheetId="5">#REF!</definedName>
    <definedName name="_9_PAY_TAXES" localSheetId="4">#REF!</definedName>
    <definedName name="_9_PAY_TAXES">#REF!</definedName>
    <definedName name="_ADJ24" localSheetId="6">#REF!</definedName>
    <definedName name="_ADJ24" localSheetId="5">#REF!</definedName>
    <definedName name="_ADJ24" localSheetId="4">#REF!</definedName>
    <definedName name="_ADJ24">#REF!</definedName>
    <definedName name="_ADJ25" localSheetId="6">#REF!</definedName>
    <definedName name="_ADJ25" localSheetId="5">#REF!</definedName>
    <definedName name="_ADJ25" localSheetId="4">#REF!</definedName>
    <definedName name="_ADJ25">#REF!</definedName>
    <definedName name="_adj4" localSheetId="6">#REF!</definedName>
    <definedName name="_adj4" localSheetId="5">#REF!</definedName>
    <definedName name="_adj4" localSheetId="4">#REF!</definedName>
    <definedName name="_adj4">#REF!</definedName>
    <definedName name="_ADJ44" localSheetId="6">#REF!</definedName>
    <definedName name="_ADJ44" localSheetId="5">#REF!</definedName>
    <definedName name="_ADJ44" localSheetId="4">#REF!</definedName>
    <definedName name="_ADJ44">#REF!</definedName>
    <definedName name="_ADJ48" localSheetId="6">#REF!</definedName>
    <definedName name="_ADJ48" localSheetId="5">#REF!</definedName>
    <definedName name="_ADJ48" localSheetId="4">#REF!</definedName>
    <definedName name="_ADJ48">#REF!</definedName>
    <definedName name="_ADJ49" localSheetId="6">#REF!</definedName>
    <definedName name="_ADJ49" localSheetId="5">#REF!</definedName>
    <definedName name="_ADJ49" localSheetId="4">#REF!</definedName>
    <definedName name="_ADJ49">#REF!</definedName>
    <definedName name="_ADJ51" localSheetId="6">#REF!</definedName>
    <definedName name="_ADJ51" localSheetId="5">#REF!</definedName>
    <definedName name="_ADJ51" localSheetId="4">#REF!</definedName>
    <definedName name="_ADJ51">#REF!</definedName>
    <definedName name="_Att10">#REF!</definedName>
    <definedName name="_Att9">#REF!</definedName>
    <definedName name="_C">#REF!</definedName>
    <definedName name="_Dist_Values" localSheetId="6" hidden="1">#REF!</definedName>
    <definedName name="_Dist_Values" localSheetId="5" hidden="1">#REF!</definedName>
    <definedName name="_Dist_Values" localSheetId="4" hidden="1">#REF!</definedName>
    <definedName name="_Dist_Values" hidden="1">#REF!</definedName>
    <definedName name="_EMP11" localSheetId="6">#REF!</definedName>
    <definedName name="_EMP11" localSheetId="5">#REF!</definedName>
    <definedName name="_EMP11" localSheetId="4">#REF!</definedName>
    <definedName name="_EMP11">#REF!</definedName>
    <definedName name="_EMP12" localSheetId="6">#REF!</definedName>
    <definedName name="_EMP12" localSheetId="5">#REF!</definedName>
    <definedName name="_EMP12" localSheetId="4">#REF!</definedName>
    <definedName name="_EMP12">#REF!</definedName>
    <definedName name="_EMP14" localSheetId="6">#REF!</definedName>
    <definedName name="_EMP14" localSheetId="5">#REF!</definedName>
    <definedName name="_EMP14" localSheetId="4">#REF!</definedName>
    <definedName name="_EMP14">#REF!</definedName>
    <definedName name="_EMP15" localSheetId="6">#REF!</definedName>
    <definedName name="_EMP15" localSheetId="5">#REF!</definedName>
    <definedName name="_EMP15" localSheetId="4">#REF!</definedName>
    <definedName name="_EMP15">#REF!</definedName>
    <definedName name="_EMP16" localSheetId="6">#REF!</definedName>
    <definedName name="_EMP16" localSheetId="5">#REF!</definedName>
    <definedName name="_EMP16" localSheetId="4">#REF!</definedName>
    <definedName name="_EMP16">#REF!</definedName>
    <definedName name="_EMP17" localSheetId="6">#REF!</definedName>
    <definedName name="_EMP17" localSheetId="5">#REF!</definedName>
    <definedName name="_EMP17" localSheetId="4">#REF!</definedName>
    <definedName name="_EMP17">#REF!</definedName>
    <definedName name="_EMP18" localSheetId="6">#REF!</definedName>
    <definedName name="_EMP18" localSheetId="5">#REF!</definedName>
    <definedName name="_EMP18" localSheetId="4">#REF!</definedName>
    <definedName name="_EMP18">#REF!</definedName>
    <definedName name="_EMP20" localSheetId="6">#REF!</definedName>
    <definedName name="_EMP20" localSheetId="5">#REF!</definedName>
    <definedName name="_EMP20" localSheetId="4">#REF!</definedName>
    <definedName name="_EMP20">#REF!</definedName>
    <definedName name="_EMP22" localSheetId="6">#REF!</definedName>
    <definedName name="_EMP22" localSheetId="5">#REF!</definedName>
    <definedName name="_EMP22" localSheetId="4">#REF!</definedName>
    <definedName name="_EMP22">#REF!</definedName>
    <definedName name="_EMP32" localSheetId="6">#REF!</definedName>
    <definedName name="_EMP32" localSheetId="5">#REF!</definedName>
    <definedName name="_EMP32" localSheetId="4">#REF!</definedName>
    <definedName name="_EMP32">#REF!</definedName>
    <definedName name="_EMP34" localSheetId="6">#REF!</definedName>
    <definedName name="_EMP34" localSheetId="5">#REF!</definedName>
    <definedName name="_EMP34" localSheetId="4">#REF!</definedName>
    <definedName name="_EMP34">#REF!</definedName>
    <definedName name="_EMP35" localSheetId="6">#REF!</definedName>
    <definedName name="_EMP35" localSheetId="5">#REF!</definedName>
    <definedName name="_EMP35" localSheetId="4">#REF!</definedName>
    <definedName name="_EMP35">#REF!</definedName>
    <definedName name="_EMP37" localSheetId="6">#REF!</definedName>
    <definedName name="_EMP37" localSheetId="5">#REF!</definedName>
    <definedName name="_EMP37" localSheetId="4">#REF!</definedName>
    <definedName name="_EMP37">#REF!</definedName>
    <definedName name="_EMP38" localSheetId="6">#REF!</definedName>
    <definedName name="_EMP38" localSheetId="5">#REF!</definedName>
    <definedName name="_EMP38" localSheetId="4">#REF!</definedName>
    <definedName name="_EMP38">#REF!</definedName>
    <definedName name="_EMP43" localSheetId="6">#REF!</definedName>
    <definedName name="_EMP43" localSheetId="5">#REF!</definedName>
    <definedName name="_EMP43" localSheetId="4">#REF!</definedName>
    <definedName name="_EMP43">#REF!</definedName>
    <definedName name="_EMP48" localSheetId="6">#REF!</definedName>
    <definedName name="_EMP48" localSheetId="5">#REF!</definedName>
    <definedName name="_EMP48" localSheetId="4">#REF!</definedName>
    <definedName name="_EMP48">#REF!</definedName>
    <definedName name="_EMP51" localSheetId="6">#REF!</definedName>
    <definedName name="_EMP51" localSheetId="5">#REF!</definedName>
    <definedName name="_EMP51" localSheetId="4">#REF!</definedName>
    <definedName name="_EMP51">#REF!</definedName>
    <definedName name="_EMP52" localSheetId="6">#REF!</definedName>
    <definedName name="_EMP52" localSheetId="5">#REF!</definedName>
    <definedName name="_EMP52" localSheetId="4">#REF!</definedName>
    <definedName name="_EMP52">#REF!</definedName>
    <definedName name="_EMP53" localSheetId="6">#REF!</definedName>
    <definedName name="_EMP53" localSheetId="5">#REF!</definedName>
    <definedName name="_EMP53" localSheetId="4">#REF!</definedName>
    <definedName name="_EMP53">#REF!</definedName>
    <definedName name="_Fill" localSheetId="6" hidden="1">#REF!</definedName>
    <definedName name="_Fill" localSheetId="5" hidden="1">#REF!</definedName>
    <definedName name="_Fill" localSheetId="4" hidden="1">#REF!</definedName>
    <definedName name="_Fill" hidden="1">#REF!</definedName>
    <definedName name="_FS_ESC_3_X_\TA" localSheetId="6">'[39]E-2'!#REF!</definedName>
    <definedName name="_FS_ESC_3_X_\TA" localSheetId="5">'[39]E-2'!#REF!</definedName>
    <definedName name="_FS_ESC_3_X_\TA" localSheetId="4">'[39]E-2'!#REF!</definedName>
    <definedName name="_FS_ESC_3_X_\TA">'[3]E-2'!#REF!</definedName>
    <definedName name="_FXD0111" localSheetId="6">#REF!</definedName>
    <definedName name="_FXD0111" localSheetId="5">#REF!</definedName>
    <definedName name="_FXD0111" localSheetId="4">#REF!</definedName>
    <definedName name="_FXD0111">#REF!</definedName>
    <definedName name="_FXD0151" localSheetId="6">#REF!</definedName>
    <definedName name="_FXD0151" localSheetId="5">#REF!</definedName>
    <definedName name="_FXD0151" localSheetId="4">#REF!</definedName>
    <definedName name="_FXD0151">#REF!</definedName>
    <definedName name="_FXD0212" localSheetId="6">#REF!</definedName>
    <definedName name="_FXD0212" localSheetId="5">#REF!</definedName>
    <definedName name="_FXD0212" localSheetId="4">#REF!</definedName>
    <definedName name="_FXD0212">#REF!</definedName>
    <definedName name="_FXD0214" localSheetId="6">#REF!</definedName>
    <definedName name="_FXD0214" localSheetId="5">#REF!</definedName>
    <definedName name="_FXD0214" localSheetId="4">#REF!</definedName>
    <definedName name="_FXD0214">#REF!</definedName>
    <definedName name="_FXD0234" localSheetId="6">#REF!</definedName>
    <definedName name="_FXD0234" localSheetId="5">#REF!</definedName>
    <definedName name="_FXD0234" localSheetId="4">#REF!</definedName>
    <definedName name="_FXD0234">#REF!</definedName>
    <definedName name="_FXD0235" localSheetId="6">#REF!</definedName>
    <definedName name="_FXD0235" localSheetId="5">#REF!</definedName>
    <definedName name="_FXD0235" localSheetId="4">#REF!</definedName>
    <definedName name="_FXD0235">#REF!</definedName>
    <definedName name="_FXD0237" localSheetId="6">#REF!</definedName>
    <definedName name="_FXD0237" localSheetId="5">#REF!</definedName>
    <definedName name="_FXD0237" localSheetId="4">#REF!</definedName>
    <definedName name="_FXD0237">#REF!</definedName>
    <definedName name="_FXD0238" localSheetId="6">#REF!</definedName>
    <definedName name="_FXD0238" localSheetId="5">#REF!</definedName>
    <definedName name="_FXD0238" localSheetId="4">#REF!</definedName>
    <definedName name="_FXD0238">#REF!</definedName>
    <definedName name="_FXD0251" localSheetId="6">#REF!</definedName>
    <definedName name="_FXD0251" localSheetId="5">#REF!</definedName>
    <definedName name="_FXD0251" localSheetId="4">#REF!</definedName>
    <definedName name="_FXD0251">#REF!</definedName>
    <definedName name="_FXD0612" localSheetId="6">#REF!</definedName>
    <definedName name="_FXD0612" localSheetId="5">#REF!</definedName>
    <definedName name="_FXD0612" localSheetId="4">#REF!</definedName>
    <definedName name="_FXD0612">#REF!</definedName>
    <definedName name="_FXD0614" localSheetId="6">#REF!</definedName>
    <definedName name="_FXD0614" localSheetId="5">#REF!</definedName>
    <definedName name="_FXD0614" localSheetId="4">#REF!</definedName>
    <definedName name="_FXD0614">#REF!</definedName>
    <definedName name="_FXD0615" localSheetId="6">#REF!</definedName>
    <definedName name="_FXD0615" localSheetId="5">#REF!</definedName>
    <definedName name="_FXD0615" localSheetId="4">#REF!</definedName>
    <definedName name="_FXD0615">#REF!</definedName>
    <definedName name="_FXD0616" localSheetId="6">#REF!</definedName>
    <definedName name="_FXD0616" localSheetId="5">#REF!</definedName>
    <definedName name="_FXD0616" localSheetId="4">#REF!</definedName>
    <definedName name="_FXD0616">#REF!</definedName>
    <definedName name="_FXD0617" localSheetId="6">#REF!</definedName>
    <definedName name="_FXD0617" localSheetId="5">#REF!</definedName>
    <definedName name="_FXD0617" localSheetId="4">#REF!</definedName>
    <definedName name="_FXD0617">#REF!</definedName>
    <definedName name="_FXD0618" localSheetId="6">#REF!</definedName>
    <definedName name="_FXD0618" localSheetId="5">#REF!</definedName>
    <definedName name="_FXD0618" localSheetId="4">#REF!</definedName>
    <definedName name="_FXD0618">#REF!</definedName>
    <definedName name="_FXD0632" localSheetId="6">#REF!</definedName>
    <definedName name="_FXD0632" localSheetId="5">#REF!</definedName>
    <definedName name="_FXD0632" localSheetId="4">#REF!</definedName>
    <definedName name="_FXD0632">#REF!</definedName>
    <definedName name="_FXD0634" localSheetId="6">#REF!</definedName>
    <definedName name="_FXD0634" localSheetId="5">#REF!</definedName>
    <definedName name="_FXD0634" localSheetId="4">#REF!</definedName>
    <definedName name="_FXD0634">#REF!</definedName>
    <definedName name="_FXD0635" localSheetId="6">#REF!</definedName>
    <definedName name="_FXD0635" localSheetId="5">#REF!</definedName>
    <definedName name="_FXD0635" localSheetId="4">#REF!</definedName>
    <definedName name="_FXD0635">#REF!</definedName>
    <definedName name="_FXD0637" localSheetId="6">#REF!</definedName>
    <definedName name="_FXD0637" localSheetId="5">#REF!</definedName>
    <definedName name="_FXD0637" localSheetId="4">#REF!</definedName>
    <definedName name="_FXD0637">#REF!</definedName>
    <definedName name="_FXD0638" localSheetId="6">#REF!</definedName>
    <definedName name="_FXD0638" localSheetId="5">#REF!</definedName>
    <definedName name="_FXD0638" localSheetId="4">#REF!</definedName>
    <definedName name="_FXD0638">#REF!</definedName>
    <definedName name="_FXD0643" localSheetId="6">#REF!</definedName>
    <definedName name="_FXD0643" localSheetId="5">#REF!</definedName>
    <definedName name="_FXD0643" localSheetId="4">#REF!</definedName>
    <definedName name="_FXD0643">#REF!</definedName>
    <definedName name="_FXD0651" localSheetId="6">#REF!</definedName>
    <definedName name="_FXD0651" localSheetId="5">#REF!</definedName>
    <definedName name="_FXD0651" localSheetId="4">#REF!</definedName>
    <definedName name="_FXD0651">#REF!</definedName>
    <definedName name="_FXD0653" localSheetId="6">#REF!</definedName>
    <definedName name="_FXD0653" localSheetId="5">#REF!</definedName>
    <definedName name="_FXD0653" localSheetId="4">#REF!</definedName>
    <definedName name="_FXD0653">#REF!</definedName>
    <definedName name="_FXD0814" localSheetId="6">#REF!</definedName>
    <definedName name="_FXD0814" localSheetId="5">#REF!</definedName>
    <definedName name="_FXD0814" localSheetId="4">#REF!</definedName>
    <definedName name="_FXD0814">#REF!</definedName>
    <definedName name="_FXD0832" localSheetId="6">#REF!</definedName>
    <definedName name="_FXD0832" localSheetId="5">#REF!</definedName>
    <definedName name="_FXD0832" localSheetId="4">#REF!</definedName>
    <definedName name="_FXD0832">#REF!</definedName>
    <definedName name="_FXD0834" localSheetId="6">#REF!</definedName>
    <definedName name="_FXD0834" localSheetId="5">#REF!</definedName>
    <definedName name="_FXD0834" localSheetId="4">#REF!</definedName>
    <definedName name="_FXD0834">#REF!</definedName>
    <definedName name="_FXD0835" localSheetId="6">#REF!</definedName>
    <definedName name="_FXD0835" localSheetId="5">#REF!</definedName>
    <definedName name="_FXD0835" localSheetId="4">#REF!</definedName>
    <definedName name="_FXD0835">#REF!</definedName>
    <definedName name="_FXD0837" localSheetId="6">#REF!</definedName>
    <definedName name="_FXD0837" localSheetId="5">#REF!</definedName>
    <definedName name="_FXD0837" localSheetId="4">#REF!</definedName>
    <definedName name="_FXD0837">#REF!</definedName>
    <definedName name="_FXD0838" localSheetId="6">#REF!</definedName>
    <definedName name="_FXD0838" localSheetId="5">#REF!</definedName>
    <definedName name="_FXD0838" localSheetId="4">#REF!</definedName>
    <definedName name="_FXD0838">#REF!</definedName>
    <definedName name="_FXD0851" localSheetId="6">#REF!</definedName>
    <definedName name="_FXD0851" localSheetId="5">#REF!</definedName>
    <definedName name="_FXD0851" localSheetId="4">#REF!</definedName>
    <definedName name="_FXD0851">#REF!</definedName>
    <definedName name="_FXD0932" localSheetId="6">#REF!</definedName>
    <definedName name="_FXD0932" localSheetId="5">#REF!</definedName>
    <definedName name="_FXD0932" localSheetId="4">#REF!</definedName>
    <definedName name="_FXD0932">#REF!</definedName>
    <definedName name="_FXD0934" localSheetId="6">#REF!</definedName>
    <definedName name="_FXD0934" localSheetId="5">#REF!</definedName>
    <definedName name="_FXD0934" localSheetId="4">#REF!</definedName>
    <definedName name="_FXD0934">#REF!</definedName>
    <definedName name="_FXD0935" localSheetId="6">#REF!</definedName>
    <definedName name="_FXD0935" localSheetId="5">#REF!</definedName>
    <definedName name="_FXD0935" localSheetId="4">#REF!</definedName>
    <definedName name="_FXD0935">#REF!</definedName>
    <definedName name="_FXD0937" localSheetId="6">#REF!</definedName>
    <definedName name="_FXD0937" localSheetId="5">#REF!</definedName>
    <definedName name="_FXD0937" localSheetId="4">#REF!</definedName>
    <definedName name="_FXD0937">#REF!</definedName>
    <definedName name="_FXD0938" localSheetId="6">#REF!</definedName>
    <definedName name="_FXD0938" localSheetId="5">#REF!</definedName>
    <definedName name="_FXD0938" localSheetId="4">#REF!</definedName>
    <definedName name="_FXD0938">#REF!</definedName>
    <definedName name="_FXD0951" localSheetId="6">#REF!</definedName>
    <definedName name="_FXD0951" localSheetId="5">#REF!</definedName>
    <definedName name="_FXD0951" localSheetId="4">#REF!</definedName>
    <definedName name="_FXD0951">#REF!</definedName>
    <definedName name="_FXD7032" localSheetId="6">#REF!</definedName>
    <definedName name="_FXD7032" localSheetId="5">#REF!</definedName>
    <definedName name="_FXD7032" localSheetId="4">#REF!</definedName>
    <definedName name="_FXD7032">#REF!</definedName>
    <definedName name="_FXD7034" localSheetId="6">#REF!</definedName>
    <definedName name="_FXD7034" localSheetId="5">#REF!</definedName>
    <definedName name="_FXD7034" localSheetId="4">#REF!</definedName>
    <definedName name="_FXD7034">#REF!</definedName>
    <definedName name="_FXD7035" localSheetId="6">#REF!</definedName>
    <definedName name="_FXD7035" localSheetId="5">#REF!</definedName>
    <definedName name="_FXD7035" localSheetId="4">#REF!</definedName>
    <definedName name="_FXD7035">#REF!</definedName>
    <definedName name="_FXD7037" localSheetId="6">#REF!</definedName>
    <definedName name="_FXD7037" localSheetId="5">#REF!</definedName>
    <definedName name="_FXD7037" localSheetId="4">#REF!</definedName>
    <definedName name="_FXD7037">#REF!</definedName>
    <definedName name="_FXD7038" localSheetId="6">#REF!</definedName>
    <definedName name="_FXD7038" localSheetId="5">#REF!</definedName>
    <definedName name="_FXD7038" localSheetId="4">#REF!</definedName>
    <definedName name="_FXD7038">#REF!</definedName>
    <definedName name="_FXD8614" localSheetId="6">#REF!</definedName>
    <definedName name="_FXD8614" localSheetId="5">#REF!</definedName>
    <definedName name="_FXD8614" localSheetId="4">#REF!</definedName>
    <definedName name="_FXD8614">#REF!</definedName>
    <definedName name="_FXD8615" localSheetId="6">#REF!</definedName>
    <definedName name="_FXD8615" localSheetId="5">#REF!</definedName>
    <definedName name="_FXD8615" localSheetId="4">#REF!</definedName>
    <definedName name="_FXD8615">#REF!</definedName>
    <definedName name="_FXD8616" localSheetId="6">#REF!</definedName>
    <definedName name="_FXD8616" localSheetId="5">#REF!</definedName>
    <definedName name="_FXD8616" localSheetId="4">#REF!</definedName>
    <definedName name="_FXD8616">#REF!</definedName>
    <definedName name="_FXD8617" localSheetId="6">#REF!</definedName>
    <definedName name="_FXD8617" localSheetId="5">#REF!</definedName>
    <definedName name="_FXD8617" localSheetId="4">#REF!</definedName>
    <definedName name="_FXD8617">#REF!</definedName>
    <definedName name="_FXD8618" localSheetId="6">#REF!</definedName>
    <definedName name="_FXD8618" localSheetId="5">#REF!</definedName>
    <definedName name="_FXD8618" localSheetId="4">#REF!</definedName>
    <definedName name="_FXD8618">#REF!</definedName>
    <definedName name="_FXD8632" localSheetId="6">#REF!</definedName>
    <definedName name="_FXD8632" localSheetId="5">#REF!</definedName>
    <definedName name="_FXD8632" localSheetId="4">#REF!</definedName>
    <definedName name="_FXD8632">#REF!</definedName>
    <definedName name="_FXD8634" localSheetId="6">#REF!</definedName>
    <definedName name="_FXD8634" localSheetId="5">#REF!</definedName>
    <definedName name="_FXD8634" localSheetId="4">#REF!</definedName>
    <definedName name="_FXD8634">#REF!</definedName>
    <definedName name="_FXD8635" localSheetId="6">#REF!</definedName>
    <definedName name="_FXD8635" localSheetId="5">#REF!</definedName>
    <definedName name="_FXD8635" localSheetId="4">#REF!</definedName>
    <definedName name="_FXD8635">#REF!</definedName>
    <definedName name="_FXD8637" localSheetId="6">#REF!</definedName>
    <definedName name="_FXD8637" localSheetId="5">#REF!</definedName>
    <definedName name="_FXD8637" localSheetId="4">#REF!</definedName>
    <definedName name="_FXD8637">#REF!</definedName>
    <definedName name="_FXD8638" localSheetId="6">#REF!</definedName>
    <definedName name="_FXD8638" localSheetId="5">#REF!</definedName>
    <definedName name="_FXD8638" localSheetId="4">#REF!</definedName>
    <definedName name="_FXD8638">#REF!</definedName>
    <definedName name="_FXD8651" localSheetId="6">#REF!</definedName>
    <definedName name="_FXD8651" localSheetId="5">#REF!</definedName>
    <definedName name="_FXD8651" localSheetId="4">#REF!</definedName>
    <definedName name="_FXD8651">#REF!</definedName>
    <definedName name="_HOME__APP1__LP" localSheetId="6">#REF!</definedName>
    <definedName name="_HOME__APP1__LP" localSheetId="5">#REF!</definedName>
    <definedName name="_HOME__APP1__LP" localSheetId="4">#REF!</definedName>
    <definedName name="_HOME__APP1__LP">#REF!</definedName>
    <definedName name="_HOME__APP1__PC" localSheetId="6">'[39]E-2'!#REF!</definedName>
    <definedName name="_HOME__APP1__PC" localSheetId="5">'[39]E-2'!#REF!</definedName>
    <definedName name="_HOME__APP1__PC" localSheetId="4">'[39]E-2'!#REF!</definedName>
    <definedName name="_HOME__APP1__PC">'[3]E-2'!#REF!</definedName>
    <definedName name="_HOME__FS_ESC_3" localSheetId="6">'[39]E-2'!#REF!</definedName>
    <definedName name="_HOME__FS_ESC_3" localSheetId="5">'[39]E-2'!#REF!</definedName>
    <definedName name="_HOME__FS_ESC_3" localSheetId="4">'[39]E-2'!#REF!</definedName>
    <definedName name="_HOME__FS_ESC_3">'[3]E-2'!#REF!</definedName>
    <definedName name="_Key1" hidden="1">'[42]5am Report'!#REF!</definedName>
    <definedName name="_Order1" hidden="1">255</definedName>
    <definedName name="_Order2" hidden="1">255</definedName>
    <definedName name="_PG1">#REF!</definedName>
    <definedName name="_PG2">#REF!</definedName>
    <definedName name="_PG3">#REF!</definedName>
    <definedName name="_PG4">#REF!</definedName>
    <definedName name="_PG6">#REF!</definedName>
    <definedName name="_PGD1">#REF!</definedName>
    <definedName name="_PGD4">#REF!</definedName>
    <definedName name="_PGF1">#REF!</definedName>
    <definedName name="_PGF2">#REF!</definedName>
    <definedName name="_PGF3">#REF!</definedName>
    <definedName name="_PGF4">#REF!</definedName>
    <definedName name="_PRCRSA148..O17" localSheetId="6">'[39]E-2'!#REF!</definedName>
    <definedName name="_PRCRSA148..O17" localSheetId="5">'[39]E-2'!#REF!</definedName>
    <definedName name="_PRCRSA148..O17" localSheetId="4">'[39]E-2'!#REF!</definedName>
    <definedName name="_PRCRSA148..O17">'[3]E-2'!#REF!</definedName>
    <definedName name="_PRCRSAC1..AK46" localSheetId="6">#REF!</definedName>
    <definedName name="_PRCRSAC1..AK46" localSheetId="5">#REF!</definedName>
    <definedName name="_PRCRSAC1..AK46" localSheetId="4">#REF!</definedName>
    <definedName name="_PRCRSAC1..AK46">#REF!</definedName>
    <definedName name="_PRCRSO1..Y60_G" localSheetId="6">#REF!</definedName>
    <definedName name="_PRCRSO1..Y60_G" localSheetId="5">#REF!</definedName>
    <definedName name="_PRCRSO1..Y60_G" localSheetId="4">#REF!</definedName>
    <definedName name="_PRCRSO1..Y60_G">#REF!</definedName>
    <definedName name="_PRCRSQ148..AE1" localSheetId="6">'[39]E-2'!#REF!</definedName>
    <definedName name="_PRCRSQ148..AE1" localSheetId="5">'[39]E-2'!#REF!</definedName>
    <definedName name="_PRCRSQ148..AE1" localSheetId="4">'[39]E-2'!#REF!</definedName>
    <definedName name="_PRCRSQ148..AE1">'[3]E-2'!#REF!</definedName>
    <definedName name="_Regression_Int" hidden="1">1</definedName>
    <definedName name="_SCH10">'[7]Rev Def Sum'!#REF!</definedName>
    <definedName name="_sch17" localSheetId="6">#REF!</definedName>
    <definedName name="_sch17" localSheetId="5">#REF!</definedName>
    <definedName name="_sch17" localSheetId="4">#REF!</definedName>
    <definedName name="_sch17">#REF!</definedName>
    <definedName name="_SCH33">'[8]SCHEDULE 33 A REV.'!$A$1:$H$67</definedName>
    <definedName name="_SCH6">#N/A</definedName>
    <definedName name="_Sort" localSheetId="6" hidden="1">#REF!</definedName>
    <definedName name="_Sort" localSheetId="5" hidden="1">#REF!</definedName>
    <definedName name="_Sort" localSheetId="4" hidden="1">#REF!</definedName>
    <definedName name="_Sort" hidden="1">#REF!</definedName>
    <definedName name="_SUM0111" localSheetId="6">#REF!</definedName>
    <definedName name="_SUM0111" localSheetId="5">#REF!</definedName>
    <definedName name="_SUM0111" localSheetId="4">#REF!</definedName>
    <definedName name="_SUM0111">#REF!</definedName>
    <definedName name="_SUM0113" localSheetId="6">#REF!</definedName>
    <definedName name="_SUM0113" localSheetId="5">#REF!</definedName>
    <definedName name="_SUM0113" localSheetId="4">#REF!</definedName>
    <definedName name="_SUM0113">#REF!</definedName>
    <definedName name="_SUM0210" localSheetId="6">#REF!</definedName>
    <definedName name="_SUM0210" localSheetId="5">#REF!</definedName>
    <definedName name="_SUM0210" localSheetId="4">#REF!</definedName>
    <definedName name="_SUM0210">#REF!</definedName>
    <definedName name="_SUM0213" localSheetId="6">#REF!</definedName>
    <definedName name="_SUM0213" localSheetId="5">#REF!</definedName>
    <definedName name="_SUM0213" localSheetId="4">#REF!</definedName>
    <definedName name="_SUM0213">#REF!</definedName>
    <definedName name="_SUM0401" localSheetId="6">#REF!</definedName>
    <definedName name="_SUM0401" localSheetId="5">#REF!</definedName>
    <definedName name="_SUM0401" localSheetId="4">#REF!</definedName>
    <definedName name="_SUM0401">#REF!</definedName>
    <definedName name="_SUM0402" localSheetId="6">#REF!</definedName>
    <definedName name="_SUM0402" localSheetId="5">#REF!</definedName>
    <definedName name="_SUM0402" localSheetId="4">#REF!</definedName>
    <definedName name="_SUM0402">#REF!</definedName>
    <definedName name="_SUM0408" localSheetId="6">#REF!</definedName>
    <definedName name="_SUM0408" localSheetId="5">#REF!</definedName>
    <definedName name="_SUM0408" localSheetId="4">#REF!</definedName>
    <definedName name="_SUM0408">#REF!</definedName>
    <definedName name="_SUM0409" localSheetId="6">#REF!</definedName>
    <definedName name="_SUM0409" localSheetId="5">#REF!</definedName>
    <definedName name="_SUM0409" localSheetId="4">#REF!</definedName>
    <definedName name="_SUM0409">#REF!</definedName>
    <definedName name="_SUM0411" localSheetId="6">#REF!</definedName>
    <definedName name="_SUM0411" localSheetId="5">#REF!</definedName>
    <definedName name="_SUM0411" localSheetId="4">#REF!</definedName>
    <definedName name="_SUM0411">#REF!</definedName>
    <definedName name="_SUM0501" localSheetId="6">#REF!</definedName>
    <definedName name="_SUM0501" localSheetId="5">#REF!</definedName>
    <definedName name="_SUM0501" localSheetId="4">#REF!</definedName>
    <definedName name="_SUM0501">#REF!</definedName>
    <definedName name="_SUM0502" localSheetId="6">#REF!</definedName>
    <definedName name="_SUM0502" localSheetId="5">#REF!</definedName>
    <definedName name="_SUM0502" localSheetId="4">#REF!</definedName>
    <definedName name="_SUM0502">#REF!</definedName>
    <definedName name="_SUM0508" localSheetId="6">#REF!</definedName>
    <definedName name="_SUM0508" localSheetId="5">#REF!</definedName>
    <definedName name="_SUM0508" localSheetId="4">#REF!</definedName>
    <definedName name="_SUM0508">#REF!</definedName>
    <definedName name="_SUM0509" localSheetId="6">#REF!</definedName>
    <definedName name="_SUM0509" localSheetId="5">#REF!</definedName>
    <definedName name="_SUM0509" localSheetId="4">#REF!</definedName>
    <definedName name="_SUM0509">#REF!</definedName>
    <definedName name="_SUM0510" localSheetId="6">#REF!</definedName>
    <definedName name="_SUM0510" localSheetId="5">#REF!</definedName>
    <definedName name="_SUM0510" localSheetId="4">#REF!</definedName>
    <definedName name="_SUM0510">#REF!</definedName>
    <definedName name="_SUM0511" localSheetId="6">#REF!</definedName>
    <definedName name="_SUM0511" localSheetId="5">#REF!</definedName>
    <definedName name="_SUM0511" localSheetId="4">#REF!</definedName>
    <definedName name="_SUM0511">#REF!</definedName>
    <definedName name="_SUM0613" localSheetId="6">#REF!</definedName>
    <definedName name="_SUM0613" localSheetId="5">#REF!</definedName>
    <definedName name="_SUM0613" localSheetId="4">#REF!</definedName>
    <definedName name="_SUM0613">#REF!</definedName>
    <definedName name="_SUM0701" localSheetId="6">#REF!</definedName>
    <definedName name="_SUM0701" localSheetId="5">#REF!</definedName>
    <definedName name="_SUM0701" localSheetId="4">#REF!</definedName>
    <definedName name="_SUM0701">#REF!</definedName>
    <definedName name="_SUM0702" localSheetId="6">#REF!</definedName>
    <definedName name="_SUM0702" localSheetId="5">#REF!</definedName>
    <definedName name="_SUM0702" localSheetId="4">#REF!</definedName>
    <definedName name="_SUM0702">#REF!</definedName>
    <definedName name="_SUM0708" localSheetId="6">#REF!</definedName>
    <definedName name="_SUM0708" localSheetId="5">#REF!</definedName>
    <definedName name="_SUM0708" localSheetId="4">#REF!</definedName>
    <definedName name="_SUM0708">#REF!</definedName>
    <definedName name="_SUM0709" localSheetId="6">#REF!</definedName>
    <definedName name="_SUM0709" localSheetId="5">#REF!</definedName>
    <definedName name="_SUM0709" localSheetId="4">#REF!</definedName>
    <definedName name="_SUM0709">#REF!</definedName>
    <definedName name="_SUM0813" localSheetId="6">#REF!</definedName>
    <definedName name="_SUM0813" localSheetId="5">#REF!</definedName>
    <definedName name="_SUM0813" localSheetId="4">#REF!</definedName>
    <definedName name="_SUM0813">#REF!</definedName>
    <definedName name="_SUM0901" localSheetId="6">#REF!</definedName>
    <definedName name="_SUM0901" localSheetId="5">#REF!</definedName>
    <definedName name="_SUM0901" localSheetId="4">#REF!</definedName>
    <definedName name="_SUM0901">#REF!</definedName>
    <definedName name="_SUM0902" localSheetId="6">#REF!</definedName>
    <definedName name="_SUM0902" localSheetId="5">#REF!</definedName>
    <definedName name="_SUM0902" localSheetId="4">#REF!</definedName>
    <definedName name="_SUM0902">#REF!</definedName>
    <definedName name="_SUM0908" localSheetId="6">#REF!</definedName>
    <definedName name="_SUM0908" localSheetId="5">#REF!</definedName>
    <definedName name="_SUM0908" localSheetId="4">#REF!</definedName>
    <definedName name="_SUM0908">#REF!</definedName>
    <definedName name="_SUM0911" localSheetId="6">#REF!</definedName>
    <definedName name="_SUM0911" localSheetId="5">#REF!</definedName>
    <definedName name="_SUM0911" localSheetId="4">#REF!</definedName>
    <definedName name="_SUM0911">#REF!</definedName>
    <definedName name="_SUM0913" localSheetId="6">#REF!</definedName>
    <definedName name="_SUM0913" localSheetId="5">#REF!</definedName>
    <definedName name="_SUM0913" localSheetId="4">#REF!</definedName>
    <definedName name="_SUM0913">#REF!</definedName>
    <definedName name="_SUM5701" localSheetId="6">#REF!</definedName>
    <definedName name="_SUM5701" localSheetId="5">#REF!</definedName>
    <definedName name="_SUM5701" localSheetId="4">#REF!</definedName>
    <definedName name="_SUM5701">#REF!</definedName>
    <definedName name="_SUM5702" localSheetId="6">#REF!</definedName>
    <definedName name="_SUM5702" localSheetId="5">#REF!</definedName>
    <definedName name="_SUM5702" localSheetId="4">#REF!</definedName>
    <definedName name="_SUM5702">#REF!</definedName>
    <definedName name="_SUM5708" localSheetId="6">#REF!</definedName>
    <definedName name="_SUM5708" localSheetId="5">#REF!</definedName>
    <definedName name="_SUM5708" localSheetId="4">#REF!</definedName>
    <definedName name="_SUM5708">#REF!</definedName>
    <definedName name="_SUM5709" localSheetId="6">#REF!</definedName>
    <definedName name="_SUM5709" localSheetId="5">#REF!</definedName>
    <definedName name="_SUM5709" localSheetId="4">#REF!</definedName>
    <definedName name="_SUM5709">#REF!</definedName>
    <definedName name="_SUM5711" localSheetId="6">#REF!</definedName>
    <definedName name="_SUM5711" localSheetId="5">#REF!</definedName>
    <definedName name="_SUM5711" localSheetId="4">#REF!</definedName>
    <definedName name="_SUM5711">#REF!</definedName>
    <definedName name="_SUM5801" localSheetId="6">#REF!</definedName>
    <definedName name="_SUM5801" localSheetId="5">#REF!</definedName>
    <definedName name="_SUM5801" localSheetId="4">#REF!</definedName>
    <definedName name="_SUM5801">#REF!</definedName>
    <definedName name="_SUM5802" localSheetId="6">#REF!</definedName>
    <definedName name="_SUM5802" localSheetId="5">#REF!</definedName>
    <definedName name="_SUM5802" localSheetId="4">#REF!</definedName>
    <definedName name="_SUM5802">#REF!</definedName>
    <definedName name="_SUM5811" localSheetId="6">#REF!</definedName>
    <definedName name="_SUM5811" localSheetId="5">#REF!</definedName>
    <definedName name="_SUM5811" localSheetId="4">#REF!</definedName>
    <definedName name="_SUM5811">#REF!</definedName>
    <definedName name="_SUM6001" localSheetId="6">#REF!</definedName>
    <definedName name="_SUM6001" localSheetId="5">#REF!</definedName>
    <definedName name="_SUM6001" localSheetId="4">#REF!</definedName>
    <definedName name="_SUM6001">#REF!</definedName>
    <definedName name="_SUM6002" localSheetId="6">#REF!</definedName>
    <definedName name="_SUM6002" localSheetId="5">#REF!</definedName>
    <definedName name="_SUM6002" localSheetId="4">#REF!</definedName>
    <definedName name="_SUM6002">#REF!</definedName>
    <definedName name="_SUM6008" localSheetId="6">#REF!</definedName>
    <definedName name="_SUM6008" localSheetId="5">#REF!</definedName>
    <definedName name="_SUM6008" localSheetId="4">#REF!</definedName>
    <definedName name="_SUM6008">#REF!</definedName>
    <definedName name="_sum6009" localSheetId="6">#REF!</definedName>
    <definedName name="_sum6009" localSheetId="5">#REF!</definedName>
    <definedName name="_sum6009" localSheetId="4">#REF!</definedName>
    <definedName name="_sum6009">#REF!</definedName>
    <definedName name="_SUM6011" localSheetId="6">#REF!</definedName>
    <definedName name="_SUM6011" localSheetId="5">#REF!</definedName>
    <definedName name="_SUM6011" localSheetId="4">#REF!</definedName>
    <definedName name="_SUM6011">#REF!</definedName>
    <definedName name="_SUM6101" localSheetId="6">#REF!</definedName>
    <definedName name="_SUM6101" localSheetId="5">#REF!</definedName>
    <definedName name="_SUM6101" localSheetId="4">#REF!</definedName>
    <definedName name="_SUM6101">#REF!</definedName>
    <definedName name="_SUM6102" localSheetId="6">#REF!</definedName>
    <definedName name="_SUM6102" localSheetId="5">#REF!</definedName>
    <definedName name="_SUM6102" localSheetId="4">#REF!</definedName>
    <definedName name="_SUM6102">#REF!</definedName>
    <definedName name="_SUM6108" localSheetId="6">#REF!</definedName>
    <definedName name="_SUM6108" localSheetId="5">#REF!</definedName>
    <definedName name="_SUM6108" localSheetId="4">#REF!</definedName>
    <definedName name="_SUM6108">#REF!</definedName>
    <definedName name="_SUM6109" localSheetId="6">#REF!</definedName>
    <definedName name="_SUM6109" localSheetId="5">#REF!</definedName>
    <definedName name="_SUM6109" localSheetId="4">#REF!</definedName>
    <definedName name="_SUM6109">#REF!</definedName>
    <definedName name="_SUM6111" localSheetId="6">#REF!</definedName>
    <definedName name="_SUM6111" localSheetId="5">#REF!</definedName>
    <definedName name="_SUM6111" localSheetId="4">#REF!</definedName>
    <definedName name="_SUM6111">#REF!</definedName>
    <definedName name="_SUM6201" localSheetId="6">#REF!</definedName>
    <definedName name="_SUM6201" localSheetId="5">#REF!</definedName>
    <definedName name="_SUM6201" localSheetId="4">#REF!</definedName>
    <definedName name="_SUM6201">#REF!</definedName>
    <definedName name="_SUM6202" localSheetId="6">#REF!</definedName>
    <definedName name="_SUM6202" localSheetId="5">#REF!</definedName>
    <definedName name="_SUM6202" localSheetId="4">#REF!</definedName>
    <definedName name="_SUM6202">#REF!</definedName>
    <definedName name="_SUM6301" localSheetId="6">#REF!</definedName>
    <definedName name="_SUM6301" localSheetId="5">#REF!</definedName>
    <definedName name="_SUM6301" localSheetId="4">#REF!</definedName>
    <definedName name="_SUM6301">#REF!</definedName>
    <definedName name="_SUM6302" localSheetId="6">#REF!</definedName>
    <definedName name="_SUM6302" localSheetId="5">#REF!</definedName>
    <definedName name="_SUM6302" localSheetId="4">#REF!</definedName>
    <definedName name="_SUM6302">#REF!</definedName>
    <definedName name="_SUM6308" localSheetId="6">#REF!</definedName>
    <definedName name="_SUM6308" localSheetId="5">#REF!</definedName>
    <definedName name="_SUM6308" localSheetId="4">#REF!</definedName>
    <definedName name="_SUM6308">#REF!</definedName>
    <definedName name="_SUM6309" localSheetId="6">#REF!</definedName>
    <definedName name="_SUM6309" localSheetId="5">#REF!</definedName>
    <definedName name="_SUM6309" localSheetId="4">#REF!</definedName>
    <definedName name="_SUM6309">#REF!</definedName>
    <definedName name="_SUM6311" localSheetId="6">#REF!</definedName>
    <definedName name="_SUM6311" localSheetId="5">#REF!</definedName>
    <definedName name="_SUM6311" localSheetId="4">#REF!</definedName>
    <definedName name="_SUM6311">#REF!</definedName>
    <definedName name="_SUM6401" localSheetId="6">#REF!</definedName>
    <definedName name="_SUM6401" localSheetId="5">#REF!</definedName>
    <definedName name="_SUM6401" localSheetId="4">#REF!</definedName>
    <definedName name="_SUM6401">#REF!</definedName>
    <definedName name="_SUM6402" localSheetId="6">#REF!</definedName>
    <definedName name="_SUM6402" localSheetId="5">#REF!</definedName>
    <definedName name="_SUM6402" localSheetId="4">#REF!</definedName>
    <definedName name="_SUM6402">#REF!</definedName>
    <definedName name="_SUM6408" localSheetId="6">#REF!</definedName>
    <definedName name="_SUM6408" localSheetId="5">#REF!</definedName>
    <definedName name="_SUM6408" localSheetId="4">#REF!</definedName>
    <definedName name="_SUM6408">#REF!</definedName>
    <definedName name="_SUM6409" localSheetId="6">#REF!</definedName>
    <definedName name="_SUM6409" localSheetId="5">#REF!</definedName>
    <definedName name="_SUM6409" localSheetId="4">#REF!</definedName>
    <definedName name="_SUM6409">#REF!</definedName>
    <definedName name="_SUM6411" localSheetId="6">#REF!</definedName>
    <definedName name="_SUM6411" localSheetId="5">#REF!</definedName>
    <definedName name="_SUM6411" localSheetId="4">#REF!</definedName>
    <definedName name="_SUM6411">#REF!</definedName>
    <definedName name="_SUM6413" localSheetId="6">#REF!</definedName>
    <definedName name="_SUM6413" localSheetId="5">#REF!</definedName>
    <definedName name="_SUM6413" localSheetId="4">#REF!</definedName>
    <definedName name="_SUM6413">#REF!</definedName>
    <definedName name="_SUM6501" localSheetId="6">#REF!</definedName>
    <definedName name="_SUM6501" localSheetId="5">#REF!</definedName>
    <definedName name="_SUM6501" localSheetId="4">#REF!</definedName>
    <definedName name="_SUM6501">#REF!</definedName>
    <definedName name="_SUM6502" localSheetId="6">#REF!</definedName>
    <definedName name="_SUM6502" localSheetId="5">#REF!</definedName>
    <definedName name="_SUM6502" localSheetId="4">#REF!</definedName>
    <definedName name="_SUM6502">#REF!</definedName>
    <definedName name="_SUM6508" localSheetId="6">#REF!</definedName>
    <definedName name="_SUM6508" localSheetId="5">#REF!</definedName>
    <definedName name="_SUM6508" localSheetId="4">#REF!</definedName>
    <definedName name="_SUM6508">#REF!</definedName>
    <definedName name="_SUM6509" localSheetId="6">#REF!</definedName>
    <definedName name="_SUM6509" localSheetId="5">#REF!</definedName>
    <definedName name="_SUM6509" localSheetId="4">#REF!</definedName>
    <definedName name="_SUM6509">#REF!</definedName>
    <definedName name="_SUM6510" localSheetId="6">#REF!</definedName>
    <definedName name="_SUM6510" localSheetId="5">#REF!</definedName>
    <definedName name="_SUM6510" localSheetId="4">#REF!</definedName>
    <definedName name="_SUM6510">#REF!</definedName>
    <definedName name="_SUM6511" localSheetId="6">#REF!</definedName>
    <definedName name="_SUM6511" localSheetId="5">#REF!</definedName>
    <definedName name="_SUM6511" localSheetId="4">#REF!</definedName>
    <definedName name="_SUM6511">#REF!</definedName>
    <definedName name="_SUM6601" localSheetId="6">#REF!</definedName>
    <definedName name="_SUM6601" localSheetId="5">#REF!</definedName>
    <definedName name="_SUM6601" localSheetId="4">#REF!</definedName>
    <definedName name="_SUM6601">#REF!</definedName>
    <definedName name="_SUM6602" localSheetId="6">#REF!</definedName>
    <definedName name="_SUM6602" localSheetId="5">#REF!</definedName>
    <definedName name="_SUM6602" localSheetId="4">#REF!</definedName>
    <definedName name="_SUM6602">#REF!</definedName>
    <definedName name="_SUM6608" localSheetId="6">#REF!</definedName>
    <definedName name="_SUM6608" localSheetId="5">#REF!</definedName>
    <definedName name="_SUM6608" localSheetId="4">#REF!</definedName>
    <definedName name="_SUM6608">#REF!</definedName>
    <definedName name="_SUM6609" localSheetId="6">#REF!</definedName>
    <definedName name="_SUM6609" localSheetId="5">#REF!</definedName>
    <definedName name="_SUM6609" localSheetId="4">#REF!</definedName>
    <definedName name="_SUM6609">#REF!</definedName>
    <definedName name="_SUM6611" localSheetId="6">#REF!</definedName>
    <definedName name="_SUM6611" localSheetId="5">#REF!</definedName>
    <definedName name="_SUM6611" localSheetId="4">#REF!</definedName>
    <definedName name="_SUM6611">#REF!</definedName>
    <definedName name="_SUM6701" localSheetId="6">#REF!</definedName>
    <definedName name="_SUM6701" localSheetId="5">#REF!</definedName>
    <definedName name="_SUM6701" localSheetId="4">#REF!</definedName>
    <definedName name="_SUM6701">#REF!</definedName>
    <definedName name="_SUM6702" localSheetId="6">#REF!</definedName>
    <definedName name="_SUM6702" localSheetId="5">#REF!</definedName>
    <definedName name="_SUM6702" localSheetId="4">#REF!</definedName>
    <definedName name="_SUM6702">#REF!</definedName>
    <definedName name="_SUM6708" localSheetId="6">#REF!</definedName>
    <definedName name="_SUM6708" localSheetId="5">#REF!</definedName>
    <definedName name="_SUM6708" localSheetId="4">#REF!</definedName>
    <definedName name="_SUM6708">#REF!</definedName>
    <definedName name="_SUM6709" localSheetId="6">#REF!</definedName>
    <definedName name="_SUM6709" localSheetId="5">#REF!</definedName>
    <definedName name="_SUM6709" localSheetId="4">#REF!</definedName>
    <definedName name="_SUM6709">#REF!</definedName>
    <definedName name="_SUM6710" localSheetId="6">#REF!</definedName>
    <definedName name="_SUM6710" localSheetId="5">#REF!</definedName>
    <definedName name="_SUM6710" localSheetId="4">#REF!</definedName>
    <definedName name="_SUM6710">#REF!</definedName>
    <definedName name="_SUM6711" localSheetId="6">#REF!</definedName>
    <definedName name="_SUM6711" localSheetId="5">#REF!</definedName>
    <definedName name="_SUM6711" localSheetId="4">#REF!</definedName>
    <definedName name="_SUM6711">#REF!</definedName>
    <definedName name="_SUM6718" localSheetId="6">#REF!</definedName>
    <definedName name="_SUM6718" localSheetId="5">#REF!</definedName>
    <definedName name="_SUM6718" localSheetId="4">#REF!</definedName>
    <definedName name="_SUM6718">#REF!</definedName>
    <definedName name="_SUM6801" localSheetId="6">#REF!</definedName>
    <definedName name="_SUM6801" localSheetId="5">#REF!</definedName>
    <definedName name="_SUM6801" localSheetId="4">#REF!</definedName>
    <definedName name="_SUM6801">#REF!</definedName>
    <definedName name="_SUM6802" localSheetId="6">#REF!</definedName>
    <definedName name="_SUM6802" localSheetId="5">#REF!</definedName>
    <definedName name="_SUM6802" localSheetId="4">#REF!</definedName>
    <definedName name="_SUM6802">#REF!</definedName>
    <definedName name="_SUM7013" localSheetId="6">#REF!</definedName>
    <definedName name="_SUM7013" localSheetId="5">#REF!</definedName>
    <definedName name="_SUM7013" localSheetId="4">#REF!</definedName>
    <definedName name="_SUM7013">#REF!</definedName>
    <definedName name="_SUM7201" localSheetId="6">#REF!</definedName>
    <definedName name="_SUM7201" localSheetId="5">#REF!</definedName>
    <definedName name="_SUM7201" localSheetId="4">#REF!</definedName>
    <definedName name="_SUM7201">#REF!</definedName>
    <definedName name="_SUM7202" localSheetId="6">#REF!</definedName>
    <definedName name="_SUM7202" localSheetId="5">#REF!</definedName>
    <definedName name="_SUM7202" localSheetId="4">#REF!</definedName>
    <definedName name="_SUM7202">#REF!</definedName>
    <definedName name="_SUM7208" localSheetId="6">#REF!</definedName>
    <definedName name="_SUM7208" localSheetId="5">#REF!</definedName>
    <definedName name="_SUM7208" localSheetId="4">#REF!</definedName>
    <definedName name="_SUM7208">#REF!</definedName>
    <definedName name="_SUM7209" localSheetId="6">#REF!</definedName>
    <definedName name="_SUM7209" localSheetId="5">#REF!</definedName>
    <definedName name="_SUM7209" localSheetId="4">#REF!</definedName>
    <definedName name="_SUM7209">#REF!</definedName>
    <definedName name="_SUM7210" localSheetId="6">#REF!</definedName>
    <definedName name="_SUM7210" localSheetId="5">#REF!</definedName>
    <definedName name="_SUM7210" localSheetId="4">#REF!</definedName>
    <definedName name="_SUM7210">#REF!</definedName>
    <definedName name="_SUM7211" localSheetId="6">#REF!</definedName>
    <definedName name="_SUM7211" localSheetId="5">#REF!</definedName>
    <definedName name="_SUM7211" localSheetId="4">#REF!</definedName>
    <definedName name="_SUM7211">#REF!</definedName>
    <definedName name="_SUM7301" localSheetId="6">#REF!</definedName>
    <definedName name="_SUM7301" localSheetId="5">#REF!</definedName>
    <definedName name="_SUM7301" localSheetId="4">#REF!</definedName>
    <definedName name="_SUM7301">#REF!</definedName>
    <definedName name="_SUM7302" localSheetId="6">#REF!</definedName>
    <definedName name="_SUM7302" localSheetId="5">#REF!</definedName>
    <definedName name="_SUM7302" localSheetId="4">#REF!</definedName>
    <definedName name="_SUM7302">#REF!</definedName>
    <definedName name="_SUM7308" localSheetId="6">#REF!</definedName>
    <definedName name="_SUM7308" localSheetId="5">#REF!</definedName>
    <definedName name="_SUM7308" localSheetId="4">#REF!</definedName>
    <definedName name="_SUM7308">#REF!</definedName>
    <definedName name="_SUM7309" localSheetId="6">#REF!</definedName>
    <definedName name="_SUM7309" localSheetId="5">#REF!</definedName>
    <definedName name="_SUM7309" localSheetId="4">#REF!</definedName>
    <definedName name="_SUM7309">#REF!</definedName>
    <definedName name="_SUM7311" localSheetId="6">#REF!</definedName>
    <definedName name="_SUM7311" localSheetId="5">#REF!</definedName>
    <definedName name="_SUM7311" localSheetId="4">#REF!</definedName>
    <definedName name="_SUM7311">#REF!</definedName>
    <definedName name="_SUM7401" localSheetId="6">#REF!</definedName>
    <definedName name="_SUM7401" localSheetId="5">#REF!</definedName>
    <definedName name="_SUM7401" localSheetId="4">#REF!</definedName>
    <definedName name="_SUM7401">#REF!</definedName>
    <definedName name="_SUM7402" localSheetId="6">#REF!</definedName>
    <definedName name="_SUM7402" localSheetId="5">#REF!</definedName>
    <definedName name="_SUM7402" localSheetId="4">#REF!</definedName>
    <definedName name="_SUM7402">#REF!</definedName>
    <definedName name="_SUM7408" localSheetId="6">#REF!</definedName>
    <definedName name="_SUM7408" localSheetId="5">#REF!</definedName>
    <definedName name="_SUM7408" localSheetId="4">#REF!</definedName>
    <definedName name="_SUM7408">#REF!</definedName>
    <definedName name="_SUM7409" localSheetId="6">#REF!</definedName>
    <definedName name="_SUM7409" localSheetId="5">#REF!</definedName>
    <definedName name="_SUM7409" localSheetId="4">#REF!</definedName>
    <definedName name="_SUM7409">#REF!</definedName>
    <definedName name="_SUM7411" localSheetId="6">#REF!</definedName>
    <definedName name="_SUM7411" localSheetId="5">#REF!</definedName>
    <definedName name="_SUM7411" localSheetId="4">#REF!</definedName>
    <definedName name="_SUM7411">#REF!</definedName>
    <definedName name="_SUM7501" localSheetId="6">#REF!</definedName>
    <definedName name="_SUM7501" localSheetId="5">#REF!</definedName>
    <definedName name="_SUM7501" localSheetId="4">#REF!</definedName>
    <definedName name="_SUM7501">#REF!</definedName>
    <definedName name="_SUM7502" localSheetId="6">#REF!</definedName>
    <definedName name="_SUM7502" localSheetId="5">#REF!</definedName>
    <definedName name="_SUM7502" localSheetId="4">#REF!</definedName>
    <definedName name="_SUM7502">#REF!</definedName>
    <definedName name="_SUM7508" localSheetId="6">#REF!</definedName>
    <definedName name="_SUM7508" localSheetId="5">#REF!</definedName>
    <definedName name="_SUM7508" localSheetId="4">#REF!</definedName>
    <definedName name="_SUM7508">#REF!</definedName>
    <definedName name="_SUM7509" localSheetId="6">#REF!</definedName>
    <definedName name="_SUM7509" localSheetId="5">#REF!</definedName>
    <definedName name="_SUM7509" localSheetId="4">#REF!</definedName>
    <definedName name="_SUM7509">#REF!</definedName>
    <definedName name="_SUM7511" localSheetId="6">#REF!</definedName>
    <definedName name="_SUM7511" localSheetId="5">#REF!</definedName>
    <definedName name="_SUM7511" localSheetId="4">#REF!</definedName>
    <definedName name="_SUM7511">#REF!</definedName>
    <definedName name="_SUM7811" localSheetId="6">#REF!</definedName>
    <definedName name="_SUM7811" localSheetId="5">#REF!</definedName>
    <definedName name="_SUM7811" localSheetId="4">#REF!</definedName>
    <definedName name="_SUM7811">#REF!</definedName>
    <definedName name="_SUM7920" localSheetId="6">#REF!</definedName>
    <definedName name="_SUM7920" localSheetId="5">#REF!</definedName>
    <definedName name="_SUM7920" localSheetId="4">#REF!</definedName>
    <definedName name="_SUM7920">#REF!</definedName>
    <definedName name="_SUM8001" localSheetId="6">#REF!</definedName>
    <definedName name="_SUM8001" localSheetId="5">#REF!</definedName>
    <definedName name="_SUM8001" localSheetId="4">#REF!</definedName>
    <definedName name="_SUM8001">#REF!</definedName>
    <definedName name="_SUM8002" localSheetId="6">#REF!</definedName>
    <definedName name="_SUM8002" localSheetId="5">#REF!</definedName>
    <definedName name="_SUM8002" localSheetId="4">#REF!</definedName>
    <definedName name="_SUM8002">#REF!</definedName>
    <definedName name="_SUM8008" localSheetId="6">#REF!</definedName>
    <definedName name="_SUM8008" localSheetId="5">#REF!</definedName>
    <definedName name="_SUM8008" localSheetId="4">#REF!</definedName>
    <definedName name="_SUM8008">#REF!</definedName>
    <definedName name="_SUM8009" localSheetId="6">#REF!</definedName>
    <definedName name="_SUM8009" localSheetId="5">#REF!</definedName>
    <definedName name="_SUM8009" localSheetId="4">#REF!</definedName>
    <definedName name="_SUM8009">#REF!</definedName>
    <definedName name="_SUM8011" localSheetId="6">#REF!</definedName>
    <definedName name="_SUM8011" localSheetId="5">#REF!</definedName>
    <definedName name="_SUM8011" localSheetId="4">#REF!</definedName>
    <definedName name="_SUM8011">#REF!</definedName>
    <definedName name="_SUM8301" localSheetId="6">#REF!</definedName>
    <definedName name="_SUM8301" localSheetId="5">#REF!</definedName>
    <definedName name="_SUM8301" localSheetId="4">#REF!</definedName>
    <definedName name="_SUM8301">#REF!</definedName>
    <definedName name="_SUM8302" localSheetId="6">#REF!</definedName>
    <definedName name="_SUM8302" localSheetId="5">#REF!</definedName>
    <definedName name="_SUM8302" localSheetId="4">#REF!</definedName>
    <definedName name="_SUM8302">#REF!</definedName>
    <definedName name="_SUM8308" localSheetId="6">#REF!</definedName>
    <definedName name="_SUM8308" localSheetId="5">#REF!</definedName>
    <definedName name="_SUM8308" localSheetId="4">#REF!</definedName>
    <definedName name="_SUM8308">#REF!</definedName>
    <definedName name="_SUM8309" localSheetId="6">#REF!</definedName>
    <definedName name="_SUM8309" localSheetId="5">#REF!</definedName>
    <definedName name="_SUM8309" localSheetId="4">#REF!</definedName>
    <definedName name="_SUM8309">#REF!</definedName>
    <definedName name="_SUM8311" localSheetId="6">#REF!</definedName>
    <definedName name="_SUM8311" localSheetId="5">#REF!</definedName>
    <definedName name="_SUM8311" localSheetId="4">#REF!</definedName>
    <definedName name="_SUM8311">#REF!</definedName>
    <definedName name="_SUM8401" localSheetId="6">#REF!</definedName>
    <definedName name="_SUM8401" localSheetId="5">#REF!</definedName>
    <definedName name="_SUM8401" localSheetId="4">#REF!</definedName>
    <definedName name="_SUM8401">#REF!</definedName>
    <definedName name="_SUM8402" localSheetId="6">#REF!</definedName>
    <definedName name="_SUM8402" localSheetId="5">#REF!</definedName>
    <definedName name="_SUM8402" localSheetId="4">#REF!</definedName>
    <definedName name="_SUM8402">#REF!</definedName>
    <definedName name="_SUM8408" localSheetId="6">#REF!</definedName>
    <definedName name="_SUM8408" localSheetId="5">#REF!</definedName>
    <definedName name="_SUM8408" localSheetId="4">#REF!</definedName>
    <definedName name="_SUM8408">#REF!</definedName>
    <definedName name="_SUM8409" localSheetId="6">#REF!</definedName>
    <definedName name="_SUM8409" localSheetId="5">#REF!</definedName>
    <definedName name="_SUM8409" localSheetId="4">#REF!</definedName>
    <definedName name="_SUM8409">#REF!</definedName>
    <definedName name="_SUM8411" localSheetId="6">#REF!</definedName>
    <definedName name="_SUM8411" localSheetId="5">#REF!</definedName>
    <definedName name="_SUM8411" localSheetId="4">#REF!</definedName>
    <definedName name="_SUM8411">#REF!</definedName>
    <definedName name="_SUM8511" localSheetId="6">#REF!</definedName>
    <definedName name="_SUM8511" localSheetId="5">#REF!</definedName>
    <definedName name="_SUM8511" localSheetId="4">#REF!</definedName>
    <definedName name="_SUM8511">#REF!</definedName>
    <definedName name="_SUM8613" localSheetId="6">#REF!</definedName>
    <definedName name="_SUM8613" localSheetId="5">#REF!</definedName>
    <definedName name="_SUM8613" localSheetId="4">#REF!</definedName>
    <definedName name="_SUM8613">#REF!</definedName>
    <definedName name="_SUM8701" localSheetId="6">#REF!</definedName>
    <definedName name="_SUM8701" localSheetId="5">#REF!</definedName>
    <definedName name="_SUM8701" localSheetId="4">#REF!</definedName>
    <definedName name="_SUM8701">#REF!</definedName>
    <definedName name="_SUM8702" localSheetId="6">#REF!</definedName>
    <definedName name="_SUM8702" localSheetId="5">#REF!</definedName>
    <definedName name="_SUM8702" localSheetId="4">#REF!</definedName>
    <definedName name="_SUM8702">#REF!</definedName>
    <definedName name="_SUM8708" localSheetId="6">#REF!</definedName>
    <definedName name="_SUM8708" localSheetId="5">#REF!</definedName>
    <definedName name="_SUM8708" localSheetId="4">#REF!</definedName>
    <definedName name="_SUM8708">#REF!</definedName>
    <definedName name="_SUM8709" localSheetId="6">#REF!</definedName>
    <definedName name="_SUM8709" localSheetId="5">#REF!</definedName>
    <definedName name="_SUM8709" localSheetId="4">#REF!</definedName>
    <definedName name="_SUM8709">#REF!</definedName>
    <definedName name="_SUM8710" localSheetId="6">#REF!</definedName>
    <definedName name="_SUM8710" localSheetId="5">#REF!</definedName>
    <definedName name="_SUM8710" localSheetId="4">#REF!</definedName>
    <definedName name="_SUM8710">#REF!</definedName>
    <definedName name="_SUM8711" localSheetId="6">#REF!</definedName>
    <definedName name="_SUM8711" localSheetId="5">#REF!</definedName>
    <definedName name="_SUM8711" localSheetId="4">#REF!</definedName>
    <definedName name="_SUM8711">#REF!</definedName>
    <definedName name="_SUM8713" localSheetId="6">#REF!</definedName>
    <definedName name="_SUM8713" localSheetId="5">#REF!</definedName>
    <definedName name="_SUM8713" localSheetId="4">#REF!</definedName>
    <definedName name="_SUM8713">#REF!</definedName>
    <definedName name="_SUM8714" localSheetId="6">#REF!</definedName>
    <definedName name="_SUM8714" localSheetId="5">#REF!</definedName>
    <definedName name="_SUM8714" localSheetId="4">#REF!</definedName>
    <definedName name="_SUM8714">#REF!</definedName>
    <definedName name="_SUM8715" localSheetId="6">#REF!</definedName>
    <definedName name="_SUM8715" localSheetId="5">#REF!</definedName>
    <definedName name="_SUM8715" localSheetId="4">#REF!</definedName>
    <definedName name="_SUM8715">#REF!</definedName>
    <definedName name="_SUM8716" localSheetId="6">#REF!</definedName>
    <definedName name="_SUM8716" localSheetId="5">#REF!</definedName>
    <definedName name="_SUM8716" localSheetId="4">#REF!</definedName>
    <definedName name="_SUM8716">#REF!</definedName>
    <definedName name="_SUM8717" localSheetId="6">#REF!</definedName>
    <definedName name="_SUM8717" localSheetId="5">#REF!</definedName>
    <definedName name="_SUM8717" localSheetId="4">#REF!</definedName>
    <definedName name="_SUM8717">#REF!</definedName>
    <definedName name="_SUM8719" localSheetId="6">#REF!</definedName>
    <definedName name="_SUM8719" localSheetId="5">#REF!</definedName>
    <definedName name="_SUM8719" localSheetId="4">#REF!</definedName>
    <definedName name="_SUM8719">#REF!</definedName>
    <definedName name="a" localSheetId="6" hidden="1">{"'Server Configuration'!$A$1:$DB$281"}</definedName>
    <definedName name="a" localSheetId="5" hidden="1">{"'Server Configuration'!$A$1:$DB$281"}</definedName>
    <definedName name="a" localSheetId="0" hidden="1">{"'Server Configuration'!$A$1:$DB$281"}</definedName>
    <definedName name="a" localSheetId="2" hidden="1">{"'Server Configuration'!$A$1:$DB$281"}</definedName>
    <definedName name="a" localSheetId="4" hidden="1">{"'Server Configuration'!$A$1:$DB$281"}</definedName>
    <definedName name="a" hidden="1">{"'Server Configuration'!$A$1:$DB$281"}</definedName>
    <definedName name="a_1" localSheetId="6" hidden="1">{"'Server Configuration'!$A$1:$DB$281"}</definedName>
    <definedName name="a_1" localSheetId="5" hidden="1">{"'Server Configuration'!$A$1:$DB$281"}</definedName>
    <definedName name="a_1" localSheetId="0" hidden="1">{"'Server Configuration'!$A$1:$DB$281"}</definedName>
    <definedName name="a_1" localSheetId="2" hidden="1">{"'Server Configuration'!$A$1:$DB$281"}</definedName>
    <definedName name="a_1" localSheetId="4" hidden="1">{"'Server Configuration'!$A$1:$DB$281"}</definedName>
    <definedName name="a_1" hidden="1">{"'Server Configuration'!$A$1:$DB$281"}</definedName>
    <definedName name="A_R_CAPCOMP" localSheetId="6">#REF!</definedName>
    <definedName name="A_R_CAPCOMP" localSheetId="5">#REF!</definedName>
    <definedName name="A_R_CAPCOMP" localSheetId="4">#REF!</definedName>
    <definedName name="A_R_CAPCOMP">#REF!</definedName>
    <definedName name="A_R_DAILY" localSheetId="6">#REF!</definedName>
    <definedName name="A_R_DAILY" localSheetId="5">#REF!</definedName>
    <definedName name="A_R_DAILY" localSheetId="4">#REF!</definedName>
    <definedName name="A_R_DAILY">#REF!</definedName>
    <definedName name="A_R_DAILYSUPPOR" localSheetId="6">#REF!</definedName>
    <definedName name="A_R_DAILYSUPPOR" localSheetId="5">#REF!</definedName>
    <definedName name="A_R_DAILYSUPPOR" localSheetId="4">#REF!</definedName>
    <definedName name="A_R_DAILYSUPPOR">#REF!</definedName>
    <definedName name="A_R_WKSHT1" localSheetId="6">#REF!</definedName>
    <definedName name="A_R_WKSHT1" localSheetId="5">#REF!</definedName>
    <definedName name="A_R_WKSHT1" localSheetId="4">#REF!</definedName>
    <definedName name="A_R_WKSHT1">#REF!</definedName>
    <definedName name="A_R_WKST2" localSheetId="6">#REF!</definedName>
    <definedName name="A_R_WKST2" localSheetId="5">#REF!</definedName>
    <definedName name="A_R_WKST2" localSheetId="4">#REF!</definedName>
    <definedName name="A_R_WKST2">#REF!</definedName>
    <definedName name="A4_11">#REF!</definedName>
    <definedName name="A4_12">#REF!</definedName>
    <definedName name="A8_11">#REF!</definedName>
    <definedName name="A8_12">#REF!</definedName>
    <definedName name="ABC">#REF!</definedName>
    <definedName name="abcd">#REF!</definedName>
    <definedName name="AccessDatabase" hidden="1">"Q:\F&amp;BS\Budgets\2009 Budgets\Capital\Budget Process\2009-2013 Budgeting Worksheet test.mdb"</definedName>
    <definedName name="ACCT106" localSheetId="6">#REF!</definedName>
    <definedName name="ACCT106" localSheetId="5">#REF!</definedName>
    <definedName name="ACCT106" localSheetId="4">#REF!</definedName>
    <definedName name="ACCT106">#REF!</definedName>
    <definedName name="ACCT495" localSheetId="6">#REF!</definedName>
    <definedName name="ACCT495" localSheetId="5">#REF!</definedName>
    <definedName name="ACCT495" localSheetId="4">#REF!</definedName>
    <definedName name="ACCT495">#REF!</definedName>
    <definedName name="ACCT904" localSheetId="6">#REF!</definedName>
    <definedName name="ACCT904" localSheetId="5">#REF!</definedName>
    <definedName name="ACCT904" localSheetId="4">#REF!</definedName>
    <definedName name="ACCT904">#REF!</definedName>
    <definedName name="acctXref" localSheetId="6">#REF!</definedName>
    <definedName name="acctXref" localSheetId="5">#REF!</definedName>
    <definedName name="acctXref" localSheetId="4">#REF!</definedName>
    <definedName name="acctXref">#REF!</definedName>
    <definedName name="Accum_Depr">#REF!</definedName>
    <definedName name="Active" localSheetId="6">[43]Inputs!$B$4</definedName>
    <definedName name="Active" localSheetId="5">[43]Inputs!$B$4</definedName>
    <definedName name="Active" localSheetId="4">[43]Inputs!$B$4</definedName>
    <definedName name="Active">[9]Inputs!$B$4</definedName>
    <definedName name="ACTUAL_VOL" localSheetId="6">#REF!</definedName>
    <definedName name="ACTUAL_VOL" localSheetId="5">#REF!</definedName>
    <definedName name="ACTUAL_VOL" localSheetId="4">#REF!</definedName>
    <definedName name="ACTUAL_VOL">#REF!</definedName>
    <definedName name="AddPMA" localSheetId="6">#REF!</definedName>
    <definedName name="AddPMA" localSheetId="5">#REF!</definedName>
    <definedName name="AddPMA" localSheetId="4">#REF!</definedName>
    <definedName name="AddPMA">#REF!</definedName>
    <definedName name="AddUSF" localSheetId="6">#REF!</definedName>
    <definedName name="AddUSF" localSheetId="5">#REF!</definedName>
    <definedName name="AddUSF" localSheetId="4">#REF!</definedName>
    <definedName name="AddUSF">#REF!</definedName>
    <definedName name="adj1to3" localSheetId="6">#REF!</definedName>
    <definedName name="adj1to3" localSheetId="5">#REF!</definedName>
    <definedName name="adj1to3" localSheetId="4">#REF!</definedName>
    <definedName name="adj1to3">#REF!</definedName>
    <definedName name="adj4a" localSheetId="6">#REF!</definedName>
    <definedName name="adj4a" localSheetId="5">#REF!</definedName>
    <definedName name="adj4a" localSheetId="4">#REF!</definedName>
    <definedName name="adj4a">#REF!</definedName>
    <definedName name="adj4b" localSheetId="6">#REF!</definedName>
    <definedName name="adj4b" localSheetId="5">#REF!</definedName>
    <definedName name="adj4b" localSheetId="4">#REF!</definedName>
    <definedName name="adj4b">#REF!</definedName>
    <definedName name="adj4c" localSheetId="6">#REF!</definedName>
    <definedName name="adj4c" localSheetId="5">#REF!</definedName>
    <definedName name="adj4c" localSheetId="4">#REF!</definedName>
    <definedName name="adj4c">#REF!</definedName>
    <definedName name="adj4d" localSheetId="6">#REF!</definedName>
    <definedName name="adj4d" localSheetId="5">#REF!</definedName>
    <definedName name="adj4d" localSheetId="4">#REF!</definedName>
    <definedName name="adj4d">#REF!</definedName>
    <definedName name="adj4e1" localSheetId="6">#REF!</definedName>
    <definedName name="adj4e1" localSheetId="5">#REF!</definedName>
    <definedName name="adj4e1" localSheetId="4">#REF!</definedName>
    <definedName name="adj4e1">#REF!</definedName>
    <definedName name="adj4e3" localSheetId="6">#REF!</definedName>
    <definedName name="adj4e3" localSheetId="5">#REF!</definedName>
    <definedName name="adj4e3" localSheetId="4">#REF!</definedName>
    <definedName name="adj4e3">#REF!</definedName>
    <definedName name="adj4f1" localSheetId="6">#REF!</definedName>
    <definedName name="adj4f1" localSheetId="5">#REF!</definedName>
    <definedName name="adj4f1" localSheetId="4">#REF!</definedName>
    <definedName name="adj4f1">#REF!</definedName>
    <definedName name="adj4f2" localSheetId="6">#REF!</definedName>
    <definedName name="adj4f2" localSheetId="5">#REF!</definedName>
    <definedName name="adj4f2" localSheetId="4">#REF!</definedName>
    <definedName name="adj4f2">#REF!</definedName>
    <definedName name="adj4f3" localSheetId="6">#REF!</definedName>
    <definedName name="adj4f3" localSheetId="5">#REF!</definedName>
    <definedName name="adj4f3" localSheetId="4">#REF!</definedName>
    <definedName name="adj4f3">#REF!</definedName>
    <definedName name="adj4g" localSheetId="6">#REF!</definedName>
    <definedName name="adj4g" localSheetId="5">#REF!</definedName>
    <definedName name="adj4g" localSheetId="4">#REF!</definedName>
    <definedName name="adj4g">#REF!</definedName>
    <definedName name="adj4h" localSheetId="6">#REF!</definedName>
    <definedName name="adj4h" localSheetId="5">#REF!</definedName>
    <definedName name="adj4h" localSheetId="4">#REF!</definedName>
    <definedName name="adj4h">#REF!</definedName>
    <definedName name="ADJ52_1of2" localSheetId="6">#REF!</definedName>
    <definedName name="ADJ52_1of2" localSheetId="5">#REF!</definedName>
    <definedName name="ADJ52_1of2" localSheetId="4">#REF!</definedName>
    <definedName name="ADJ52_1of2">#REF!</definedName>
    <definedName name="ADJ52_2of2" localSheetId="6">#REF!</definedName>
    <definedName name="ADJ52_2of2" localSheetId="5">#REF!</definedName>
    <definedName name="ADJ52_2of2" localSheetId="4">#REF!</definedName>
    <definedName name="ADJ52_2of2">#REF!</definedName>
    <definedName name="ADJMCF" localSheetId="6">#REF!</definedName>
    <definedName name="ADJMCF" localSheetId="5">#REF!</definedName>
    <definedName name="ADJMCF" localSheetId="4">#REF!</definedName>
    <definedName name="ADJMCF">#REF!</definedName>
    <definedName name="ADJMCF2" localSheetId="6">#REF!</definedName>
    <definedName name="ADJMCF2" localSheetId="5">#REF!</definedName>
    <definedName name="ADJMCF2" localSheetId="4">#REF!</definedName>
    <definedName name="ADJMCF2">#REF!</definedName>
    <definedName name="adjno">[10]Sch1!$G$1</definedName>
    <definedName name="ADJSUM" localSheetId="6">#REF!</definedName>
    <definedName name="ADJSUM" localSheetId="5">#REF!</definedName>
    <definedName name="ADJSUM" localSheetId="4">#REF!</definedName>
    <definedName name="ADJSUM">#REF!</definedName>
    <definedName name="AGENCY_GASCOSTS" localSheetId="6">#REF!</definedName>
    <definedName name="AGENCY_GASCOSTS" localSheetId="5">#REF!</definedName>
    <definedName name="AGENCY_GASCOSTS" localSheetId="4">#REF!</definedName>
    <definedName name="AGENCY_GASCOSTS">#REF!</definedName>
    <definedName name="AGENCY_HISTORY" localSheetId="6">#REF!</definedName>
    <definedName name="AGENCY_HISTORY" localSheetId="5">#REF!</definedName>
    <definedName name="AGENCY_HISTORY" localSheetId="4">#REF!</definedName>
    <definedName name="AGENCY_HISTORY">#REF!</definedName>
    <definedName name="AGENCY_TRANSP" localSheetId="6">#REF!</definedName>
    <definedName name="AGENCY_TRANSP" localSheetId="5">#REF!</definedName>
    <definedName name="AGENCY_TRANSP" localSheetId="4">#REF!</definedName>
    <definedName name="AGENCY_TRANSP">#REF!</definedName>
    <definedName name="ahahahahaha" localSheetId="6" hidden="1">{"'Server Configuration'!$A$1:$DB$281"}</definedName>
    <definedName name="ahahahahaha" localSheetId="5" hidden="1">{"'Server Configuration'!$A$1:$DB$281"}</definedName>
    <definedName name="ahahahahaha" localSheetId="0" hidden="1">{"'Server Configuration'!$A$1:$DB$281"}</definedName>
    <definedName name="ahahahahaha" localSheetId="2" hidden="1">{"'Server Configuration'!$A$1:$DB$281"}</definedName>
    <definedName name="ahahahahaha" localSheetId="4" hidden="1">{"'Server Configuration'!$A$1:$DB$281"}</definedName>
    <definedName name="ahahahahaha" hidden="1">{"'Server Configuration'!$A$1:$DB$281"}</definedName>
    <definedName name="ahahahahaha_1" localSheetId="6" hidden="1">{"'Server Configuration'!$A$1:$DB$281"}</definedName>
    <definedName name="ahahahahaha_1" localSheetId="5" hidden="1">{"'Server Configuration'!$A$1:$DB$281"}</definedName>
    <definedName name="ahahahahaha_1" localSheetId="0" hidden="1">{"'Server Configuration'!$A$1:$DB$281"}</definedName>
    <definedName name="ahahahahaha_1" localSheetId="2" hidden="1">{"'Server Configuration'!$A$1:$DB$281"}</definedName>
    <definedName name="ahahahahaha_1" localSheetId="4" hidden="1">{"'Server Configuration'!$A$1:$DB$281"}</definedName>
    <definedName name="ahahahahaha_1" hidden="1">{"'Server Configuration'!$A$1:$DB$281"}</definedName>
    <definedName name="ahahahahaha_2" localSheetId="6" hidden="1">{"'Server Configuration'!$A$1:$DB$281"}</definedName>
    <definedName name="ahahahahaha_2" localSheetId="5" hidden="1">{"'Server Configuration'!$A$1:$DB$281"}</definedName>
    <definedName name="ahahahahaha_2" localSheetId="0" hidden="1">{"'Server Configuration'!$A$1:$DB$281"}</definedName>
    <definedName name="ahahahahaha_2" localSheetId="2" hidden="1">{"'Server Configuration'!$A$1:$DB$281"}</definedName>
    <definedName name="ahahahahaha_2" localSheetId="4" hidden="1">{"'Server Configuration'!$A$1:$DB$281"}</definedName>
    <definedName name="ahahahahaha_2" hidden="1">{"'Server Configuration'!$A$1:$DB$281"}</definedName>
    <definedName name="Ainput2" localSheetId="6">'[44]L Graph (Data)'!$A$6:$DS$21</definedName>
    <definedName name="Ainput2" localSheetId="5">'[44]L Graph (Data)'!$A$6:$DS$21</definedName>
    <definedName name="Ainput2" localSheetId="4">'[44]L Graph (Data)'!$A$6:$DS$21</definedName>
    <definedName name="Ainput2">'[11]L Graph (Data)'!$A$6:$DS$21</definedName>
    <definedName name="Ainputvol" localSheetId="6">'[45]L Graph (Data)'!$A$6:$DS$17</definedName>
    <definedName name="Ainputvol" localSheetId="5">'[45]L Graph (Data)'!$A$6:$DS$17</definedName>
    <definedName name="Ainputvol" localSheetId="4">'[45]L Graph (Data)'!$A$6:$DS$17</definedName>
    <definedName name="Ainputvol">'[12]L Graph (Data)'!$A$6:$DS$17</definedName>
    <definedName name="ali" localSheetId="6" hidden="1">{"'Server Configuration'!$A$1:$DB$281"}</definedName>
    <definedName name="ali" localSheetId="5" hidden="1">{"'Server Configuration'!$A$1:$DB$281"}</definedName>
    <definedName name="ali" localSheetId="0" hidden="1">{"'Server Configuration'!$A$1:$DB$281"}</definedName>
    <definedName name="ali" localSheetId="2" hidden="1">{"'Server Configuration'!$A$1:$DB$281"}</definedName>
    <definedName name="ali" localSheetId="4" hidden="1">{"'Server Configuration'!$A$1:$DB$281"}</definedName>
    <definedName name="ali" hidden="1">{"'Server Configuration'!$A$1:$DB$281"}</definedName>
    <definedName name="AllData" localSheetId="6">OFFSET('[46]SLCs Due &amp; Recd'!$A$11,0,0,COUNTA('[46]SLCs Due &amp; Recd'!$B$1:$B$65536),COUNTA('[46]SLCs Due &amp; Recd'!$A$11:$IV$11))</definedName>
    <definedName name="AllData" localSheetId="5">OFFSET('[46]SLCs Due &amp; Recd'!$A$11,0,0,COUNTA('[46]SLCs Due &amp; Recd'!$B$1:$B$65536),COUNTA('[46]SLCs Due &amp; Recd'!$A$11:$IV$11))</definedName>
    <definedName name="AllData" localSheetId="4">OFFSET('[46]SLCs Due &amp; Recd'!$A$11,0,0,COUNTA('[46]SLCs Due &amp; Recd'!$B$1:$B$65536),COUNTA('[46]SLCs Due &amp; Recd'!$A$11:$IV$11))</definedName>
    <definedName name="AllData">OFFSET('[13]SLCs Due &amp; Recd'!$A$11,0,0,COUNTA('[13]SLCs Due &amp; Recd'!$B$1:$B$65536),COUNTA('[13]SLCs Due &amp; Recd'!$A$11:$IV$11))</definedName>
    <definedName name="ALLOC" localSheetId="6">[47]VLOOKUP!$A$2:$S$26</definedName>
    <definedName name="ALLOC" localSheetId="5">[47]VLOOKUP!$A$2:$S$26</definedName>
    <definedName name="ALLOC" localSheetId="4">[47]VLOOKUP!$A$2:$S$26</definedName>
    <definedName name="ALLOC">[14]VLOOKUP!$A$2:$S$26</definedName>
    <definedName name="ALLPAGES" localSheetId="6">#REF!</definedName>
    <definedName name="ALLPAGES" localSheetId="5">#REF!</definedName>
    <definedName name="ALLPAGES" localSheetId="4">#REF!</definedName>
    <definedName name="ALLPAGES">#REF!</definedName>
    <definedName name="ANGINC" localSheetId="6">#REF!</definedName>
    <definedName name="ANGINC" localSheetId="5">#REF!</definedName>
    <definedName name="ANGINC" localSheetId="4">#REF!</definedName>
    <definedName name="ANGINC">#REF!</definedName>
    <definedName name="ANNPCT" localSheetId="6">#REF!</definedName>
    <definedName name="ANNPCT" localSheetId="5">#REF!</definedName>
    <definedName name="ANNPCT" localSheetId="4">#REF!</definedName>
    <definedName name="ANNPCT">#REF!</definedName>
    <definedName name="ANNPCTANG" localSheetId="6">#REF!</definedName>
    <definedName name="ANNPCTANG" localSheetId="5">#REF!</definedName>
    <definedName name="ANNPCTANG" localSheetId="4">#REF!</definedName>
    <definedName name="ANNPCTANG">#REF!</definedName>
    <definedName name="Application_Fees" localSheetId="6">[43]Inputs!$B$50</definedName>
    <definedName name="Application_Fees" localSheetId="5">[43]Inputs!$B$50</definedName>
    <definedName name="Application_Fees" localSheetId="4">[43]Inputs!$B$50</definedName>
    <definedName name="Application_Fees">[9]Inputs!$B$50</definedName>
    <definedName name="Apr_11">#REF!</definedName>
    <definedName name="Apr_12">#REF!</definedName>
    <definedName name="AR" localSheetId="6">#REF!</definedName>
    <definedName name="AR" localSheetId="5">#REF!</definedName>
    <definedName name="AR" localSheetId="4">#REF!</definedName>
    <definedName name="AR">#REF!</definedName>
    <definedName name="ASD">'[48]TB-MH003'!#REF!</definedName>
    <definedName name="Aug_11">#REF!</definedName>
    <definedName name="Aug_12">#REF!</definedName>
    <definedName name="AUTO11" localSheetId="6">#REF!</definedName>
    <definedName name="AUTO11" localSheetId="5">#REF!</definedName>
    <definedName name="AUTO11" localSheetId="4">#REF!</definedName>
    <definedName name="AUTO11">#REF!</definedName>
    <definedName name="AUTO12" localSheetId="6">#REF!</definedName>
    <definedName name="AUTO12" localSheetId="5">#REF!</definedName>
    <definedName name="AUTO12" localSheetId="4">#REF!</definedName>
    <definedName name="AUTO12">#REF!</definedName>
    <definedName name="AUTO14" localSheetId="6">#REF!</definedName>
    <definedName name="AUTO14" localSheetId="5">#REF!</definedName>
    <definedName name="AUTO14" localSheetId="4">#REF!</definedName>
    <definedName name="AUTO14">#REF!</definedName>
    <definedName name="AUTO15" localSheetId="6">#REF!</definedName>
    <definedName name="AUTO15" localSheetId="5">#REF!</definedName>
    <definedName name="AUTO15" localSheetId="4">#REF!</definedName>
    <definedName name="AUTO15">#REF!</definedName>
    <definedName name="AUTO16" localSheetId="6">#REF!</definedName>
    <definedName name="AUTO16" localSheetId="5">#REF!</definedName>
    <definedName name="AUTO16" localSheetId="4">#REF!</definedName>
    <definedName name="AUTO16">#REF!</definedName>
    <definedName name="AUTO17" localSheetId="6">#REF!</definedName>
    <definedName name="AUTO17" localSheetId="5">#REF!</definedName>
    <definedName name="AUTO17" localSheetId="4">#REF!</definedName>
    <definedName name="AUTO17">#REF!</definedName>
    <definedName name="AUTO18" localSheetId="6">#REF!</definedName>
    <definedName name="AUTO18" localSheetId="5">#REF!</definedName>
    <definedName name="AUTO18" localSheetId="4">#REF!</definedName>
    <definedName name="AUTO18">#REF!</definedName>
    <definedName name="AUTO20" localSheetId="6">#REF!</definedName>
    <definedName name="AUTO20" localSheetId="5">#REF!</definedName>
    <definedName name="AUTO20" localSheetId="4">#REF!</definedName>
    <definedName name="AUTO20">#REF!</definedName>
    <definedName name="AUTO22" localSheetId="6">#REF!</definedName>
    <definedName name="AUTO22" localSheetId="5">#REF!</definedName>
    <definedName name="AUTO22" localSheetId="4">#REF!</definedName>
    <definedName name="AUTO22">#REF!</definedName>
    <definedName name="AUTO32" localSheetId="6">#REF!</definedName>
    <definedName name="AUTO32" localSheetId="5">#REF!</definedName>
    <definedName name="AUTO32" localSheetId="4">#REF!</definedName>
    <definedName name="AUTO32">#REF!</definedName>
    <definedName name="AUTO34" localSheetId="6">#REF!</definedName>
    <definedName name="AUTO34" localSheetId="5">#REF!</definedName>
    <definedName name="AUTO34" localSheetId="4">#REF!</definedName>
    <definedName name="AUTO34">#REF!</definedName>
    <definedName name="AUTO35" localSheetId="6">#REF!</definedName>
    <definedName name="AUTO35" localSheetId="5">#REF!</definedName>
    <definedName name="AUTO35" localSheetId="4">#REF!</definedName>
    <definedName name="AUTO35">#REF!</definedName>
    <definedName name="AUTO37" localSheetId="6">#REF!</definedName>
    <definedName name="AUTO37" localSheetId="5">#REF!</definedName>
    <definedName name="AUTO37" localSheetId="4">#REF!</definedName>
    <definedName name="AUTO37">#REF!</definedName>
    <definedName name="AUTO38" localSheetId="6">#REF!</definedName>
    <definedName name="AUTO38" localSheetId="5">#REF!</definedName>
    <definedName name="AUTO38" localSheetId="4">#REF!</definedName>
    <definedName name="AUTO38">#REF!</definedName>
    <definedName name="AUTO48" localSheetId="6">#REF!</definedName>
    <definedName name="AUTO48" localSheetId="5">#REF!</definedName>
    <definedName name="AUTO48" localSheetId="4">#REF!</definedName>
    <definedName name="AUTO48">#REF!</definedName>
    <definedName name="AUTO51" localSheetId="6">#REF!</definedName>
    <definedName name="AUTO51" localSheetId="5">#REF!</definedName>
    <definedName name="AUTO51" localSheetId="4">#REF!</definedName>
    <definedName name="AUTO51">#REF!</definedName>
    <definedName name="AUTO52" localSheetId="6">#REF!</definedName>
    <definedName name="AUTO52" localSheetId="5">#REF!</definedName>
    <definedName name="AUTO52" localSheetId="4">#REF!</definedName>
    <definedName name="AUTO52">#REF!</definedName>
    <definedName name="AUTO53" localSheetId="6">#REF!</definedName>
    <definedName name="AUTO53" localSheetId="5">#REF!</definedName>
    <definedName name="AUTO53" localSheetId="4">#REF!</definedName>
    <definedName name="AUTO53">#REF!</definedName>
    <definedName name="AVG_BANK_BAL" localSheetId="6">[49]EXH10!$A$1:$J$47</definedName>
    <definedName name="AVG_BANK_BAL" localSheetId="5">[49]EXH10!$A$1:$J$47</definedName>
    <definedName name="AVG_BANK_BAL" localSheetId="4">[49]EXH10!$A$1:$J$47</definedName>
    <definedName name="AVG_BANK_BAL">[15]EXH10!$A$1:$J$47</definedName>
    <definedName name="Avg_Mo_pmt" localSheetId="6">[43]Inputs!$B$7</definedName>
    <definedName name="Avg_Mo_pmt" localSheetId="5">[43]Inputs!$B$7</definedName>
    <definedName name="Avg_Mo_pmt" localSheetId="4">[43]Inputs!$B$7</definedName>
    <definedName name="Avg_Mo_pmt">[9]Inputs!$B$7</definedName>
    <definedName name="AVGrate" localSheetId="6">'[50]AVG FXrates'!$B$4:$F$47</definedName>
    <definedName name="AVGrate" localSheetId="5">'[50]AVG FXrates'!$B$4:$F$47</definedName>
    <definedName name="AVGrate" localSheetId="4">'[50]AVG FXrates'!$B$4:$F$47</definedName>
    <definedName name="AVGrate">'[16]AVG FXrates'!$B$4:$F$47</definedName>
    <definedName name="b" localSheetId="6" hidden="1">{"'Server Configuration'!$A$1:$DB$281"}</definedName>
    <definedName name="b" localSheetId="5" hidden="1">{"'Server Configuration'!$A$1:$DB$281"}</definedName>
    <definedName name="b" localSheetId="0" hidden="1">{"'Server Configuration'!$A$1:$DB$281"}</definedName>
    <definedName name="b" localSheetId="2" hidden="1">{"'Server Configuration'!$A$1:$DB$281"}</definedName>
    <definedName name="b" localSheetId="4" hidden="1">{"'Server Configuration'!$A$1:$DB$281"}</definedName>
    <definedName name="b" hidden="1">{"'Server Configuration'!$A$1:$DB$281"}</definedName>
    <definedName name="b_1" localSheetId="6" hidden="1">{"'Server Configuration'!$A$1:$DB$281"}</definedName>
    <definedName name="b_1" localSheetId="5" hidden="1">{"'Server Configuration'!$A$1:$DB$281"}</definedName>
    <definedName name="b_1" localSheetId="0" hidden="1">{"'Server Configuration'!$A$1:$DB$281"}</definedName>
    <definedName name="b_1" localSheetId="2" hidden="1">{"'Server Configuration'!$A$1:$DB$281"}</definedName>
    <definedName name="b_1" localSheetId="4" hidden="1">{"'Server Configuration'!$A$1:$DB$281"}</definedName>
    <definedName name="b_1" hidden="1">{"'Server Configuration'!$A$1:$DB$281"}</definedName>
    <definedName name="Bank">[17]Input!#REF!</definedName>
    <definedName name="base" localSheetId="6">'[51]Index A'!$C$16</definedName>
    <definedName name="base" localSheetId="5">'[51]Index A'!$C$16</definedName>
    <definedName name="base" localSheetId="4">'[51]Index A'!$C$16</definedName>
    <definedName name="base">'[18]Index A'!$C$16</definedName>
    <definedName name="Baseline" localSheetId="6">#REF!</definedName>
    <definedName name="Baseline" localSheetId="5">#REF!</definedName>
    <definedName name="Baseline" localSheetId="4">#REF!</definedName>
    <definedName name="Baseline">#REF!</definedName>
    <definedName name="bdate" localSheetId="6">'[52]Oper Rev&amp;Exp by Accts C2.1A'!$A$4</definedName>
    <definedName name="bdate" localSheetId="5">'[52]Oper Rev&amp;Exp by Accts C2.1A'!$A$4</definedName>
    <definedName name="bdate" localSheetId="4">'[52]Oper Rev&amp;Exp by Accts C2.1A'!$A$4</definedName>
    <definedName name="bdate">'[19]Oper Rev&amp;Exp by Accts C2.1A'!$A$4</definedName>
    <definedName name="BENEFITS" localSheetId="6">#REF!</definedName>
    <definedName name="BENEFITS" localSheetId="5">#REF!</definedName>
    <definedName name="BENEFITS" localSheetId="4">#REF!</definedName>
    <definedName name="BENEFITS">#REF!</definedName>
    <definedName name="Binputrusum" localSheetId="6">'[44]L Graph (Data)'!$A$97:$DS$109</definedName>
    <definedName name="Binputrusum" localSheetId="5">'[44]L Graph (Data)'!$A$97:$DS$109</definedName>
    <definedName name="Binputrusum" localSheetId="4">'[44]L Graph (Data)'!$A$97:$DS$109</definedName>
    <definedName name="Binputrusum">'[11]L Graph (Data)'!$A$97:$DS$109</definedName>
    <definedName name="binputsum" localSheetId="6">'[45]L Graph (Data)'!$A$19:$DS$29</definedName>
    <definedName name="binputsum" localSheetId="5">'[45]L Graph (Data)'!$A$19:$DS$29</definedName>
    <definedName name="binputsum" localSheetId="4">'[45]L Graph (Data)'!$A$19:$DS$29</definedName>
    <definedName name="binputsum">'[12]L Graph (Data)'!$A$19:$DS$29</definedName>
    <definedName name="binputsumru" localSheetId="6">'[53]L Graph (Data)'!$A$91:$DS$105</definedName>
    <definedName name="binputsumru" localSheetId="5">'[53]L Graph (Data)'!$A$91:$DS$105</definedName>
    <definedName name="binputsumru" localSheetId="4">'[53]L Graph (Data)'!$A$91:$DS$105</definedName>
    <definedName name="binputsumru">'[20]L Graph (Data)'!$A$91:$DS$105</definedName>
    <definedName name="binputvol" localSheetId="6">'[53]L Graph (Data)'!$A$21:$DS$34</definedName>
    <definedName name="binputvol" localSheetId="5">'[53]L Graph (Data)'!$A$21:$DS$34</definedName>
    <definedName name="binputvol" localSheetId="4">'[53]L Graph (Data)'!$A$21:$DS$34</definedName>
    <definedName name="binputvol">'[20]L Graph (Data)'!$A$21:$DS$34</definedName>
    <definedName name="blip" localSheetId="6" hidden="1">{"'Server Configuration'!$A$1:$DB$281"}</definedName>
    <definedName name="blip" localSheetId="5" hidden="1">{"'Server Configuration'!$A$1:$DB$281"}</definedName>
    <definedName name="blip" localSheetId="0" hidden="1">{"'Server Configuration'!$A$1:$DB$281"}</definedName>
    <definedName name="blip" localSheetId="2" hidden="1">{"'Server Configuration'!$A$1:$DB$281"}</definedName>
    <definedName name="blip" localSheetId="4" hidden="1">{"'Server Configuration'!$A$1:$DB$281"}</definedName>
    <definedName name="blip" hidden="1">{"'Server Configuration'!$A$1:$DB$281"}</definedName>
    <definedName name="blip_1" localSheetId="6" hidden="1">{"'Server Configuration'!$A$1:$DB$281"}</definedName>
    <definedName name="blip_1" localSheetId="5" hidden="1">{"'Server Configuration'!$A$1:$DB$281"}</definedName>
    <definedName name="blip_1" localSheetId="0" hidden="1">{"'Server Configuration'!$A$1:$DB$281"}</definedName>
    <definedName name="blip_1" localSheetId="2" hidden="1">{"'Server Configuration'!$A$1:$DB$281"}</definedName>
    <definedName name="blip_1" localSheetId="4" hidden="1">{"'Server Configuration'!$A$1:$DB$281"}</definedName>
    <definedName name="blip_1" hidden="1">{"'Server Configuration'!$A$1:$DB$281"}</definedName>
    <definedName name="blip_2" localSheetId="6" hidden="1">{"'Server Configuration'!$A$1:$DB$281"}</definedName>
    <definedName name="blip_2" localSheetId="5" hidden="1">{"'Server Configuration'!$A$1:$DB$281"}</definedName>
    <definedName name="blip_2" localSheetId="0" hidden="1">{"'Server Configuration'!$A$1:$DB$281"}</definedName>
    <definedName name="blip_2" localSheetId="2" hidden="1">{"'Server Configuration'!$A$1:$DB$281"}</definedName>
    <definedName name="blip_2" localSheetId="4" hidden="1">{"'Server Configuration'!$A$1:$DB$281"}</definedName>
    <definedName name="blip_2" hidden="1">{"'Server Configuration'!$A$1:$DB$281"}</definedName>
    <definedName name="blort" localSheetId="6">#REF!</definedName>
    <definedName name="blort" localSheetId="5">#REF!</definedName>
    <definedName name="blort" localSheetId="4">#REF!</definedName>
    <definedName name="blort">#REF!</definedName>
    <definedName name="BMSGRADE">[21]Assumptions!$J$8:$J$21</definedName>
    <definedName name="BOB" localSheetId="6">#REF!</definedName>
    <definedName name="BOB" localSheetId="5">#REF!</definedName>
    <definedName name="BOB" localSheetId="4">#REF!</definedName>
    <definedName name="BOB">#REF!</definedName>
    <definedName name="BTU">[22]Input!$B$11</definedName>
    <definedName name="ByTower" localSheetId="6">#REF!</definedName>
    <definedName name="ByTower" localSheetId="5">#REF!</definedName>
    <definedName name="ByTower" localSheetId="4">#REF!</definedName>
    <definedName name="ByTower">#REF!</definedName>
    <definedName name="CALDEN" localSheetId="6">#REF!</definedName>
    <definedName name="CALDEN" localSheetId="5">#REF!</definedName>
    <definedName name="CALDEN" localSheetId="4">#REF!</definedName>
    <definedName name="CALDEN">#REF!</definedName>
    <definedName name="Cap_Structure" localSheetId="6">#REF!</definedName>
    <definedName name="Cap_Structure" localSheetId="5">#REF!</definedName>
    <definedName name="Cap_Structure" localSheetId="4">#REF!</definedName>
    <definedName name="Cap_Structure">#REF!</definedName>
    <definedName name="capacities">#REF!</definedName>
    <definedName name="case" localSheetId="6">'[51]B-1 p.1 Summary (Base)'!$A$2</definedName>
    <definedName name="case" localSheetId="5">'[51]B-1 p.1 Summary (Base)'!$A$2</definedName>
    <definedName name="case" localSheetId="4">'[51]B-1 p.1 Summary (Base)'!$A$2</definedName>
    <definedName name="case">'[18]B-1 p.1 Summary (Base)'!$A$2</definedName>
    <definedName name="CCCfeeadj" localSheetId="6">'[45]L Graph (Data)'!$A$410:$DS$457</definedName>
    <definedName name="CCCfeeadj" localSheetId="5">'[45]L Graph (Data)'!$A$410:$DS$457</definedName>
    <definedName name="CCCfeeadj" localSheetId="4">'[45]L Graph (Data)'!$A$410:$DS$457</definedName>
    <definedName name="CCCfeeadj">'[12]L Graph (Data)'!$A$410:$DS$457</definedName>
    <definedName name="CCCvoladj" localSheetId="6">'[45]L Graph (Data)'!$A$359:$DS$406</definedName>
    <definedName name="CCCvoladj" localSheetId="5">'[45]L Graph (Data)'!$A$359:$DS$406</definedName>
    <definedName name="CCCvoladj" localSheetId="4">'[45]L Graph (Data)'!$A$359:$DS$406</definedName>
    <definedName name="CCCvoladj">'[12]L Graph (Data)'!$A$359:$DS$406</definedName>
    <definedName name="Central_Call_Handling_Charge">'[23]Router Configuration'!$S$1</definedName>
    <definedName name="cff">#REF!</definedName>
    <definedName name="CHART32" localSheetId="6">#REF!</definedName>
    <definedName name="CHART32" localSheetId="5">#REF!</definedName>
    <definedName name="CHART32" localSheetId="4">#REF!</definedName>
    <definedName name="CHART32">#REF!</definedName>
    <definedName name="CHART34" localSheetId="6">#REF!</definedName>
    <definedName name="CHART34" localSheetId="5">#REF!</definedName>
    <definedName name="CHART34" localSheetId="4">#REF!</definedName>
    <definedName name="CHART34">#REF!</definedName>
    <definedName name="CHART35" localSheetId="6">#REF!</definedName>
    <definedName name="CHART35" localSheetId="5">#REF!</definedName>
    <definedName name="CHART35" localSheetId="4">#REF!</definedName>
    <definedName name="CHART35">#REF!</definedName>
    <definedName name="CHART37" localSheetId="6">#REF!</definedName>
    <definedName name="CHART37" localSheetId="5">#REF!</definedName>
    <definedName name="CHART37" localSheetId="4">#REF!</definedName>
    <definedName name="CHART37">#REF!</definedName>
    <definedName name="CHART38" localSheetId="6">#REF!</definedName>
    <definedName name="CHART38" localSheetId="5">#REF!</definedName>
    <definedName name="CHART38" localSheetId="4">#REF!</definedName>
    <definedName name="CHART38">#REF!</definedName>
    <definedName name="CInputChg" localSheetId="6">'[44]L Graph (Data)'!$A$41:$IV$56</definedName>
    <definedName name="CInputChg" localSheetId="5">'[44]L Graph (Data)'!$A$41:$IV$56</definedName>
    <definedName name="CInputChg" localSheetId="4">'[44]L Graph (Data)'!$A$41:$IV$56</definedName>
    <definedName name="CInputChg">'[11]L Graph (Data)'!$A$41:$IV$56</definedName>
    <definedName name="Cinputvol" localSheetId="6">'[53]L Graph (Data)'!$A$38:$DS$51</definedName>
    <definedName name="Cinputvol" localSheetId="5">'[53]L Graph (Data)'!$A$38:$DS$51</definedName>
    <definedName name="Cinputvol" localSheetId="4">'[53]L Graph (Data)'!$A$38:$DS$51</definedName>
    <definedName name="Cinputvol">'[20]L Graph (Data)'!$A$38:$DS$51</definedName>
    <definedName name="Clarification" localSheetId="6">#REF!</definedName>
    <definedName name="Clarification" localSheetId="5">#REF!</definedName>
    <definedName name="Clarification" localSheetId="4">#REF!</definedName>
    <definedName name="Clarification">#REF!</definedName>
    <definedName name="class">#REF!</definedName>
    <definedName name="Classification">#REF!</definedName>
    <definedName name="co" localSheetId="6">'[51]Index A'!$A$10</definedName>
    <definedName name="co" localSheetId="5">'[51]Index A'!$A$10</definedName>
    <definedName name="co" localSheetId="4">'[51]Index A'!$A$10</definedName>
    <definedName name="co">'[18]Index A'!$A$10</definedName>
    <definedName name="COLUMN1" localSheetId="6">#REF!</definedName>
    <definedName name="COLUMN1" localSheetId="5">#REF!</definedName>
    <definedName name="COLUMN1" localSheetId="4">#REF!</definedName>
    <definedName name="COLUMN1">#REF!</definedName>
    <definedName name="COLUMN2" localSheetId="6">#REF!</definedName>
    <definedName name="COLUMN2" localSheetId="5">#REF!</definedName>
    <definedName name="COLUMN2" localSheetId="4">#REF!</definedName>
    <definedName name="COLUMN2">#REF!</definedName>
    <definedName name="Commodity">[17]Input!$C$10</definedName>
    <definedName name="Companies" localSheetId="6">#REF!</definedName>
    <definedName name="Companies" localSheetId="5">#REF!</definedName>
    <definedName name="Companies" localSheetId="4">#REF!</definedName>
    <definedName name="Companies">#REF!</definedName>
    <definedName name="company" localSheetId="6">'[52]Operating Income Summary C-1'!$A$1</definedName>
    <definedName name="company" localSheetId="5">'[52]Operating Income Summary C-1'!$A$1</definedName>
    <definedName name="company" localSheetId="4">'[52]Operating Income Summary C-1'!$A$1</definedName>
    <definedName name="company">'[19]Operating Income Summary C-1'!$A$1</definedName>
    <definedName name="CONAME">[17]B!$A$1</definedName>
    <definedName name="Condensate" localSheetId="6" hidden="1">{#N/A,#N/A,FALSE,"Earnings release"}</definedName>
    <definedName name="Condensate" localSheetId="4" hidden="1">{#N/A,#N/A,FALSE,"Earnings release"}</definedName>
    <definedName name="Condensate" hidden="1">{#N/A,#N/A,FALSE,"Earnings release"}</definedName>
    <definedName name="CONTENTS" localSheetId="6">#REF!</definedName>
    <definedName name="CONTENTS" localSheetId="5">#REF!</definedName>
    <definedName name="CONTENTS" localSheetId="4">#REF!</definedName>
    <definedName name="CONTENTS">#REF!</definedName>
    <definedName name="Criticality" localSheetId="6">#REF!</definedName>
    <definedName name="Criticality" localSheetId="5">#REF!</definedName>
    <definedName name="Criticality" localSheetId="4">#REF!</definedName>
    <definedName name="Criticality">#REF!</definedName>
    <definedName name="curr_cust_pmts" localSheetId="6">'[43]Payment Calculation'!$C$24</definedName>
    <definedName name="curr_cust_pmts" localSheetId="5">'[43]Payment Calculation'!$C$24</definedName>
    <definedName name="curr_cust_pmts" localSheetId="4">'[43]Payment Calculation'!$C$24</definedName>
    <definedName name="curr_cust_pmts">'[9]Payment Calculation'!$C$24</definedName>
    <definedName name="CurYrCap_Act_2013">'[54]Current Year Actuals'!$A$5:$P$98</definedName>
    <definedName name="CUSTCHG" localSheetId="6">#REF!</definedName>
    <definedName name="CUSTCHG" localSheetId="5">#REF!</definedName>
    <definedName name="CUSTCHG" localSheetId="4">#REF!</definedName>
    <definedName name="CUSTCHG">#REF!</definedName>
    <definedName name="CUSTCOM32" localSheetId="6">#REF!</definedName>
    <definedName name="CUSTCOM32" localSheetId="5">#REF!</definedName>
    <definedName name="CUSTCOM32" localSheetId="4">#REF!</definedName>
    <definedName name="CUSTCOM32">#REF!</definedName>
    <definedName name="CUSTCOM34" localSheetId="6">#REF!</definedName>
    <definedName name="CUSTCOM34" localSheetId="5">#REF!</definedName>
    <definedName name="CUSTCOM34" localSheetId="4">#REF!</definedName>
    <definedName name="CUSTCOM34">#REF!</definedName>
    <definedName name="CUSTCOM35" localSheetId="6">#REF!</definedName>
    <definedName name="CUSTCOM35" localSheetId="5">#REF!</definedName>
    <definedName name="CUSTCOM35" localSheetId="4">#REF!</definedName>
    <definedName name="CUSTCOM35">#REF!</definedName>
    <definedName name="CUSTCOM37" localSheetId="6">#REF!</definedName>
    <definedName name="CUSTCOM37" localSheetId="5">#REF!</definedName>
    <definedName name="CUSTCOM37" localSheetId="4">#REF!</definedName>
    <definedName name="CUSTCOM37">#REF!</definedName>
    <definedName name="CUSTCOM38" localSheetId="6">#REF!</definedName>
    <definedName name="CUSTCOM38" localSheetId="5">#REF!</definedName>
    <definedName name="CUSTCOM38" localSheetId="4">#REF!</definedName>
    <definedName name="CUSTCOM38">#REF!</definedName>
    <definedName name="CUSTGAS32" localSheetId="6">#REF!</definedName>
    <definedName name="CUSTGAS32" localSheetId="5">#REF!</definedName>
    <definedName name="CUSTGAS32" localSheetId="4">#REF!</definedName>
    <definedName name="CUSTGAS32">#REF!</definedName>
    <definedName name="CUSTGAS34" localSheetId="6">#REF!</definedName>
    <definedName name="CUSTGAS34" localSheetId="5">#REF!</definedName>
    <definedName name="CUSTGAS34" localSheetId="4">#REF!</definedName>
    <definedName name="CUSTGAS34">#REF!</definedName>
    <definedName name="CUSTGAS37" localSheetId="6">#REF!</definedName>
    <definedName name="CUSTGAS37" localSheetId="5">#REF!</definedName>
    <definedName name="CUSTGAS37" localSheetId="4">#REF!</definedName>
    <definedName name="CUSTGAS37">#REF!</definedName>
    <definedName name="CUSTHP32" localSheetId="6">#REF!</definedName>
    <definedName name="CUSTHP32" localSheetId="5">#REF!</definedName>
    <definedName name="CUSTHP32" localSheetId="4">#REF!</definedName>
    <definedName name="CUSTHP32">#REF!</definedName>
    <definedName name="CUSTHP34" localSheetId="6">#REF!</definedName>
    <definedName name="CUSTHP34" localSheetId="5">#REF!</definedName>
    <definedName name="CUSTHP34" localSheetId="4">#REF!</definedName>
    <definedName name="CUSTHP34">#REF!</definedName>
    <definedName name="CUSTHP35" localSheetId="6">#REF!</definedName>
    <definedName name="CUSTHP35" localSheetId="5">#REF!</definedName>
    <definedName name="CUSTHP35" localSheetId="4">#REF!</definedName>
    <definedName name="CUSTHP35">#REF!</definedName>
    <definedName name="CUSTHP37" localSheetId="6">#REF!</definedName>
    <definedName name="CUSTHP37" localSheetId="5">#REF!</definedName>
    <definedName name="CUSTHP37" localSheetId="4">#REF!</definedName>
    <definedName name="CUSTHP37">#REF!</definedName>
    <definedName name="CUSTHP38" localSheetId="6">#REF!</definedName>
    <definedName name="CUSTHP38" localSheetId="5">#REF!</definedName>
    <definedName name="CUSTHP38" localSheetId="4">#REF!</definedName>
    <definedName name="CUSTHP38">#REF!</definedName>
    <definedName name="CUSTRES32" localSheetId="6">#REF!</definedName>
    <definedName name="CUSTRES32" localSheetId="5">#REF!</definedName>
    <definedName name="CUSTRES32" localSheetId="4">#REF!</definedName>
    <definedName name="CUSTRES32">#REF!</definedName>
    <definedName name="CUSTRES34" localSheetId="6">#REF!</definedName>
    <definedName name="CUSTRES34" localSheetId="5">#REF!</definedName>
    <definedName name="CUSTRES34" localSheetId="4">#REF!</definedName>
    <definedName name="CUSTRES34">#REF!</definedName>
    <definedName name="CUSTRES35" localSheetId="6">#REF!</definedName>
    <definedName name="CUSTRES35" localSheetId="5">#REF!</definedName>
    <definedName name="CUSTRES35" localSheetId="4">#REF!</definedName>
    <definedName name="CUSTRES35">#REF!</definedName>
    <definedName name="CUSTRES37" localSheetId="6">#REF!</definedName>
    <definedName name="CUSTRES37" localSheetId="5">#REF!</definedName>
    <definedName name="CUSTRES37" localSheetId="4">#REF!</definedName>
    <definedName name="CUSTRES37">#REF!</definedName>
    <definedName name="CUSTRES38" localSheetId="6">#REF!</definedName>
    <definedName name="CUSTRES38" localSheetId="5">#REF!</definedName>
    <definedName name="CUSTRES38" localSheetId="4">#REF!</definedName>
    <definedName name="CUSTRES38">#REF!</definedName>
    <definedName name="CUSTRET16" localSheetId="6">#REF!</definedName>
    <definedName name="CUSTRET16" localSheetId="5">#REF!</definedName>
    <definedName name="CUSTRET16" localSheetId="4">#REF!</definedName>
    <definedName name="CUSTRET16">#REF!</definedName>
    <definedName name="CUSTRET32" localSheetId="6">#REF!</definedName>
    <definedName name="CUSTRET32" localSheetId="5">#REF!</definedName>
    <definedName name="CUSTRET32" localSheetId="4">#REF!</definedName>
    <definedName name="CUSTRET32">#REF!</definedName>
    <definedName name="CUSTRET34" localSheetId="6">#REF!</definedName>
    <definedName name="CUSTRET34" localSheetId="5">#REF!</definedName>
    <definedName name="CUSTRET34" localSheetId="4">#REF!</definedName>
    <definedName name="CUSTRET34">#REF!</definedName>
    <definedName name="CUSTRET35" localSheetId="6">#REF!</definedName>
    <definedName name="CUSTRET35" localSheetId="5">#REF!</definedName>
    <definedName name="CUSTRET35" localSheetId="4">#REF!</definedName>
    <definedName name="CUSTRET35">#REF!</definedName>
    <definedName name="CUSTRET37" localSheetId="6">#REF!</definedName>
    <definedName name="CUSTRET37" localSheetId="5">#REF!</definedName>
    <definedName name="CUSTRET37" localSheetId="4">#REF!</definedName>
    <definedName name="CUSTRET37">#REF!</definedName>
    <definedName name="CUSTRET38" localSheetId="6">#REF!</definedName>
    <definedName name="CUSTRET38" localSheetId="5">#REF!</definedName>
    <definedName name="CUSTRET38" localSheetId="4">#REF!</definedName>
    <definedName name="CUSTRET38">#REF!</definedName>
    <definedName name="CUSTRET43" localSheetId="6">#REF!</definedName>
    <definedName name="CUSTRET43" localSheetId="5">#REF!</definedName>
    <definedName name="CUSTRET43" localSheetId="4">#REF!</definedName>
    <definedName name="CUSTRET43">#REF!</definedName>
    <definedName name="CUSTTRAN32" localSheetId="6">#REF!</definedName>
    <definedName name="CUSTTRAN32" localSheetId="5">#REF!</definedName>
    <definedName name="CUSTTRAN32" localSheetId="4">#REF!</definedName>
    <definedName name="CUSTTRAN32">#REF!</definedName>
    <definedName name="CUSTTRAN34" localSheetId="6">#REF!</definedName>
    <definedName name="CUSTTRAN34" localSheetId="5">#REF!</definedName>
    <definedName name="CUSTTRAN34" localSheetId="4">#REF!</definedName>
    <definedName name="CUSTTRAN34">#REF!</definedName>
    <definedName name="CUSTTRAN35" localSheetId="6">#REF!</definedName>
    <definedName name="CUSTTRAN35" localSheetId="5">#REF!</definedName>
    <definedName name="CUSTTRAN35" localSheetId="4">#REF!</definedName>
    <definedName name="CUSTTRAN35">#REF!</definedName>
    <definedName name="CUSTTRAN37" localSheetId="6">#REF!</definedName>
    <definedName name="CUSTTRAN37" localSheetId="5">#REF!</definedName>
    <definedName name="CUSTTRAN37" localSheetId="4">#REF!</definedName>
    <definedName name="CUSTTRAN37">#REF!</definedName>
    <definedName name="CUSTTRAN38" localSheetId="6">#REF!</definedName>
    <definedName name="CUSTTRAN38" localSheetId="5">#REF!</definedName>
    <definedName name="CUSTTRAN38" localSheetId="4">#REF!</definedName>
    <definedName name="CUSTTRAN38">#REF!</definedName>
    <definedName name="CWC">'[7]Rev Def Sum'!#REF!</definedName>
    <definedName name="CWC_12_96" localSheetId="6">#REF!</definedName>
    <definedName name="CWC_12_96" localSheetId="5">#REF!</definedName>
    <definedName name="CWC_12_96" localSheetId="4">#REF!</definedName>
    <definedName name="CWC_12_96">#REF!</definedName>
    <definedName name="CWC_12_97" localSheetId="6">#REF!</definedName>
    <definedName name="CWC_12_97" localSheetId="5">#REF!</definedName>
    <definedName name="CWC_12_97" localSheetId="4">#REF!</definedName>
    <definedName name="CWC_12_97">#REF!</definedName>
    <definedName name="CWC_9_97" localSheetId="6">#REF!</definedName>
    <definedName name="CWC_9_97" localSheetId="5">#REF!</definedName>
    <definedName name="CWC_9_97" localSheetId="4">#REF!</definedName>
    <definedName name="CWC_9_97">#REF!</definedName>
    <definedName name="D" localSheetId="6">{"'Server Configuration'!$A$1:$DB$281"}</definedName>
    <definedName name="D" localSheetId="5">{"'Server Configuration'!$A$1:$DB$281"}</definedName>
    <definedName name="D" localSheetId="0">{"'Server Configuration'!$A$1:$DB$281"}</definedName>
    <definedName name="D" localSheetId="2">{"'Server Configuration'!$A$1:$DB$281"}</definedName>
    <definedName name="D" localSheetId="4">{"'Server Configuration'!$A$1:$DB$281"}</definedName>
    <definedName name="D">{"'Server Configuration'!$A$1:$DB$281"}</definedName>
    <definedName name="D_1" localSheetId="6">{"'Server Configuration'!$A$1:$DB$281"}</definedName>
    <definedName name="D_1" localSheetId="5">{"'Server Configuration'!$A$1:$DB$281"}</definedName>
    <definedName name="D_1" localSheetId="0">{"'Server Configuration'!$A$1:$DB$281"}</definedName>
    <definedName name="D_1" localSheetId="2">{"'Server Configuration'!$A$1:$DB$281"}</definedName>
    <definedName name="D_1" localSheetId="4">{"'Server Configuration'!$A$1:$DB$281"}</definedName>
    <definedName name="D_1">{"'Server Configuration'!$A$1:$DB$281"}</definedName>
    <definedName name="D_2" localSheetId="6">{"'Server Configuration'!$A$1:$DB$281"}</definedName>
    <definedName name="D_2" localSheetId="5">{"'Server Configuration'!$A$1:$DB$281"}</definedName>
    <definedName name="D_2" localSheetId="0">{"'Server Configuration'!$A$1:$DB$281"}</definedName>
    <definedName name="D_2" localSheetId="2">{"'Server Configuration'!$A$1:$DB$281"}</definedName>
    <definedName name="D_2" localSheetId="4">{"'Server Configuration'!$A$1:$DB$281"}</definedName>
    <definedName name="D_2">{"'Server Configuration'!$A$1:$DB$281"}</definedName>
    <definedName name="D12_10">#REF!</definedName>
    <definedName name="D12_11">#REF!</definedName>
    <definedName name="D12_12">#REF!</definedName>
    <definedName name="da" localSheetId="6">{"'Server Configuration'!$A$1:$DB$281"}</definedName>
    <definedName name="da" localSheetId="5">{"'Server Configuration'!$A$1:$DB$281"}</definedName>
    <definedName name="da" localSheetId="0">{"'Server Configuration'!$A$1:$DB$281"}</definedName>
    <definedName name="da" localSheetId="2">{"'Server Configuration'!$A$1:$DB$281"}</definedName>
    <definedName name="da" localSheetId="4">{"'Server Configuration'!$A$1:$DB$281"}</definedName>
    <definedName name="da">{"'Server Configuration'!$A$1:$DB$281"}</definedName>
    <definedName name="da_1" localSheetId="6">{"'Server Configuration'!$A$1:$DB$281"}</definedName>
    <definedName name="da_1" localSheetId="5">{"'Server Configuration'!$A$1:$DB$281"}</definedName>
    <definedName name="da_1" localSheetId="0">{"'Server Configuration'!$A$1:$DB$281"}</definedName>
    <definedName name="da_1" localSheetId="2">{"'Server Configuration'!$A$1:$DB$281"}</definedName>
    <definedName name="da_1" localSheetId="4">{"'Server Configuration'!$A$1:$DB$281"}</definedName>
    <definedName name="da_1">{"'Server Configuration'!$A$1:$DB$281"}</definedName>
    <definedName name="dad" localSheetId="6" hidden="1">{"'Server Configuration'!$A$1:$DB$281"}</definedName>
    <definedName name="dad" localSheetId="5" hidden="1">{"'Server Configuration'!$A$1:$DB$281"}</definedName>
    <definedName name="dad" localSheetId="0" hidden="1">{"'Server Configuration'!$A$1:$DB$281"}</definedName>
    <definedName name="dad" localSheetId="2" hidden="1">{"'Server Configuration'!$A$1:$DB$281"}</definedName>
    <definedName name="dad" localSheetId="4" hidden="1">{"'Server Configuration'!$A$1:$DB$281"}</definedName>
    <definedName name="dad" hidden="1">{"'Server Configuration'!$A$1:$DB$281"}</definedName>
    <definedName name="Data_Ind">'[54]Data Indicator'!$A$6:$C$136</definedName>
    <definedName name="DATA1">#REF!</definedName>
    <definedName name="DATA10">#REF!</definedName>
    <definedName name="data11">'[55]Dec TB'!$B$1:$I$1040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 localSheetId="6">#REF!</definedName>
    <definedName name="DATA2" localSheetId="5">#REF!</definedName>
    <definedName name="DATA2" localSheetId="4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 localSheetId="6">#REF!</definedName>
    <definedName name="_xlnm.Database" localSheetId="5">#REF!</definedName>
    <definedName name="_xlnm.Database" localSheetId="4">#REF!</definedName>
    <definedName name="_xlnm.Database">#REF!</definedName>
    <definedName name="date" localSheetId="6">'[56]Operating Income Summary C-1'!$A$4</definedName>
    <definedName name="date" localSheetId="5">'[56]Operating Income Summary C-1'!$A$4</definedName>
    <definedName name="date" localSheetId="4">'[56]Operating Income Summary C-1'!$A$4</definedName>
    <definedName name="date">'[24]Operating Income Summary C-1'!$A$4</definedName>
    <definedName name="dateb" localSheetId="6">'[51]B-1 p.1 Summary (Base)'!$A$4</definedName>
    <definedName name="dateb" localSheetId="5">'[51]B-1 p.1 Summary (Base)'!$A$4</definedName>
    <definedName name="dateb" localSheetId="4">'[51]B-1 p.1 Summary (Base)'!$A$4</definedName>
    <definedName name="dateb">'[18]B-1 p.1 Summary (Base)'!$A$4</definedName>
    <definedName name="datef" localSheetId="6">'[51]B-1 p.2 Summary (Forecast)'!$A$4</definedName>
    <definedName name="datef" localSheetId="5">'[51]B-1 p.2 Summary (Forecast)'!$A$4</definedName>
    <definedName name="datef" localSheetId="4">'[51]B-1 p.2 Summary (Forecast)'!$A$4</definedName>
    <definedName name="datef">'[18]B-1 p.2 Summary (Forecast)'!$A$4</definedName>
    <definedName name="DAVE" localSheetId="6">'[39]E-2'!#REF!</definedName>
    <definedName name="DAVE" localSheetId="5">'[39]E-2'!#REF!</definedName>
    <definedName name="DAVE" localSheetId="4">'[39]E-2'!#REF!</definedName>
    <definedName name="DAVE">'[3]E-2'!#REF!</definedName>
    <definedName name="DC">[10]Sch2!#REF!</definedName>
    <definedName name="DEBT" localSheetId="6">[57]RORB!$B$2:$F$24</definedName>
    <definedName name="DEBT" localSheetId="5">[57]RORB!$B$2:$F$24</definedName>
    <definedName name="DEBT" localSheetId="4">[57]RORB!$B$2:$F$24</definedName>
    <definedName name="DEBT">[25]RORB!$B$2:$F$24</definedName>
    <definedName name="Dec_10">#REF!</definedName>
    <definedName name="Dec_11">#REF!</definedName>
    <definedName name="Dec_12">#REF!</definedName>
    <definedName name="DEPPROD51" localSheetId="6">#REF!</definedName>
    <definedName name="DEPPROD51" localSheetId="5">#REF!</definedName>
    <definedName name="DEPPROD51" localSheetId="4">#REF!</definedName>
    <definedName name="DEPPROD51">#REF!</definedName>
    <definedName name="DEPR" localSheetId="6">#REF!</definedName>
    <definedName name="DEPR" localSheetId="5">#REF!</definedName>
    <definedName name="DEPR" localSheetId="4">#REF!</definedName>
    <definedName name="DEPR">#REF!</definedName>
    <definedName name="DEPTOT11" localSheetId="6">#REF!</definedName>
    <definedName name="DEPTOT11" localSheetId="5">#REF!</definedName>
    <definedName name="DEPTOT11" localSheetId="4">#REF!</definedName>
    <definedName name="DEPTOT11">#REF!</definedName>
    <definedName name="DEPTOT12" localSheetId="6">#REF!</definedName>
    <definedName name="DEPTOT12" localSheetId="5">#REF!</definedName>
    <definedName name="DEPTOT12" localSheetId="4">#REF!</definedName>
    <definedName name="DEPTOT12">#REF!</definedName>
    <definedName name="DEPTOT14" localSheetId="6">#REF!</definedName>
    <definedName name="DEPTOT14" localSheetId="5">#REF!</definedName>
    <definedName name="DEPTOT14" localSheetId="4">#REF!</definedName>
    <definedName name="DEPTOT14">#REF!</definedName>
    <definedName name="DEPTOT15" localSheetId="6">#REF!</definedName>
    <definedName name="DEPTOT15" localSheetId="5">#REF!</definedName>
    <definedName name="DEPTOT15" localSheetId="4">#REF!</definedName>
    <definedName name="DEPTOT15">#REF!</definedName>
    <definedName name="DEPTOT16" localSheetId="6">#REF!</definedName>
    <definedName name="DEPTOT16" localSheetId="5">#REF!</definedName>
    <definedName name="DEPTOT16" localSheetId="4">#REF!</definedName>
    <definedName name="DEPTOT16">#REF!</definedName>
    <definedName name="DEPTOT17" localSheetId="6">#REF!</definedName>
    <definedName name="DEPTOT17" localSheetId="5">#REF!</definedName>
    <definedName name="DEPTOT17" localSheetId="4">#REF!</definedName>
    <definedName name="DEPTOT17">#REF!</definedName>
    <definedName name="DEPTOT18" localSheetId="6">#REF!</definedName>
    <definedName name="DEPTOT18" localSheetId="5">#REF!</definedName>
    <definedName name="DEPTOT18" localSheetId="4">#REF!</definedName>
    <definedName name="DEPTOT18">#REF!</definedName>
    <definedName name="DEPTOT20" localSheetId="6">#REF!</definedName>
    <definedName name="DEPTOT20" localSheetId="5">#REF!</definedName>
    <definedName name="DEPTOT20" localSheetId="4">#REF!</definedName>
    <definedName name="DEPTOT20">#REF!</definedName>
    <definedName name="DEPTOT22" localSheetId="6">#REF!</definedName>
    <definedName name="DEPTOT22" localSheetId="5">#REF!</definedName>
    <definedName name="DEPTOT22" localSheetId="4">#REF!</definedName>
    <definedName name="DEPTOT22">#REF!</definedName>
    <definedName name="DEPTOT32" localSheetId="6">#REF!</definedName>
    <definedName name="DEPTOT32" localSheetId="5">#REF!</definedName>
    <definedName name="DEPTOT32" localSheetId="4">#REF!</definedName>
    <definedName name="DEPTOT32">#REF!</definedName>
    <definedName name="DEPTOT34" localSheetId="6">#REF!</definedName>
    <definedName name="DEPTOT34" localSheetId="5">#REF!</definedName>
    <definedName name="DEPTOT34" localSheetId="4">#REF!</definedName>
    <definedName name="DEPTOT34">#REF!</definedName>
    <definedName name="DEPTOT35" localSheetId="6">#REF!</definedName>
    <definedName name="DEPTOT35" localSheetId="5">#REF!</definedName>
    <definedName name="DEPTOT35" localSheetId="4">#REF!</definedName>
    <definedName name="DEPTOT35">#REF!</definedName>
    <definedName name="DEPTOT37" localSheetId="6">#REF!</definedName>
    <definedName name="DEPTOT37" localSheetId="5">#REF!</definedName>
    <definedName name="DEPTOT37" localSheetId="4">#REF!</definedName>
    <definedName name="DEPTOT37">#REF!</definedName>
    <definedName name="DEPTOT38" localSheetId="6">#REF!</definedName>
    <definedName name="DEPTOT38" localSheetId="5">#REF!</definedName>
    <definedName name="DEPTOT38" localSheetId="4">#REF!</definedName>
    <definedName name="DEPTOT38">#REF!</definedName>
    <definedName name="DEPTOT45" localSheetId="6">#REF!</definedName>
    <definedName name="DEPTOT45" localSheetId="5">#REF!</definedName>
    <definedName name="DEPTOT45" localSheetId="4">#REF!</definedName>
    <definedName name="DEPTOT45">#REF!</definedName>
    <definedName name="DEPTOT48" localSheetId="6">#REF!</definedName>
    <definedName name="DEPTOT48" localSheetId="5">#REF!</definedName>
    <definedName name="DEPTOT48" localSheetId="4">#REF!</definedName>
    <definedName name="DEPTOT48">#REF!</definedName>
    <definedName name="DEPTOT51" localSheetId="6">#REF!</definedName>
    <definedName name="DEPTOT51" localSheetId="5">#REF!</definedName>
    <definedName name="DEPTOT51" localSheetId="4">#REF!</definedName>
    <definedName name="DEPTOT51">#REF!</definedName>
    <definedName name="DEPTOT52" localSheetId="6">#REF!</definedName>
    <definedName name="DEPTOT52" localSheetId="5">#REF!</definedName>
    <definedName name="DEPTOT52" localSheetId="4">#REF!</definedName>
    <definedName name="DEPTOT52">#REF!</definedName>
    <definedName name="DEPTOT53" localSheetId="6">#REF!</definedName>
    <definedName name="DEPTOT53" localSheetId="5">#REF!</definedName>
    <definedName name="DEPTOT53" localSheetId="4">#REF!</definedName>
    <definedName name="DEPTOT53">#REF!</definedName>
    <definedName name="DIRBIL11" localSheetId="6">#REF!</definedName>
    <definedName name="DIRBIL11" localSheetId="5">#REF!</definedName>
    <definedName name="DIRBIL11" localSheetId="4">#REF!</definedName>
    <definedName name="DIRBIL11">#REF!</definedName>
    <definedName name="DIRBIL14" localSheetId="6">#REF!</definedName>
    <definedName name="DIRBIL14" localSheetId="5">#REF!</definedName>
    <definedName name="DIRBIL14" localSheetId="4">#REF!</definedName>
    <definedName name="DIRBIL14">#REF!</definedName>
    <definedName name="DIRBIL15" localSheetId="6">#REF!</definedName>
    <definedName name="DIRBIL15" localSheetId="5">#REF!</definedName>
    <definedName name="DIRBIL15" localSheetId="4">#REF!</definedName>
    <definedName name="DIRBIL15">#REF!</definedName>
    <definedName name="DIRBIL16" localSheetId="6">#REF!</definedName>
    <definedName name="DIRBIL16" localSheetId="5">#REF!</definedName>
    <definedName name="DIRBIL16" localSheetId="4">#REF!</definedName>
    <definedName name="DIRBIL16">#REF!</definedName>
    <definedName name="DIRBIL17" localSheetId="6">#REF!</definedName>
    <definedName name="DIRBIL17" localSheetId="5">#REF!</definedName>
    <definedName name="DIRBIL17" localSheetId="4">#REF!</definedName>
    <definedName name="DIRBIL17">#REF!</definedName>
    <definedName name="DIRBIL18" localSheetId="6">#REF!</definedName>
    <definedName name="DIRBIL18" localSheetId="5">#REF!</definedName>
    <definedName name="DIRBIL18" localSheetId="4">#REF!</definedName>
    <definedName name="DIRBIL18">#REF!</definedName>
    <definedName name="DIRBIL20" localSheetId="6">#REF!</definedName>
    <definedName name="DIRBIL20" localSheetId="5">#REF!</definedName>
    <definedName name="DIRBIL20" localSheetId="4">#REF!</definedName>
    <definedName name="DIRBIL20">#REF!</definedName>
    <definedName name="DIRBIL22" localSheetId="6">#REF!</definedName>
    <definedName name="DIRBIL22" localSheetId="5">#REF!</definedName>
    <definedName name="DIRBIL22" localSheetId="4">#REF!</definedName>
    <definedName name="DIRBIL22">#REF!</definedName>
    <definedName name="DIRBIL32" localSheetId="6">#REF!</definedName>
    <definedName name="DIRBIL32" localSheetId="5">#REF!</definedName>
    <definedName name="DIRBIL32" localSheetId="4">#REF!</definedName>
    <definedName name="DIRBIL32">#REF!</definedName>
    <definedName name="DIRBIL34" localSheetId="6">#REF!</definedName>
    <definedName name="DIRBIL34" localSheetId="5">#REF!</definedName>
    <definedName name="DIRBIL34" localSheetId="4">#REF!</definedName>
    <definedName name="DIRBIL34">#REF!</definedName>
    <definedName name="DIRBIL35" localSheetId="6">#REF!</definedName>
    <definedName name="DIRBIL35" localSheetId="5">#REF!</definedName>
    <definedName name="DIRBIL35" localSheetId="4">#REF!</definedName>
    <definedName name="DIRBIL35">#REF!</definedName>
    <definedName name="DIRBIL37" localSheetId="6">#REF!</definedName>
    <definedName name="DIRBIL37" localSheetId="5">#REF!</definedName>
    <definedName name="DIRBIL37" localSheetId="4">#REF!</definedName>
    <definedName name="DIRBIL37">#REF!</definedName>
    <definedName name="DIRBIL38" localSheetId="6">#REF!</definedName>
    <definedName name="DIRBIL38" localSheetId="5">#REF!</definedName>
    <definedName name="DIRBIL38" localSheetId="4">#REF!</definedName>
    <definedName name="DIRBIL38">#REF!</definedName>
    <definedName name="DIRBIL43" localSheetId="6">#REF!</definedName>
    <definedName name="DIRBIL43" localSheetId="5">#REF!</definedName>
    <definedName name="DIRBIL43" localSheetId="4">#REF!</definedName>
    <definedName name="DIRBIL43">#REF!</definedName>
    <definedName name="DIRBIL45" localSheetId="6">#REF!</definedName>
    <definedName name="DIRBIL45" localSheetId="5">#REF!</definedName>
    <definedName name="DIRBIL45" localSheetId="4">#REF!</definedName>
    <definedName name="DIRBIL45">#REF!</definedName>
    <definedName name="DIRBIL48" localSheetId="6">#REF!</definedName>
    <definedName name="DIRBIL48" localSheetId="5">#REF!</definedName>
    <definedName name="DIRBIL48" localSheetId="4">#REF!</definedName>
    <definedName name="DIRBIL48">#REF!</definedName>
    <definedName name="DIRBIL51" localSheetId="6">#REF!</definedName>
    <definedName name="DIRBIL51" localSheetId="5">#REF!</definedName>
    <definedName name="DIRBIL51" localSheetId="4">#REF!</definedName>
    <definedName name="DIRBIL51">#REF!</definedName>
    <definedName name="DIRBIL52" localSheetId="6">#REF!</definedName>
    <definedName name="DIRBIL52" localSheetId="5">#REF!</definedName>
    <definedName name="DIRBIL52" localSheetId="4">#REF!</definedName>
    <definedName name="DIRBIL52">#REF!</definedName>
    <definedName name="DIRBIL53" localSheetId="6">#REF!</definedName>
    <definedName name="DIRBIL53" localSheetId="5">#REF!</definedName>
    <definedName name="DIRBIL53" localSheetId="4">#REF!</definedName>
    <definedName name="DIRBIL53">#REF!</definedName>
    <definedName name="DISTINC" localSheetId="6">#REF!</definedName>
    <definedName name="DISTINC" localSheetId="5">#REF!</definedName>
    <definedName name="DISTINC" localSheetId="4">#REF!</definedName>
    <definedName name="DISTINC">#REF!</definedName>
    <definedName name="E">#REF!</definedName>
    <definedName name="E_factor_amt" localSheetId="6">[43]Inputs!$B$32</definedName>
    <definedName name="E_factor_amt" localSheetId="5">[43]Inputs!$B$32</definedName>
    <definedName name="E_factor_amt" localSheetId="4">[43]Inputs!$B$32</definedName>
    <definedName name="E_factor_amt">[9]Inputs!$B$32</definedName>
    <definedName name="EA" localSheetId="6">[43]Inputs!$B$8</definedName>
    <definedName name="EA" localSheetId="5">[43]Inputs!$B$8</definedName>
    <definedName name="EA" localSheetId="4">[43]Inputs!$B$8</definedName>
    <definedName name="EA">[9]Inputs!$B$8</definedName>
    <definedName name="EGC">[17]Input!$C$11</definedName>
    <definedName name="EGCDATE">[17]Input!$C$14</definedName>
    <definedName name="ENDrate" localSheetId="6">'[50]END FXrates'!$B$4:$F$46</definedName>
    <definedName name="ENDrate" localSheetId="5">'[50]END FXrates'!$B$4:$F$46</definedName>
    <definedName name="ENDrate" localSheetId="4">'[50]END FXrates'!$B$4:$F$46</definedName>
    <definedName name="ENDrate">'[16]END FXrates'!$B$4:$F$46</definedName>
    <definedName name="Enrolled" localSheetId="6">[43]Inputs!$B$5</definedName>
    <definedName name="Enrolled" localSheetId="5">[43]Inputs!$B$5</definedName>
    <definedName name="Enrolled" localSheetId="4">[43]Inputs!$B$5</definedName>
    <definedName name="Enrolled">[9]Inputs!$B$5</definedName>
    <definedName name="EQUITY" localSheetId="6">[57]RORB!$A$25:$G$49</definedName>
    <definedName name="EQUITY" localSheetId="5">[57]RORB!$A$25:$G$49</definedName>
    <definedName name="EQUITY" localSheetId="4">[57]RORB!$A$25:$G$49</definedName>
    <definedName name="EQUITY">[25]RORB!$A$25:$G$49</definedName>
    <definedName name="Est_Enrollment" localSheetId="6">[43]Inputs!$B$17</definedName>
    <definedName name="Est_Enrollment" localSheetId="5">[43]Inputs!$B$17</definedName>
    <definedName name="Est_Enrollment" localSheetId="4">[43]Inputs!$B$17</definedName>
    <definedName name="Est_Enrollment">[9]Inputs!$B$17</definedName>
    <definedName name="EX3_SHT1" localSheetId="6">#REF!</definedName>
    <definedName name="EX3_SHT1" localSheetId="5">#REF!</definedName>
    <definedName name="EX3_SHT1" localSheetId="4">#REF!</definedName>
    <definedName name="EX3_SHT1">#REF!</definedName>
    <definedName name="EX3_SHT2" localSheetId="6">#REF!</definedName>
    <definedName name="EX3_SHT2" localSheetId="5">#REF!</definedName>
    <definedName name="EX3_SHT2" localSheetId="4">#REF!</definedName>
    <definedName name="EX3_SHT2">#REF!</definedName>
    <definedName name="Example3">#REF!</definedName>
    <definedName name="EXPDIST32" localSheetId="6">#REF!</definedName>
    <definedName name="EXPDIST32" localSheetId="5">#REF!</definedName>
    <definedName name="EXPDIST32" localSheetId="4">#REF!</definedName>
    <definedName name="EXPDIST32">#REF!</definedName>
    <definedName name="EXPDIST34" localSheetId="6">#REF!</definedName>
    <definedName name="EXPDIST34" localSheetId="5">#REF!</definedName>
    <definedName name="EXPDIST34" localSheetId="4">#REF!</definedName>
    <definedName name="EXPDIST34">#REF!</definedName>
    <definedName name="EXPDIST35" localSheetId="6">#REF!</definedName>
    <definedName name="EXPDIST35" localSheetId="5">#REF!</definedName>
    <definedName name="EXPDIST35" localSheetId="4">#REF!</definedName>
    <definedName name="EXPDIST35">#REF!</definedName>
    <definedName name="EXPDIST37" localSheetId="6">#REF!</definedName>
    <definedName name="EXPDIST37" localSheetId="5">#REF!</definedName>
    <definedName name="EXPDIST37" localSheetId="4">#REF!</definedName>
    <definedName name="EXPDIST37">#REF!</definedName>
    <definedName name="EXPDIST38" localSheetId="6">#REF!</definedName>
    <definedName name="EXPDIST38" localSheetId="5">#REF!</definedName>
    <definedName name="EXPDIST38" localSheetId="4">#REF!</definedName>
    <definedName name="EXPDIST38">#REF!</definedName>
    <definedName name="EXPENSES" localSheetId="6">#REF!</definedName>
    <definedName name="EXPENSES" localSheetId="5">#REF!</definedName>
    <definedName name="EXPENSES" localSheetId="4">#REF!</definedName>
    <definedName name="EXPENSES">#REF!</definedName>
    <definedName name="EXPFACTOR" localSheetId="6">#REF!</definedName>
    <definedName name="EXPFACTOR" localSheetId="5">#REF!</definedName>
    <definedName name="EXPFACTOR" localSheetId="4">#REF!</definedName>
    <definedName name="EXPFACTOR">#REF!</definedName>
    <definedName name="EXPPROD51" localSheetId="6">#REF!</definedName>
    <definedName name="EXPPROD51" localSheetId="5">#REF!</definedName>
    <definedName name="EXPPROD51" localSheetId="4">#REF!</definedName>
    <definedName name="EXPPROD51">#REF!</definedName>
    <definedName name="EXPTOT11" localSheetId="6">#REF!</definedName>
    <definedName name="EXPTOT11" localSheetId="5">#REF!</definedName>
    <definedName name="EXPTOT11" localSheetId="4">#REF!</definedName>
    <definedName name="EXPTOT11">#REF!</definedName>
    <definedName name="EXPTOT12" localSheetId="6">#REF!</definedName>
    <definedName name="EXPTOT12" localSheetId="5">#REF!</definedName>
    <definedName name="EXPTOT12" localSheetId="4">#REF!</definedName>
    <definedName name="EXPTOT12">#REF!</definedName>
    <definedName name="EXPTOT14" localSheetId="6">#REF!</definedName>
    <definedName name="EXPTOT14" localSheetId="5">#REF!</definedName>
    <definedName name="EXPTOT14" localSheetId="4">#REF!</definedName>
    <definedName name="EXPTOT14">#REF!</definedName>
    <definedName name="EXPTOT15" localSheetId="6">#REF!</definedName>
    <definedName name="EXPTOT15" localSheetId="5">#REF!</definedName>
    <definedName name="EXPTOT15" localSheetId="4">#REF!</definedName>
    <definedName name="EXPTOT15">#REF!</definedName>
    <definedName name="EXPTOT16" localSheetId="6">#REF!</definedName>
    <definedName name="EXPTOT16" localSheetId="5">#REF!</definedName>
    <definedName name="EXPTOT16" localSheetId="4">#REF!</definedName>
    <definedName name="EXPTOT16">#REF!</definedName>
    <definedName name="EXPTOT17" localSheetId="6">#REF!</definedName>
    <definedName name="EXPTOT17" localSheetId="5">#REF!</definedName>
    <definedName name="EXPTOT17" localSheetId="4">#REF!</definedName>
    <definedName name="EXPTOT17">#REF!</definedName>
    <definedName name="EXPTOT18" localSheetId="6">#REF!</definedName>
    <definedName name="EXPTOT18" localSheetId="5">#REF!</definedName>
    <definedName name="EXPTOT18" localSheetId="4">#REF!</definedName>
    <definedName name="EXPTOT18">#REF!</definedName>
    <definedName name="EXPTOT20" localSheetId="6">#REF!</definedName>
    <definedName name="EXPTOT20" localSheetId="5">#REF!</definedName>
    <definedName name="EXPTOT20" localSheetId="4">#REF!</definedName>
    <definedName name="EXPTOT20">#REF!</definedName>
    <definedName name="EXPTOT22" localSheetId="6">#REF!</definedName>
    <definedName name="EXPTOT22" localSheetId="5">#REF!</definedName>
    <definedName name="EXPTOT22" localSheetId="4">#REF!</definedName>
    <definedName name="EXPTOT22">#REF!</definedName>
    <definedName name="EXPTOT32" localSheetId="6">#REF!</definedName>
    <definedName name="EXPTOT32" localSheetId="5">#REF!</definedName>
    <definedName name="EXPTOT32" localSheetId="4">#REF!</definedName>
    <definedName name="EXPTOT32">#REF!</definedName>
    <definedName name="EXPTOT34" localSheetId="6">#REF!</definedName>
    <definedName name="EXPTOT34" localSheetId="5">#REF!</definedName>
    <definedName name="EXPTOT34" localSheetId="4">#REF!</definedName>
    <definedName name="EXPTOT34">#REF!</definedName>
    <definedName name="EXPTOT35" localSheetId="6">#REF!</definedName>
    <definedName name="EXPTOT35" localSheetId="5">#REF!</definedName>
    <definedName name="EXPTOT35" localSheetId="4">#REF!</definedName>
    <definedName name="EXPTOT35">#REF!</definedName>
    <definedName name="EXPTOT37" localSheetId="6">#REF!</definedName>
    <definedName name="EXPTOT37" localSheetId="5">#REF!</definedName>
    <definedName name="EXPTOT37" localSheetId="4">#REF!</definedName>
    <definedName name="EXPTOT37">#REF!</definedName>
    <definedName name="EXPTOT38" localSheetId="6">#REF!</definedName>
    <definedName name="EXPTOT38" localSheetId="5">#REF!</definedName>
    <definedName name="EXPTOT38" localSheetId="4">#REF!</definedName>
    <definedName name="EXPTOT38">#REF!</definedName>
    <definedName name="EXPTOT45" localSheetId="6">#REF!</definedName>
    <definedName name="EXPTOT45" localSheetId="5">#REF!</definedName>
    <definedName name="EXPTOT45" localSheetId="4">#REF!</definedName>
    <definedName name="EXPTOT45">#REF!</definedName>
    <definedName name="EXPTOT48" localSheetId="6">#REF!</definedName>
    <definedName name="EXPTOT48" localSheetId="5">#REF!</definedName>
    <definedName name="EXPTOT48" localSheetId="4">#REF!</definedName>
    <definedName name="EXPTOT48">#REF!</definedName>
    <definedName name="EXPTOT51" localSheetId="6">#REF!</definedName>
    <definedName name="EXPTOT51" localSheetId="5">#REF!</definedName>
    <definedName name="EXPTOT51" localSheetId="4">#REF!</definedName>
    <definedName name="EXPTOT51">#REF!</definedName>
    <definedName name="EXPTOT52" localSheetId="6">#REF!</definedName>
    <definedName name="EXPTOT52" localSheetId="5">#REF!</definedName>
    <definedName name="EXPTOT52" localSheetId="4">#REF!</definedName>
    <definedName name="EXPTOT52">#REF!</definedName>
    <definedName name="EXPTOT53" localSheetId="6">#REF!</definedName>
    <definedName name="EXPTOT53" localSheetId="5">#REF!</definedName>
    <definedName name="EXPTOT53" localSheetId="4">#REF!</definedName>
    <definedName name="EXPTOT53">#REF!</definedName>
    <definedName name="EXPTRAN14" localSheetId="6">#REF!</definedName>
    <definedName name="EXPTRAN14" localSheetId="5">#REF!</definedName>
    <definedName name="EXPTRAN14" localSheetId="4">#REF!</definedName>
    <definedName name="EXPTRAN14">#REF!</definedName>
    <definedName name="EXPTRAN51" localSheetId="6">#REF!</definedName>
    <definedName name="EXPTRAN51" localSheetId="5">#REF!</definedName>
    <definedName name="EXPTRAN51" localSheetId="4">#REF!</definedName>
    <definedName name="EXPTRAN51">#REF!</definedName>
    <definedName name="f">#REF!</definedName>
    <definedName name="F2_11">#REF!</definedName>
    <definedName name="F2_12">#REF!</definedName>
    <definedName name="FADIST32" localSheetId="6">#REF!</definedName>
    <definedName name="FADIST32" localSheetId="5">#REF!</definedName>
    <definedName name="FADIST32" localSheetId="4">#REF!</definedName>
    <definedName name="FADIST32">#REF!</definedName>
    <definedName name="FADIST34" localSheetId="6">#REF!</definedName>
    <definedName name="FADIST34" localSheetId="5">#REF!</definedName>
    <definedName name="FADIST34" localSheetId="4">#REF!</definedName>
    <definedName name="FADIST34">#REF!</definedName>
    <definedName name="FADIST35" localSheetId="6">#REF!</definedName>
    <definedName name="FADIST35" localSheetId="5">#REF!</definedName>
    <definedName name="FADIST35" localSheetId="4">#REF!</definedName>
    <definedName name="FADIST35">#REF!</definedName>
    <definedName name="FADIST37" localSheetId="6">#REF!</definedName>
    <definedName name="FADIST37" localSheetId="5">#REF!</definedName>
    <definedName name="FADIST37" localSheetId="4">#REF!</definedName>
    <definedName name="FADIST37">#REF!</definedName>
    <definedName name="FADIST38" localSheetId="6">#REF!</definedName>
    <definedName name="FADIST38" localSheetId="5">#REF!</definedName>
    <definedName name="FADIST38" localSheetId="4">#REF!</definedName>
    <definedName name="FADIST38">#REF!</definedName>
    <definedName name="FADSIT37" localSheetId="6">#REF!</definedName>
    <definedName name="FADSIT37" localSheetId="5">#REF!</definedName>
    <definedName name="FADSIT37" localSheetId="4">#REF!</definedName>
    <definedName name="FADSIT37">#REF!</definedName>
    <definedName name="FAPROD51" localSheetId="6">#REF!</definedName>
    <definedName name="FAPROD51" localSheetId="5">#REF!</definedName>
    <definedName name="FAPROD51" localSheetId="4">#REF!</definedName>
    <definedName name="FAPROD51">#REF!</definedName>
    <definedName name="FATOT11" localSheetId="6">#REF!</definedName>
    <definedName name="FATOT11" localSheetId="5">#REF!</definedName>
    <definedName name="FATOT11" localSheetId="4">#REF!</definedName>
    <definedName name="FATOT11">#REF!</definedName>
    <definedName name="FATOT12" localSheetId="6">#REF!</definedName>
    <definedName name="FATOT12" localSheetId="5">#REF!</definedName>
    <definedName name="FATOT12" localSheetId="4">#REF!</definedName>
    <definedName name="FATOT12">#REF!</definedName>
    <definedName name="FATOT14" localSheetId="6">#REF!</definedName>
    <definedName name="FATOT14" localSheetId="5">#REF!</definedName>
    <definedName name="FATOT14" localSheetId="4">#REF!</definedName>
    <definedName name="FATOT14">#REF!</definedName>
    <definedName name="FATOT15" localSheetId="6">#REF!</definedName>
    <definedName name="FATOT15" localSheetId="5">#REF!</definedName>
    <definedName name="FATOT15" localSheetId="4">#REF!</definedName>
    <definedName name="FATOT15">#REF!</definedName>
    <definedName name="FATOT16" localSheetId="6">#REF!</definedName>
    <definedName name="FATOT16" localSheetId="5">#REF!</definedName>
    <definedName name="FATOT16" localSheetId="4">#REF!</definedName>
    <definedName name="FATOT16">#REF!</definedName>
    <definedName name="FATOT17" localSheetId="6">#REF!</definedName>
    <definedName name="FATOT17" localSheetId="5">#REF!</definedName>
    <definedName name="FATOT17" localSheetId="4">#REF!</definedName>
    <definedName name="FATOT17">#REF!</definedName>
    <definedName name="FATOT18" localSheetId="6">#REF!</definedName>
    <definedName name="FATOT18" localSheetId="5">#REF!</definedName>
    <definedName name="FATOT18" localSheetId="4">#REF!</definedName>
    <definedName name="FATOT18">#REF!</definedName>
    <definedName name="FATOT20" localSheetId="6">#REF!</definedName>
    <definedName name="FATOT20" localSheetId="5">#REF!</definedName>
    <definedName name="FATOT20" localSheetId="4">#REF!</definedName>
    <definedName name="FATOT20">#REF!</definedName>
    <definedName name="FATOT22" localSheetId="6">#REF!</definedName>
    <definedName name="FATOT22" localSheetId="5">#REF!</definedName>
    <definedName name="FATOT22" localSheetId="4">#REF!</definedName>
    <definedName name="FATOT22">#REF!</definedName>
    <definedName name="FATOT32" localSheetId="6">#REF!</definedName>
    <definedName name="FATOT32" localSheetId="5">#REF!</definedName>
    <definedName name="FATOT32" localSheetId="4">#REF!</definedName>
    <definedName name="FATOT32">#REF!</definedName>
    <definedName name="FATOT34" localSheetId="6">#REF!</definedName>
    <definedName name="FATOT34" localSheetId="5">#REF!</definedName>
    <definedName name="FATOT34" localSheetId="4">#REF!</definedName>
    <definedName name="FATOT34">#REF!</definedName>
    <definedName name="FATOT35" localSheetId="6">#REF!</definedName>
    <definedName name="FATOT35" localSheetId="5">#REF!</definedName>
    <definedName name="FATOT35" localSheetId="4">#REF!</definedName>
    <definedName name="FATOT35">#REF!</definedName>
    <definedName name="FATOT37" localSheetId="6">#REF!</definedName>
    <definedName name="FATOT37" localSheetId="5">#REF!</definedName>
    <definedName name="FATOT37" localSheetId="4">#REF!</definedName>
    <definedName name="FATOT37">#REF!</definedName>
    <definedName name="FATOT38" localSheetId="6">#REF!</definedName>
    <definedName name="FATOT38" localSheetId="5">#REF!</definedName>
    <definedName name="FATOT38" localSheetId="4">#REF!</definedName>
    <definedName name="FATOT38">#REF!</definedName>
    <definedName name="fatot45" localSheetId="6">#REF!</definedName>
    <definedName name="fatot45" localSheetId="5">#REF!</definedName>
    <definedName name="fatot45" localSheetId="4">#REF!</definedName>
    <definedName name="fatot45">#REF!</definedName>
    <definedName name="FATOT48" localSheetId="6">#REF!</definedName>
    <definedName name="FATOT48" localSheetId="5">#REF!</definedName>
    <definedName name="FATOT48" localSheetId="4">#REF!</definedName>
    <definedName name="FATOT48">#REF!</definedName>
    <definedName name="FATOT51" localSheetId="6">#REF!</definedName>
    <definedName name="FATOT51" localSheetId="5">#REF!</definedName>
    <definedName name="FATOT51" localSheetId="4">#REF!</definedName>
    <definedName name="FATOT51">#REF!</definedName>
    <definedName name="FATOT52" localSheetId="6">#REF!</definedName>
    <definedName name="FATOT52" localSheetId="5">#REF!</definedName>
    <definedName name="FATOT52" localSheetId="4">#REF!</definedName>
    <definedName name="FATOT52">#REF!</definedName>
    <definedName name="FATOT53" localSheetId="6">#REF!</definedName>
    <definedName name="FATOT53" localSheetId="5">#REF!</definedName>
    <definedName name="FATOT53" localSheetId="4">#REF!</definedName>
    <definedName name="FATOT53">#REF!</definedName>
    <definedName name="FATRAN14" localSheetId="6">#REF!</definedName>
    <definedName name="FATRAN14" localSheetId="5">#REF!</definedName>
    <definedName name="FATRAN14" localSheetId="4">#REF!</definedName>
    <definedName name="FATRAN14">#REF!</definedName>
    <definedName name="FATRAN51" localSheetId="6">#REF!</definedName>
    <definedName name="FATRAN51" localSheetId="5">#REF!</definedName>
    <definedName name="FATRAN51" localSheetId="4">#REF!</definedName>
    <definedName name="FATRAN51">#REF!</definedName>
    <definedName name="fbdate" localSheetId="6">'[52]Operating Income Summary C-1'!$A$4</definedName>
    <definedName name="fbdate" localSheetId="5">'[52]Operating Income Summary C-1'!$A$4</definedName>
    <definedName name="fbdate" localSheetId="4">'[52]Operating Income Summary C-1'!$A$4</definedName>
    <definedName name="fbdate">'[19]Operating Income Summary C-1'!$A$4</definedName>
    <definedName name="FDATE" localSheetId="6">'[52]Oper Rev&amp;Exp by Accts C2.1B'!$A$4</definedName>
    <definedName name="FDATE" localSheetId="5">'[52]Oper Rev&amp;Exp by Accts C2.1B'!$A$4</definedName>
    <definedName name="FDATE" localSheetId="4">'[52]Oper Rev&amp;Exp by Accts C2.1B'!$A$4</definedName>
    <definedName name="FDATE">'[19]Oper Rev&amp;Exp by Accts C2.1B'!$A$4</definedName>
    <definedName name="Feb_11">#REF!</definedName>
    <definedName name="Feb_12">#REF!</definedName>
    <definedName name="FEDTAX">'[7]Rev Def Sum'!#REF!</definedName>
    <definedName name="FICA" localSheetId="6">[58]Sheet1!$A$2:$R$48</definedName>
    <definedName name="FICA" localSheetId="5">[58]Sheet1!$A$2:$R$48</definedName>
    <definedName name="FICA" localSheetId="4">[58]Sheet1!$A$2:$R$48</definedName>
    <definedName name="FICA">[26]Sheet1!$A$2:$R$48</definedName>
    <definedName name="FICA_CALULATION" localSheetId="6">#REF!</definedName>
    <definedName name="FICA_CALULATION" localSheetId="5">#REF!</definedName>
    <definedName name="FICA_CALULATION" localSheetId="4">#REF!</definedName>
    <definedName name="FICA_CALULATION">#REF!</definedName>
    <definedName name="FICA_FIC_TAX_MO" localSheetId="6">#REF!</definedName>
    <definedName name="FICA_FIC_TAX_MO" localSheetId="5">#REF!</definedName>
    <definedName name="FICA_FIC_TAX_MO" localSheetId="4">#REF!</definedName>
    <definedName name="FICA_FIC_TAX_MO">#REF!</definedName>
    <definedName name="FICA_FIT_TAX_BW" localSheetId="6">#REF!</definedName>
    <definedName name="FICA_FIT_TAX_BW" localSheetId="5">#REF!</definedName>
    <definedName name="FICA_FIT_TAX_BW" localSheetId="4">#REF!</definedName>
    <definedName name="FICA_FIT_TAX_BW">#REF!</definedName>
    <definedName name="FindRef" localSheetId="6">OFFSET('[46]% Invoice'!$A$1,0,0,COUNTA('[46]% Invoice'!$A$1:$A$65536),1)</definedName>
    <definedName name="FindRef" localSheetId="5">OFFSET('[46]% Invoice'!$A$1,0,0,COUNTA('[46]% Invoice'!$A$1:$A$65536),1)</definedName>
    <definedName name="FindRef" localSheetId="4">OFFSET('[46]% Invoice'!$A$1,0,0,COUNTA('[46]% Invoice'!$A$1:$A$65536),1)</definedName>
    <definedName name="FindRef">OFFSET('[13]% Invoice'!$A$1,0,0,COUNTA('[13]% Invoice'!$A$1:$A$65536),1)</definedName>
    <definedName name="Footnote">#REF!</definedName>
    <definedName name="forecast" localSheetId="6">'[51]Index A'!$C$18</definedName>
    <definedName name="forecast" localSheetId="5">'[51]Index A'!$C$18</definedName>
    <definedName name="forecast" localSheetId="4">'[51]Index A'!$C$18</definedName>
    <definedName name="forecast">'[18]Index A'!$C$18</definedName>
    <definedName name="FOREM_S" localSheetId="6">#REF!</definedName>
    <definedName name="FOREM_S" localSheetId="5">#REF!</definedName>
    <definedName name="FOREM_S" localSheetId="4">#REF!</definedName>
    <definedName name="FOREM_S">#REF!</definedName>
    <definedName name="FORESTORE" localSheetId="6">#REF!</definedName>
    <definedName name="FORESTORE" localSheetId="5">#REF!</definedName>
    <definedName name="FORESTORE" localSheetId="4">#REF!</definedName>
    <definedName name="FORESTORE">#REF!</definedName>
    <definedName name="FORESUM" localSheetId="6">#REF!</definedName>
    <definedName name="FORESUM" localSheetId="5">#REF!</definedName>
    <definedName name="FORESUM" localSheetId="4">#REF!</definedName>
    <definedName name="FORESUM">#REF!</definedName>
    <definedName name="FTLEE" localSheetId="6">#REF!</definedName>
    <definedName name="FTLEE" localSheetId="5">#REF!</definedName>
    <definedName name="FTLEE" localSheetId="4">#REF!</definedName>
    <definedName name="FTLEE">#REF!</definedName>
    <definedName name="FTY" localSheetId="6">#REF!</definedName>
    <definedName name="FTY" localSheetId="5">#REF!</definedName>
    <definedName name="FTY" localSheetId="4">#REF!</definedName>
    <definedName name="FTY">#REF!</definedName>
    <definedName name="FUELCOST" localSheetId="6">#REF!</definedName>
    <definedName name="FUELCOST" localSheetId="5">#REF!</definedName>
    <definedName name="FUELCOST" localSheetId="4">#REF!</definedName>
    <definedName name="FUELCOST">#REF!</definedName>
    <definedName name="FY">[10]Sch2!#REF!</definedName>
    <definedName name="FYDESC" localSheetId="6">#REF!</definedName>
    <definedName name="FYDESC" localSheetId="5">#REF!</definedName>
    <definedName name="FYDESC" localSheetId="4">#REF!</definedName>
    <definedName name="FYDESC">#REF!</definedName>
    <definedName name="GARY" localSheetId="6">#REF!</definedName>
    <definedName name="GARY" localSheetId="5">#REF!</definedName>
    <definedName name="GARY" localSheetId="4">#REF!</definedName>
    <definedName name="GARY">#REF!</definedName>
    <definedName name="GAS_PURCH_SORT" localSheetId="6">#REF!</definedName>
    <definedName name="GAS_PURCH_SORT" localSheetId="5">#REF!</definedName>
    <definedName name="GAS_PURCH_SORT" localSheetId="4">#REF!</definedName>
    <definedName name="GAS_PURCH_SORT">#REF!</definedName>
    <definedName name="GASCOST" localSheetId="6">#REF!</definedName>
    <definedName name="GASCOST" localSheetId="5">#REF!</definedName>
    <definedName name="GASCOST" localSheetId="4">#REF!</definedName>
    <definedName name="GASCOST">#REF!</definedName>
    <definedName name="GASNOTE" localSheetId="6">#REF!</definedName>
    <definedName name="GASNOTE" localSheetId="5">#REF!</definedName>
    <definedName name="GASNOTE" localSheetId="4">#REF!</definedName>
    <definedName name="GASNOTE">#REF!</definedName>
    <definedName name="GATH">#REF!</definedName>
    <definedName name="Grade">[21]Assumptions!$J$8:$J$21</definedName>
    <definedName name="GROSS_WAGES" localSheetId="6">#REF!</definedName>
    <definedName name="GROSS_WAGES" localSheetId="5">#REF!</definedName>
    <definedName name="GROSS_WAGES" localSheetId="4">#REF!</definedName>
    <definedName name="GROSS_WAGES">#REF!</definedName>
    <definedName name="header" localSheetId="6">#REF!</definedName>
    <definedName name="header" localSheetId="5">#REF!</definedName>
    <definedName name="header" localSheetId="4">#REF!</definedName>
    <definedName name="header">#REF!</definedName>
    <definedName name="HIS_AVG_RT_BASE" localSheetId="6">#REF!</definedName>
    <definedName name="HIS_AVG_RT_BASE" localSheetId="5">#REF!</definedName>
    <definedName name="HIS_AVG_RT_BASE" localSheetId="4">#REF!</definedName>
    <definedName name="HIS_AVG_RT_BASE">#REF!</definedName>
    <definedName name="HOME">#REF!</definedName>
    <definedName name="HoursPerDay">7.5</definedName>
    <definedName name="ht" localSheetId="6" hidden="1">{"'Server Configuration'!$A$1:$DB$281"}</definedName>
    <definedName name="ht" localSheetId="5" hidden="1">{"'Server Configuration'!$A$1:$DB$281"}</definedName>
    <definedName name="ht" localSheetId="0" hidden="1">{"'Server Configuration'!$A$1:$DB$281"}</definedName>
    <definedName name="ht" localSheetId="2" hidden="1">{"'Server Configuration'!$A$1:$DB$281"}</definedName>
    <definedName name="ht" localSheetId="4" hidden="1">{"'Server Configuration'!$A$1:$DB$281"}</definedName>
    <definedName name="ht" hidden="1">{"'Server Configuration'!$A$1:$DB$281"}</definedName>
    <definedName name="ht_1" localSheetId="6" hidden="1">{"'Server Configuration'!$A$1:$DB$281"}</definedName>
    <definedName name="ht_1" localSheetId="5" hidden="1">{"'Server Configuration'!$A$1:$DB$281"}</definedName>
    <definedName name="ht_1" localSheetId="0" hidden="1">{"'Server Configuration'!$A$1:$DB$281"}</definedName>
    <definedName name="ht_1" localSheetId="2" hidden="1">{"'Server Configuration'!$A$1:$DB$281"}</definedName>
    <definedName name="ht_1" localSheetId="4" hidden="1">{"'Server Configuration'!$A$1:$DB$281"}</definedName>
    <definedName name="ht_1" hidden="1">{"'Server Configuration'!$A$1:$DB$281"}</definedName>
    <definedName name="HTML_CodePage" hidden="1">1252</definedName>
    <definedName name="HTML_Control" localSheetId="6" hidden="1">{"'Server Configuration'!$A$1:$DB$281"}</definedName>
    <definedName name="HTML_Control" localSheetId="5" hidden="1">{"'Server Configuration'!$A$1:$DB$281"}</definedName>
    <definedName name="HTML_Control" localSheetId="0" hidden="1">{"'Server Configuration'!$A$1:$DB$281"}</definedName>
    <definedName name="HTML_Control" localSheetId="2" hidden="1">{"'Server Configuration'!$A$1:$DB$281"}</definedName>
    <definedName name="HTML_Control" localSheetId="4" hidden="1">{"'Server Configuration'!$A$1:$DB$281"}</definedName>
    <definedName name="HTML_Control" hidden="1">{"'Server Configuration'!$A$1:$DB$281"}</definedName>
    <definedName name="HTML_Control_1" localSheetId="6" hidden="1">{"'Server Configuration'!$A$1:$DB$281"}</definedName>
    <definedName name="HTML_Control_1" localSheetId="5" hidden="1">{"'Server Configuration'!$A$1:$DB$281"}</definedName>
    <definedName name="HTML_Control_1" localSheetId="0" hidden="1">{"'Server Configuration'!$A$1:$DB$281"}</definedName>
    <definedName name="HTML_Control_1" localSheetId="2" hidden="1">{"'Server Configuration'!$A$1:$DB$281"}</definedName>
    <definedName name="HTML_Control_1" localSheetId="4" hidden="1">{"'Server Configuration'!$A$1:$DB$281"}</definedName>
    <definedName name="HTML_Control_1" hidden="1">{"'Server Configuration'!$A$1:$DB$281"}</definedName>
    <definedName name="HTML_Control_2" localSheetId="6" hidden="1">{"'Server Configuration'!$A$1:$DB$281"}</definedName>
    <definedName name="HTML_Control_2" localSheetId="5" hidden="1">{"'Server Configuration'!$A$1:$DB$281"}</definedName>
    <definedName name="HTML_Control_2" localSheetId="0" hidden="1">{"'Server Configuration'!$A$1:$DB$281"}</definedName>
    <definedName name="HTML_Control_2" localSheetId="2" hidden="1">{"'Server Configuration'!$A$1:$DB$281"}</definedName>
    <definedName name="HTML_Control_2" localSheetId="4" hidden="1">{"'Server Configuration'!$A$1:$DB$281"}</definedName>
    <definedName name="HTML_Control_2" hidden="1">{"'Server Configuration'!$A$1:$DB$281"}</definedName>
    <definedName name="HTML_Description" hidden="1">""</definedName>
    <definedName name="HTML_Email" hidden="1">""</definedName>
    <definedName name="HTML_Header" hidden="1">"Server Configuration"</definedName>
    <definedName name="HTML_LastUpdate" hidden="1">"2/9/01"</definedName>
    <definedName name="HTML_LineAfter" hidden="1">FALSE</definedName>
    <definedName name="HTML_LineBefore" hidden="1">FALSE</definedName>
    <definedName name="HTML_Name" hidden="1">"Corporate Network Services"</definedName>
    <definedName name="HTML_OBDlg2" hidden="1">TRUE</definedName>
    <definedName name="HTML_OBDlg4" hidden="1">TRUE</definedName>
    <definedName name="HTML_OS" hidden="1">0</definedName>
    <definedName name="HTML_PathFile" hidden="1">"C:\WINNT\Profiles\E003999\Desktop\MyHTML.htm"</definedName>
    <definedName name="HTML_Title" hidden="1">"Asset Tracking 2_9_01"</definedName>
    <definedName name="Ibaselineunits" localSheetId="6">'[53]L Graph (Data)'!$A$71:$DS$84</definedName>
    <definedName name="Ibaselineunits" localSheetId="5">'[53]L Graph (Data)'!$A$71:$DS$84</definedName>
    <definedName name="Ibaselineunits" localSheetId="4">'[53]L Graph (Data)'!$A$71:$DS$84</definedName>
    <definedName name="Ibaselineunits">'[20]L Graph (Data)'!$A$71:$DS$84</definedName>
    <definedName name="IBM" localSheetId="6">{"'Server Configuration'!$A$1:$DB$281"}</definedName>
    <definedName name="IBM" localSheetId="5">{"'Server Configuration'!$A$1:$DB$281"}</definedName>
    <definedName name="IBM" localSheetId="0">{"'Server Configuration'!$A$1:$DB$281"}</definedName>
    <definedName name="IBM" localSheetId="2">{"'Server Configuration'!$A$1:$DB$281"}</definedName>
    <definedName name="IBM" localSheetId="4">{"'Server Configuration'!$A$1:$DB$281"}</definedName>
    <definedName name="IBM">{"'Server Configuration'!$A$1:$DB$281"}</definedName>
    <definedName name="IC" localSheetId="6">{"'Server Configuration'!$A$1:$DB$281"}</definedName>
    <definedName name="IC" localSheetId="5">{"'Server Configuration'!$A$1:$DB$281"}</definedName>
    <definedName name="IC" localSheetId="0">{"'Server Configuration'!$A$1:$DB$281"}</definedName>
    <definedName name="IC" localSheetId="2">{"'Server Configuration'!$A$1:$DB$281"}</definedName>
    <definedName name="IC" localSheetId="4">{"'Server Configuration'!$A$1:$DB$281"}</definedName>
    <definedName name="IC">{"'Server Configuration'!$A$1:$DB$281"}</definedName>
    <definedName name="IMFILE" localSheetId="6">#REF!</definedName>
    <definedName name="IMFILE" localSheetId="5">#REF!</definedName>
    <definedName name="IMFILE" localSheetId="4">#REF!</definedName>
    <definedName name="IMFILE">#REF!</definedName>
    <definedName name="INCTAX">'[7]Rev Def Sum'!#REF!</definedName>
    <definedName name="INCTAX2">'[7]Rev Def Sum'!#REF!</definedName>
    <definedName name="INDADD" localSheetId="6">#REF!</definedName>
    <definedName name="INDADD" localSheetId="5">#REF!</definedName>
    <definedName name="INDADD" localSheetId="4">#REF!</definedName>
    <definedName name="INDADD">#REF!</definedName>
    <definedName name="INPUT" localSheetId="6">#REF!</definedName>
    <definedName name="INPUT" localSheetId="5">#REF!</definedName>
    <definedName name="INPUT" localSheetId="4">#REF!</definedName>
    <definedName name="INPUT">#REF!</definedName>
    <definedName name="Inputbase" localSheetId="6">'[44]A (Input) Inv MO Service Charge'!#REF!</definedName>
    <definedName name="Inputbase" localSheetId="5">'[44]A (Input) Inv MO Service Charge'!#REF!</definedName>
    <definedName name="Inputbase" localSheetId="4">'[44]A (Input) Inv MO Service Charge'!#REF!</definedName>
    <definedName name="Inputbase">'[11]A (Input) Inv MO Service Charge'!#REF!</definedName>
    <definedName name="INTCO" localSheetId="6">#REF!</definedName>
    <definedName name="INTCO" localSheetId="5">#REF!</definedName>
    <definedName name="INTCO" localSheetId="4">#REF!</definedName>
    <definedName name="INTCO">#REF!</definedName>
    <definedName name="INTEREST_WKST" localSheetId="6">#REF!</definedName>
    <definedName name="INTEREST_WKST" localSheetId="5">#REF!</definedName>
    <definedName name="INTEREST_WKST" localSheetId="4">#REF!</definedName>
    <definedName name="INTEREST_WKST">#REF!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DIN">"AUTO"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MT_OUT">"c2145"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BROKER_REC_NO_REUT">"c5315"</definedName>
    <definedName name="IQ_AVG_BROKER_REC_REUT">"c3630"</definedName>
    <definedName name="IQ_AVG_DAILY_VOL">"c65"</definedName>
    <definedName name="IQ_AVG_INDUSTRY_REC">"c4455"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NCHMARK_SECURITY">"c2154"</definedName>
    <definedName name="IQ_BENCHMARK_SPRD">"c2153"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OND_COUPON">"c2183"</definedName>
    <definedName name="IQ_BOND_COUPON_TYPE">"c2184"</definedName>
    <definedName name="IQ_BOND_PRICE">"c2162"</definedName>
    <definedName name="IQ_BROK_COMISSION">"c98"</definedName>
    <definedName name="IQ_BROK_COMMISSION">"c3514"</definedName>
    <definedName name="IQ_BUILDINGS">"c99"</definedName>
    <definedName name="IQ_BUS_SEG_ASSETS">"c4067"</definedName>
    <definedName name="IQ_BUS_SEG_ASSETS_ABS">"c4089"</definedName>
    <definedName name="IQ_BUS_SEG_ASSETS_TOTAL">"c4112"</definedName>
    <definedName name="IQ_BUS_SEG_CAPEX">"c4079"</definedName>
    <definedName name="IQ_BUS_SEG_CAPEX_ABS">"c4101"</definedName>
    <definedName name="IQ_BUS_SEG_CAPEX_TOTAL">"c4116"</definedName>
    <definedName name="IQ_BUS_SEG_DA">"c4078"</definedName>
    <definedName name="IQ_BUS_SEG_DA_ABS">"c4100"</definedName>
    <definedName name="IQ_BUS_SEG_DA_TOTAL">"c4115"</definedName>
    <definedName name="IQ_BUS_SEG_EARNINGS_OP">"c4063"</definedName>
    <definedName name="IQ_BUS_SEG_EARNINGS_OP_ABS">"c4085"</definedName>
    <definedName name="IQ_BUS_SEG_EARNINGS_OP_TOTAL">"c4108"</definedName>
    <definedName name="IQ_BUS_SEG_EBT">"c4064"</definedName>
    <definedName name="IQ_BUS_SEG_EBT_ABS">"c4086"</definedName>
    <definedName name="IQ_BUS_SEG_EBT_TOTAL">"c4110"</definedName>
    <definedName name="IQ_BUS_SEG_GP">"c4066"</definedName>
    <definedName name="IQ_BUS_SEG_GP_ABS">"c4088"</definedName>
    <definedName name="IQ_BUS_SEG_GP_TOTAL">"c4109"</definedName>
    <definedName name="IQ_BUS_SEG_INC_TAX">"c4077"</definedName>
    <definedName name="IQ_BUS_SEG_INC_TAX_ABS">"c4099"</definedName>
    <definedName name="IQ_BUS_SEG_INC_TAX_TOTAL">"c4114"</definedName>
    <definedName name="IQ_BUS_SEG_INTEREST_EXP">"c4076"</definedName>
    <definedName name="IQ_BUS_SEG_INTEREST_EXP_ABS">"c4098"</definedName>
    <definedName name="IQ_BUS_SEG_INTEREST_EXP_TOTAL">"c4113"</definedName>
    <definedName name="IQ_BUS_SEG_NAME">"c5482"</definedName>
    <definedName name="IQ_BUS_SEG_NAME_ABS">"c5483"</definedName>
    <definedName name="IQ_BUS_SEG_NI">"c4065"</definedName>
    <definedName name="IQ_BUS_SEG_NI_ABS">"c4087"</definedName>
    <definedName name="IQ_BUS_SEG_NI_TOTAL">"c4111"</definedName>
    <definedName name="IQ_BUS_SEG_OPER_INC">"c4062"</definedName>
    <definedName name="IQ_BUS_SEG_OPER_INC_ABS">"c4084"</definedName>
    <definedName name="IQ_BUS_SEG_OPER_INC_TOTAL">"c4107"</definedName>
    <definedName name="IQ_BUS_SEG_REV">"c4068"</definedName>
    <definedName name="IQ_BUS_SEG_REV_ABS">"c4090"</definedName>
    <definedName name="IQ_BUS_SEG_REV_TOTAL">"c4106"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LC_TYPE_BS">"c3086"</definedName>
    <definedName name="IQ_CALC_TYPE_CF">"c3085"</definedName>
    <definedName name="IQ_CALC_TYPE_IS">"c3084"</definedName>
    <definedName name="IQ_CALL_DATE_SCHEDULE">"c2481"</definedName>
    <definedName name="IQ_CALL_FEATURE">"c2197"</definedName>
    <definedName name="IQ_CALL_PRICE_SCHEDULE">"c2482"</definedName>
    <definedName name="IQ_CALLABLE">"c2196"</definedName>
    <definedName name="IQ_CAP_LOSS_CF_1YR">"c3474"</definedName>
    <definedName name="IQ_CAP_LOSS_CF_2YR">"c3475"</definedName>
    <definedName name="IQ_CAP_LOSS_CF_3YR">"c3476"</definedName>
    <definedName name="IQ_CAP_LOSS_CF_4YR">"c3477"</definedName>
    <definedName name="IQ_CAP_LOSS_CF_5YR">"c3478"</definedName>
    <definedName name="IQ_CAP_LOSS_CF_AFTER_FIVE">"c3479"</definedName>
    <definedName name="IQ_CAP_LOSS_CF_MAX_YEAR">"c3482"</definedName>
    <definedName name="IQ_CAP_LOSS_CF_NO_EXP">"c3480"</definedName>
    <definedName name="IQ_CAP_LOSS_CF_TOTAL">"c3481"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"c3460"</definedName>
    <definedName name="IQ_CAPITALIZED_INTEREST_BOP">"c3459"</definedName>
    <definedName name="IQ_CAPITALIZED_INTEREST_EOP">"c3464"</definedName>
    <definedName name="IQ_CAPITALIZED_INTEREST_EXP">"c3461"</definedName>
    <definedName name="IQ_CAPITALIZED_INTEREST_OTHER_ADJ">"c3463"</definedName>
    <definedName name="IQ_CAPITALIZED_INTEREST_WRITE_OFF">"c3462"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FLOW_ACT_OR_EST">"c4154"</definedName>
    <definedName name="IQ_CASH_INTEREST">"c120"</definedName>
    <definedName name="IQ_CASH_INVEST">"c121"</definedName>
    <definedName name="IQ_CASH_OPER">"c122"</definedName>
    <definedName name="IQ_CASH_OPER_ACT_OR_EST">"c4164"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OPER_ASSETS">"c3592"</definedName>
    <definedName name="IQ_CHANGE_NET_WORKING_CAPITAL">"c1909"</definedName>
    <definedName name="IQ_CHANGE_OTHER_NET_OPER_ASSETS">"c3593"</definedName>
    <definedName name="IQ_CHANGE_OTHER_NET_OPER_ASSETS_BNK">"c3594"</definedName>
    <definedName name="IQ_CHANGE_OTHER_NET_OPER_ASSETS_BR">"c3595"</definedName>
    <definedName name="IQ_CHANGE_OTHER_NET_OPER_ASSETS_FIN">"c3596"</definedName>
    <definedName name="IQ_CHANGE_OTHER_NET_OPER_ASSETS_INS">"c3597"</definedName>
    <definedName name="IQ_CHANGE_OTHER_NET_OPER_ASSETS_REIT">"c3598"</definedName>
    <definedName name="IQ_CHANGE_OTHER_NET_OPER_ASSETS_UTI">"c3599"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ID">"c3513"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_DATE">"c2191"</definedName>
    <definedName name="IQ_CONV_EXP_DATE">"c3043"</definedName>
    <definedName name="IQ_CONV_PREMIUM">"c2195"</definedName>
    <definedName name="IQ_CONV_PRICE">"c2193"</definedName>
    <definedName name="IQ_CONV_RATIO">"c2192"</definedName>
    <definedName name="IQ_CONV_SECURITY">"c2189"</definedName>
    <definedName name="IQ_CONV_SECURITY_ISSUER">"c2190"</definedName>
    <definedName name="IQ_CONV_SECURITY_PRICE">"c2194"</definedName>
    <definedName name="IQ_CONVERT">"c2536"</definedName>
    <definedName name="IQ_CONVERT_PCT">"c2537"</definedName>
    <definedName name="IQ_CONVEXITY">"c2182"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EBITDA">"c5528"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TED_DATE">"c2185"</definedName>
    <definedName name="IQ_DAY_COUNT">"c2161"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OSITS_INTEREST_SECURITIES">"c5509"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ACT_OR_EST">"c4278"</definedName>
    <definedName name="IQ_DISTRIBUTABLE_CASH_PAYOUT">"c3005"</definedName>
    <definedName name="IQ_DISTRIBUTABLE_CASH_SHARE">"c3003"</definedName>
    <definedName name="IQ_DISTRIBUTABLE_CASH_SHARE_ACT_OR_EST">"c4286"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URATION">"c2181"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ARNINGS_ANNOUNCE_DATE_REUT">"c5314"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EQ_INC">"c3498"</definedName>
    <definedName name="IQ_EBIT_EQ_INC_EXCL_SBC">"c3502"</definedName>
    <definedName name="IQ_EBIT_EXCL_SBC">"c3082"</definedName>
    <definedName name="IQ_EBIT_GW_ACT_OR_EST">"c4306"</definedName>
    <definedName name="IQ_EBIT_INT">"c360"</definedName>
    <definedName name="IQ_EBIT_MARGIN">"c359"</definedName>
    <definedName name="IQ_EBIT_OVER_IE">"c1369"</definedName>
    <definedName name="IQ_EBIT_SBC_ACT_OR_EST">"c4316"</definedName>
    <definedName name="IQ_EBIT_SBC_GW_ACT_OR_EST">"c4320"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EQ_INC">"c3497"</definedName>
    <definedName name="IQ_EBITA_EQ_INC_EXCL_SBC">"c3501"</definedName>
    <definedName name="IQ_EBITA_EXCL_SBC">"c3080"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CAPEX_INT">"c368"</definedName>
    <definedName name="IQ_EBITDA_CAPEX_OVER_TOTAL_IE">"c1370"</definedName>
    <definedName name="IQ_EBITDA_EQ_INC">"c3496"</definedName>
    <definedName name="IQ_EBITDA_EQ_INC_EXCL_SBC">"c3500"</definedName>
    <definedName name="IQ_EBITDA_EST">"c369"</definedName>
    <definedName name="IQ_EBITDA_EST_REUT">"c3640"</definedName>
    <definedName name="IQ_EBITDA_EXCL_SBC">"c3081"</definedName>
    <definedName name="IQ_EBITDA_HIGH_EST">"c370"</definedName>
    <definedName name="IQ_EBITDA_HIGH_EST_REUT">"c3642"</definedName>
    <definedName name="IQ_EBITDA_INT">"c373"</definedName>
    <definedName name="IQ_EBITDA_LOW_EST">"c371"</definedName>
    <definedName name="IQ_EBITDA_LOW_EST_REUT">"c3643"</definedName>
    <definedName name="IQ_EBITDA_MARGIN">"c372"</definedName>
    <definedName name="IQ_EBITDA_MEDIAN_EST">"c1663"</definedName>
    <definedName name="IQ_EBITDA_MEDIAN_EST_REUT">"c3641"</definedName>
    <definedName name="IQ_EBITDA_NUM_EST">"c374"</definedName>
    <definedName name="IQ_EBITDA_NUM_EST_REUT">"c3644"</definedName>
    <definedName name="IQ_EBITDA_OVER_TOTAL_IE">"c1371"</definedName>
    <definedName name="IQ_EBITDA_SBC_ACT_OR_EST">"c4337"</definedName>
    <definedName name="IQ_EBITDA_STDDEV_EST">"c375"</definedName>
    <definedName name="IQ_EBITDA_STDDEV_EST_REUT">"c3645"</definedName>
    <definedName name="IQ_EBITDAR">"c2989"</definedName>
    <definedName name="IQ_EBITDAR_EQ_INC">"c3499"</definedName>
    <definedName name="IQ_EBITDAR_EQ_INC_EXCL_SBC">"c3503"</definedName>
    <definedName name="IQ_EBITDAR_EXCL_SBC">"c3083"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SBC_ACT_OR_EST">"c4350"</definedName>
    <definedName name="IQ_EBT_SBC_GW_ACT_OR_EST">"c4354"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EST">"c399"</definedName>
    <definedName name="IQ_EPS_EST_REUT">"c5453"</definedName>
    <definedName name="IQ_EPS_HIGH_EST">"c400"</definedName>
    <definedName name="IQ_EPS_HIGH_EST_REUT">"c5454"</definedName>
    <definedName name="IQ_EPS_LOW_EST">"c401"</definedName>
    <definedName name="IQ_EPS_LOW_EST_REUT">"c5455"</definedName>
    <definedName name="IQ_EPS_MEDIAN_EST">"c1661"</definedName>
    <definedName name="IQ_EPS_MEDIAN_EST_REUT">"c5456"</definedName>
    <definedName name="IQ_EPS_NORM">"c1902"</definedName>
    <definedName name="IQ_EPS_NUM_EST">"c402"</definedName>
    <definedName name="IQ_EPS_NUM_EST_REUT">"c5451"</definedName>
    <definedName name="IQ_EPS_SBC_ACT_OR_EST">"c4376"</definedName>
    <definedName name="IQ_EPS_SBC_GW_ACT_OR_EST">"c4380"</definedName>
    <definedName name="IQ_EPS_STDDEV_EST">"c403"</definedName>
    <definedName name="IQ_EPS_STDDEV_EST_REUT">"c5452"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CURRENCY">"c2140"</definedName>
    <definedName name="IQ_EST_CURRENCY_REUT">"c5437"</definedName>
    <definedName name="IQ_EST_DATE">"c1634"</definedName>
    <definedName name="IQ_EST_DATE_REUT">"c5438"</definedName>
    <definedName name="IQ_EST_EPS_GROWTH_1YR">"c1636"</definedName>
    <definedName name="IQ_EST_EPS_GROWTH_1YR_REUT">"c3646"</definedName>
    <definedName name="IQ_EST_EPS_GROWTH_5YR">"c1655"</definedName>
    <definedName name="IQ_EST_EPS_GROWTH_5YR_REUT">"c3633"</definedName>
    <definedName name="IQ_EST_EPS_GROWTH_Q_1YR">"c1641"</definedName>
    <definedName name="IQ_EST_EPS_GROWTH_Q_1YR_REUT">"c5410"</definedName>
    <definedName name="IQ_EST_VENDOR">"c5564"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VAL_DATE">"c2180"</definedName>
    <definedName name="IQ_EXCHANGE">"c405"</definedName>
    <definedName name="IQ_EXCISE_TAXES_EXCL_SALES">"c5515"</definedName>
    <definedName name="IQ_EXCISE_TAXES_INCL_SALES">"c5514"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DJ_ACT_OR_EST">"c4435"</definedName>
    <definedName name="IQ_FFO_PAYOUT_RATIO">"c3492"</definedName>
    <definedName name="IQ_FFO_SHARE_ACT_OR_EST">"c4446"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CURRENT_PORT_DEBT_TOTAL">"c5524"</definedName>
    <definedName name="IQ_FIN_DIV_CURRENT_PORT_LEASES_TOTAL">"c5523"</definedName>
    <definedName name="IQ_FIN_DIV_DEBT_CURRENT">"c429"</definedName>
    <definedName name="IQ_FIN_DIV_DEBT_LT">"c430"</definedName>
    <definedName name="IQ_FIN_DIV_DEBT_LT_TOTAL">"c5526"</definedName>
    <definedName name="IQ_FIN_DIV_EXP">"c431"</definedName>
    <definedName name="IQ_FIN_DIV_INT_EXP">"c432"</definedName>
    <definedName name="IQ_FIN_DIV_LEASES_LT_TOTAL">"c5525"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NOTES_PAY_TOTAL">"c5522"</definedName>
    <definedName name="IQ_FIN_DIV_REV">"c437"</definedName>
    <definedName name="IQ_FIN_DIV_ST_DEBT_TOTAL">"c5527"</definedName>
    <definedName name="IQ_FINANCING_CASH">"c1405"</definedName>
    <definedName name="IQ_FINANCING_CASH_SUPPL">"c1406"</definedName>
    <definedName name="IQ_FINISHED_INV">"c438"</definedName>
    <definedName name="IQ_FIRST_INT_DATE">"c2186"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EO_SEG_ASSETS">"c4069"</definedName>
    <definedName name="IQ_GEO_SEG_ASSETS_ABS">"c4091"</definedName>
    <definedName name="IQ_GEO_SEG_ASSETS_TOTAL">"c4123"</definedName>
    <definedName name="IQ_GEO_SEG_CAPEX">"c4083"</definedName>
    <definedName name="IQ_GEO_SEG_CAPEX_ABS">"c4105"</definedName>
    <definedName name="IQ_GEO_SEG_CAPEX_TOTAL">"c4127"</definedName>
    <definedName name="IQ_GEO_SEG_DA">"c4082"</definedName>
    <definedName name="IQ_GEO_SEG_DA_ABS">"c4104"</definedName>
    <definedName name="IQ_GEO_SEG_DA_TOTAL">"c4126"</definedName>
    <definedName name="IQ_GEO_SEG_EARNINGS_OP">"c4073"</definedName>
    <definedName name="IQ_GEO_SEG_EARNINGS_OP_ABS">"c4095"</definedName>
    <definedName name="IQ_GEO_SEG_EARNINGS_OP_TOTAL">"c4119"</definedName>
    <definedName name="IQ_GEO_SEG_EBT">"c4072"</definedName>
    <definedName name="IQ_GEO_SEG_EBT_ABS">"c4094"</definedName>
    <definedName name="IQ_GEO_SEG_EBT_TOTAL">"c4121"</definedName>
    <definedName name="IQ_GEO_SEG_GP">"c4070"</definedName>
    <definedName name="IQ_GEO_SEG_GP_ABS">"c4092"</definedName>
    <definedName name="IQ_GEO_SEG_GP_TOTAL">"c4120"</definedName>
    <definedName name="IQ_GEO_SEG_INC_TAX">"c4081"</definedName>
    <definedName name="IQ_GEO_SEG_INC_TAX_ABS">"c4103"</definedName>
    <definedName name="IQ_GEO_SEG_INC_TAX_TOTAL">"c4125"</definedName>
    <definedName name="IQ_GEO_SEG_INTEREST_EXP">"c4080"</definedName>
    <definedName name="IQ_GEO_SEG_INTEREST_EXP_ABS">"c4102"</definedName>
    <definedName name="IQ_GEO_SEG_INTEREST_EXP_TOTAL">"c4124"</definedName>
    <definedName name="IQ_GEO_SEG_NAME">"c5484"</definedName>
    <definedName name="IQ_GEO_SEG_NAME_ABS">"c5485"</definedName>
    <definedName name="IQ_GEO_SEG_NI">"c4071"</definedName>
    <definedName name="IQ_GEO_SEG_NI_ABS">"c4093"</definedName>
    <definedName name="IQ_GEO_SEG_NI_TOTAL">"c4122"</definedName>
    <definedName name="IQ_GEO_SEG_OPER_INC">"c4075"</definedName>
    <definedName name="IQ_GEO_SEG_OPER_INC_ABS">"c4097"</definedName>
    <definedName name="IQ_GEO_SEG_OPER_INC_TOTAL">"c4118"</definedName>
    <definedName name="IQ_GEO_SEG_REV">"c4074"</definedName>
    <definedName name="IQ_GEO_SEG_REV_ABS">"c4096"</definedName>
    <definedName name="IQ_GEO_SEG_REV_TOTAL">"c4117"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SPRD">"c2155"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_TARGET_PRICE_REUT">"c5317"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DUSTRY">"c3601"</definedName>
    <definedName name="IQ_INDUSTRY_GROUP">"c3602"</definedName>
    <definedName name="IQ_INDUSTRY_SECTOR">"c3603"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GOV_SECURITY">"c5510"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MUNI_SECURITY">"c5512"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NVEST_SECURITY_SUPPL">"c5511"</definedName>
    <definedName name="IQ_IPRD">"c644"</definedName>
    <definedName name="IQ_ISS_DEBT_NET">"c1391"</definedName>
    <definedName name="IQ_ISS_STOCK_NET">"c1601"</definedName>
    <definedName name="IQ_ISSUE_CURRENCY">"c2156"</definedName>
    <definedName name="IQ_ISSUE_NAME">"c2142"</definedName>
    <definedName name="IQ_ISSUER">"c2143"</definedName>
    <definedName name="IQ_ISSUER_CIQID">"c2258"</definedName>
    <definedName name="IQ_ISSUER_PARENT">"c2144"</definedName>
    <definedName name="IQ_ISSUER_PARENT_CIQID">"c2260"</definedName>
    <definedName name="IQ_ISSUER_PARENT_TICKER">"c2259"</definedName>
    <definedName name="IQ_ISSUER_TICKER">"c2252"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PMT_DATE">"c2188"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_TARGET_PRICE_REUT">"c5318"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CAPEX_ACT_OR_EST">"c4458"</definedName>
    <definedName name="IQ_MAINT_REPAIR">"c2087"</definedName>
    <definedName name="IQ_MAKE_WHOLE_END_DATE">"c2493"</definedName>
    <definedName name="IQ_MAKE_WHOLE_SPREAD">"c2494"</definedName>
    <definedName name="IQ_MAKE_WHOLE_START_DATE">"c2492"</definedName>
    <definedName name="IQ_MARKET_CAP_LFCF">"c2209"</definedName>
    <definedName name="IQ_MARKETCAP">"c712"</definedName>
    <definedName name="IQ_MARKETING">"c2239"</definedName>
    <definedName name="IQ_MATURITY_DATE">"c2146"</definedName>
    <definedName name="IQ_MC_RATIO">"c2783"</definedName>
    <definedName name="IQ_MC_STATUTORY_SURPLUS">"c2772"</definedName>
    <definedName name="IQ_MEDIAN_TARGET_PRICE">"c1650"</definedName>
    <definedName name="IQ_MEDIAN_TARGET_PRICE_REUT">"c5316"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KTCAP_TOTAL_REV_FWD_REUT">"c4048"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ORKING_CAP">"c3493"</definedName>
    <definedName name="IQ_NET_WRITTEN">"c2728"</definedName>
    <definedName name="IQ_NEW_PREM">"c2785"</definedName>
    <definedName name="IQ_NEXT_CALL_DATE">"c2198"</definedName>
    <definedName name="IQ_NEXT_CALL_PRICE">"c2199"</definedName>
    <definedName name="IQ_NEXT_INT_DATE">"c2187"</definedName>
    <definedName name="IQ_NEXT_PUT_DATE">"c2200"</definedName>
    <definedName name="IQ_NEXT_PUT_PRICE">"c2201"</definedName>
    <definedName name="IQ_NEXT_SINK_FUND_AMOUNT">"c2490"</definedName>
    <definedName name="IQ_NEXT_SINK_FUND_DATE">"c2489"</definedName>
    <definedName name="IQ_NEXT_SINK_FUND_PRICE">"c2491"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MARGIN">"c794"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SBC_ACT_OR_EST">"c4474"</definedName>
    <definedName name="IQ_NI_SBC_GW_ACT_OR_EST">"c4478"</definedName>
    <definedName name="IQ_NI_SFAS">"c795"</definedName>
    <definedName name="IQ_NOL_CF_1YR">"c3465"</definedName>
    <definedName name="IQ_NOL_CF_2YR">"c3466"</definedName>
    <definedName name="IQ_NOL_CF_3YR">"c3467"</definedName>
    <definedName name="IQ_NOL_CF_4YR">"c3468"</definedName>
    <definedName name="IQ_NOL_CF_5YR">"c3469"</definedName>
    <definedName name="IQ_NOL_CF_AFTER_FIVE">"c3470"</definedName>
    <definedName name="IQ_NOL_CF_MAX_YEAR">"c3473"</definedName>
    <definedName name="IQ_NOL_CF_NO_EXP">"c3471"</definedName>
    <definedName name="IQ_NOL_CF_TOTAL">"c3472"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FFER_AMOUNT">"c2152"</definedName>
    <definedName name="IQ_OFFER_COUPON">"c2147"</definedName>
    <definedName name="IQ_OFFER_COUPON_TYPE">"c2148"</definedName>
    <definedName name="IQ_OFFER_DATE">"c2149"</definedName>
    <definedName name="IQ_OFFER_PRICE">"c2150"</definedName>
    <definedName name="IQ_OFFER_YIELD">"c2151"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B_ACCRUED_LIAB">"c3308"</definedName>
    <definedName name="IQ_OPEB_ACCRUED_LIAB_DOM">"c3306"</definedName>
    <definedName name="IQ_OPEB_ACCRUED_LIAB_FOREIGN">"c3307"</definedName>
    <definedName name="IQ_OPEB_ACCUM_OTHER_CI">"c3314"</definedName>
    <definedName name="IQ_OPEB_ACCUM_OTHER_CI_DOM">"c3312"</definedName>
    <definedName name="IQ_OPEB_ACCUM_OTHER_CI_FOREIGN">"c3313"</definedName>
    <definedName name="IQ_OPEB_ASSETS">"c3356"</definedName>
    <definedName name="IQ_OPEB_ASSETS_ACQ">"c3347"</definedName>
    <definedName name="IQ_OPEB_ASSETS_ACQ_DOM">"c3345"</definedName>
    <definedName name="IQ_OPEB_ASSETS_ACQ_FOREIGN">"c3346"</definedName>
    <definedName name="IQ_OPEB_ASSETS_ACTUAL_RETURN">"c3332"</definedName>
    <definedName name="IQ_OPEB_ASSETS_ACTUAL_RETURN_DOM">"c3330"</definedName>
    <definedName name="IQ_OPEB_ASSETS_ACTUAL_RETURN_FOREIGN">"c3331"</definedName>
    <definedName name="IQ_OPEB_ASSETS_BEG">"c3329"</definedName>
    <definedName name="IQ_OPEB_ASSETS_BEG_DOM">"c3327"</definedName>
    <definedName name="IQ_OPEB_ASSETS_BEG_FOREIGN">"c3328"</definedName>
    <definedName name="IQ_OPEB_ASSETS_BENEFITS_PAID">"c3341"</definedName>
    <definedName name="IQ_OPEB_ASSETS_BENEFITS_PAID_DOM">"c3339"</definedName>
    <definedName name="IQ_OPEB_ASSETS_BENEFITS_PAID_FOREIGN">"c3340"</definedName>
    <definedName name="IQ_OPEB_ASSETS_CURTAIL">"c3350"</definedName>
    <definedName name="IQ_OPEB_ASSETS_CURTAIL_DOM">"c3348"</definedName>
    <definedName name="IQ_OPEB_ASSETS_CURTAIL_FOREIGN">"c3349"</definedName>
    <definedName name="IQ_OPEB_ASSETS_DOM">"c3354"</definedName>
    <definedName name="IQ_OPEB_ASSETS_EMPLOYER_CONTRIBUTIONS">"c3335"</definedName>
    <definedName name="IQ_OPEB_ASSETS_EMPLOYER_CONTRIBUTIONS_DOM">"c3333"</definedName>
    <definedName name="IQ_OPEB_ASSETS_EMPLOYER_CONTRIBUTIONS_FOREIGN">"c3334"</definedName>
    <definedName name="IQ_OPEB_ASSETS_FOREIGN">"c3355"</definedName>
    <definedName name="IQ_OPEB_ASSETS_FX_ADJ">"c3344"</definedName>
    <definedName name="IQ_OPEB_ASSETS_FX_ADJ_DOM">"c3342"</definedName>
    <definedName name="IQ_OPEB_ASSETS_FX_ADJ_FOREIGN">"c3343"</definedName>
    <definedName name="IQ_OPEB_ASSETS_OTHER_PLAN_ADJ">"c3353"</definedName>
    <definedName name="IQ_OPEB_ASSETS_OTHER_PLAN_ADJ_DOM">"c3351"</definedName>
    <definedName name="IQ_OPEB_ASSETS_OTHER_PLAN_ADJ_FOREIGN">"c3352"</definedName>
    <definedName name="IQ_OPEB_ASSETS_PARTICIP_CONTRIBUTIONS">"c3338"</definedName>
    <definedName name="IQ_OPEB_ASSETS_PARTICIP_CONTRIBUTIONS_DOM">"c3336"</definedName>
    <definedName name="IQ_OPEB_ASSETS_PARTICIP_CONTRIBUTIONS_FOREIGN">"c3337"</definedName>
    <definedName name="IQ_OPEB_BENEFIT_INFO_DATE">"c3410"</definedName>
    <definedName name="IQ_OPEB_BENEFIT_INFO_DATE_DOM">"c3408"</definedName>
    <definedName name="IQ_OPEB_BENEFIT_INFO_DATE_FOREIGN">"c3409"</definedName>
    <definedName name="IQ_OPEB_BREAKDOWN_EQ">"c3275"</definedName>
    <definedName name="IQ_OPEB_BREAKDOWN_EQ_DOM">"c3273"</definedName>
    <definedName name="IQ_OPEB_BREAKDOWN_EQ_FOREIGN">"c3274"</definedName>
    <definedName name="IQ_OPEB_BREAKDOWN_FI">"c3278"</definedName>
    <definedName name="IQ_OPEB_BREAKDOWN_FI_DOM">"c3276"</definedName>
    <definedName name="IQ_OPEB_BREAKDOWN_FI_FOREIGN">"c3277"</definedName>
    <definedName name="IQ_OPEB_BREAKDOWN_OTHER">"c3284"</definedName>
    <definedName name="IQ_OPEB_BREAKDOWN_OTHER_DOM">"c3282"</definedName>
    <definedName name="IQ_OPEB_BREAKDOWN_OTHER_FOREIGN">"c3283"</definedName>
    <definedName name="IQ_OPEB_BREAKDOWN_PCT_EQ">"c3263"</definedName>
    <definedName name="IQ_OPEB_BREAKDOWN_PCT_EQ_DOM">"c3261"</definedName>
    <definedName name="IQ_OPEB_BREAKDOWN_PCT_EQ_FOREIGN">"c3262"</definedName>
    <definedName name="IQ_OPEB_BREAKDOWN_PCT_FI">"c3266"</definedName>
    <definedName name="IQ_OPEB_BREAKDOWN_PCT_FI_DOM">"c3264"</definedName>
    <definedName name="IQ_OPEB_BREAKDOWN_PCT_FI_FOREIGN">"c3265"</definedName>
    <definedName name="IQ_OPEB_BREAKDOWN_PCT_OTHER">"c3272"</definedName>
    <definedName name="IQ_OPEB_BREAKDOWN_PCT_OTHER_DOM">"c3270"</definedName>
    <definedName name="IQ_OPEB_BREAKDOWN_PCT_OTHER_FOREIGN">"c3271"</definedName>
    <definedName name="IQ_OPEB_BREAKDOWN_PCT_RE">"c3269"</definedName>
    <definedName name="IQ_OPEB_BREAKDOWN_PCT_RE_DOM">"c3267"</definedName>
    <definedName name="IQ_OPEB_BREAKDOWN_PCT_RE_FOREIGN">"c3268"</definedName>
    <definedName name="IQ_OPEB_BREAKDOWN_RE">"c3281"</definedName>
    <definedName name="IQ_OPEB_BREAKDOWN_RE_DOM">"c3279"</definedName>
    <definedName name="IQ_OPEB_BREAKDOWN_RE_FOREIGN">"c3280"</definedName>
    <definedName name="IQ_OPEB_DECREASE_EFFECT_PBO">"c3458"</definedName>
    <definedName name="IQ_OPEB_DECREASE_EFFECT_PBO_DOM">"c3456"</definedName>
    <definedName name="IQ_OPEB_DECREASE_EFFECT_PBO_FOREIGN">"c3457"</definedName>
    <definedName name="IQ_OPEB_DECREASE_EFFECT_SERVICE_INT_COST">"c3455"</definedName>
    <definedName name="IQ_OPEB_DECREASE_EFFECT_SERVICE_INT_COST_DOM">"c3453"</definedName>
    <definedName name="IQ_OPEB_DECREASE_EFFECT_SERVICE_INT_COST_FOREIGN">"c3454"</definedName>
    <definedName name="IQ_OPEB_DISC_RATE_MAX">"c3422"</definedName>
    <definedName name="IQ_OPEB_DISC_RATE_MAX_DOM">"c3420"</definedName>
    <definedName name="IQ_OPEB_DISC_RATE_MAX_FOREIGN">"c3421"</definedName>
    <definedName name="IQ_OPEB_DISC_RATE_MIN">"c3419"</definedName>
    <definedName name="IQ_OPEB_DISC_RATE_MIN_DOM">"c3417"</definedName>
    <definedName name="IQ_OPEB_DISC_RATE_MIN_FOREIGN">"c3418"</definedName>
    <definedName name="IQ_OPEB_EST_BENEFIT_1YR">"c3287"</definedName>
    <definedName name="IQ_OPEB_EST_BENEFIT_1YR_DOM">"c3285"</definedName>
    <definedName name="IQ_OPEB_EST_BENEFIT_1YR_FOREIGN">"c3286"</definedName>
    <definedName name="IQ_OPEB_EST_BENEFIT_2YR">"c3290"</definedName>
    <definedName name="IQ_OPEB_EST_BENEFIT_2YR_DOM">"c3288"</definedName>
    <definedName name="IQ_OPEB_EST_BENEFIT_2YR_FOREIGN">"c3289"</definedName>
    <definedName name="IQ_OPEB_EST_BENEFIT_3YR">"c3293"</definedName>
    <definedName name="IQ_OPEB_EST_BENEFIT_3YR_DOM">"c3291"</definedName>
    <definedName name="IQ_OPEB_EST_BENEFIT_3YR_FOREIGN">"c3292"</definedName>
    <definedName name="IQ_OPEB_EST_BENEFIT_4YR">"c3296"</definedName>
    <definedName name="IQ_OPEB_EST_BENEFIT_4YR_DOM">"c3294"</definedName>
    <definedName name="IQ_OPEB_EST_BENEFIT_4YR_FOREIGN">"c3295"</definedName>
    <definedName name="IQ_OPEB_EST_BENEFIT_5YR">"c3299"</definedName>
    <definedName name="IQ_OPEB_EST_BENEFIT_5YR_DOM">"c3297"</definedName>
    <definedName name="IQ_OPEB_EST_BENEFIT_5YR_FOREIGN">"c3298"</definedName>
    <definedName name="IQ_OPEB_EST_BENEFIT_AFTER5">"c3302"</definedName>
    <definedName name="IQ_OPEB_EST_BENEFIT_AFTER5_DOM">"c3300"</definedName>
    <definedName name="IQ_OPEB_EST_BENEFIT_AFTER5_FOREIGN">"c3301"</definedName>
    <definedName name="IQ_OPEB_EXP_RATE_RETURN_MAX">"c3434"</definedName>
    <definedName name="IQ_OPEB_EXP_RATE_RETURN_MAX_DOM">"c3432"</definedName>
    <definedName name="IQ_OPEB_EXP_RATE_RETURN_MAX_FOREIGN">"c3433"</definedName>
    <definedName name="IQ_OPEB_EXP_RATE_RETURN_MIN">"c3431"</definedName>
    <definedName name="IQ_OPEB_EXP_RATE_RETURN_MIN_DOM">"c3429"</definedName>
    <definedName name="IQ_OPEB_EXP_RATE_RETURN_MIN_FOREIGN">"c3430"</definedName>
    <definedName name="IQ_OPEB_EXP_RETURN">"c3398"</definedName>
    <definedName name="IQ_OPEB_EXP_RETURN_DOM">"c3396"</definedName>
    <definedName name="IQ_OPEB_EXP_RETURN_FOREIGN">"c3397"</definedName>
    <definedName name="IQ_OPEB_HEALTH_COST_TREND_INITIAL">"c3413"</definedName>
    <definedName name="IQ_OPEB_HEALTH_COST_TREND_INITIAL_DOM">"c3411"</definedName>
    <definedName name="IQ_OPEB_HEALTH_COST_TREND_INITIAL_FOREIGN">"c3412"</definedName>
    <definedName name="IQ_OPEB_HEALTH_COST_TREND_ULTIMATE">"c3416"</definedName>
    <definedName name="IQ_OPEB_HEALTH_COST_TREND_ULTIMATE_DOM">"c3414"</definedName>
    <definedName name="IQ_OPEB_HEALTH_COST_TREND_ULTIMATE_FOREIGN">"c3415"</definedName>
    <definedName name="IQ_OPEB_INCREASE_EFFECT_PBO">"c3452"</definedName>
    <definedName name="IQ_OPEB_INCREASE_EFFECT_PBO_DOM">"c3450"</definedName>
    <definedName name="IQ_OPEB_INCREASE_EFFECT_PBO_FOREIGN">"c3451"</definedName>
    <definedName name="IQ_OPEB_INCREASE_EFFECT_SERVICE_INT_COST">"c3449"</definedName>
    <definedName name="IQ_OPEB_INCREASE_EFFECT_SERVICE_INT_COST_DOM">"c3447"</definedName>
    <definedName name="IQ_OPEB_INCREASE_EFFECT_SERVICE_INT_COST_FOREIGN">"c3448"</definedName>
    <definedName name="IQ_OPEB_INTAN_ASSETS">"c3311"</definedName>
    <definedName name="IQ_OPEB_INTAN_ASSETS_DOM">"c3309"</definedName>
    <definedName name="IQ_OPEB_INTAN_ASSETS_FOREIGN">"c3310"</definedName>
    <definedName name="IQ_OPEB_INTEREST_COST">"c3395"</definedName>
    <definedName name="IQ_OPEB_INTEREST_COST_DOM">"c3393"</definedName>
    <definedName name="IQ_OPEB_INTEREST_COST_FOREIGN">"c3394"</definedName>
    <definedName name="IQ_OPEB_NET_ASSET_RECOG">"c3326"</definedName>
    <definedName name="IQ_OPEB_NET_ASSET_RECOG_DOM">"c3324"</definedName>
    <definedName name="IQ_OPEB_NET_ASSET_RECOG_FOREIGN">"c3325"</definedName>
    <definedName name="IQ_OPEB_OBLIGATION_ACCUMULATED">"c3407"</definedName>
    <definedName name="IQ_OPEB_OBLIGATION_ACCUMULATED_DOM">"c3405"</definedName>
    <definedName name="IQ_OPEB_OBLIGATION_ACCUMULATED_FOREIGN">"c3406"</definedName>
    <definedName name="IQ_OPEB_OBLIGATION_ACQ">"c3380"</definedName>
    <definedName name="IQ_OPEB_OBLIGATION_ACQ_DOM">"c3378"</definedName>
    <definedName name="IQ_OPEB_OBLIGATION_ACQ_FOREIGN">"c3379"</definedName>
    <definedName name="IQ_OPEB_OBLIGATION_ACTUARIAL_GAIN_LOSS">"c3371"</definedName>
    <definedName name="IQ_OPEB_OBLIGATION_ACTUARIAL_GAIN_LOSS_DOM">"c3369"</definedName>
    <definedName name="IQ_OPEB_OBLIGATION_ACTUARIAL_GAIN_LOSS_FOREIGN">"c3370"</definedName>
    <definedName name="IQ_OPEB_OBLIGATION_BEG">"c3359"</definedName>
    <definedName name="IQ_OPEB_OBLIGATION_BEG_DOM">"c3357"</definedName>
    <definedName name="IQ_OPEB_OBLIGATION_BEG_FOREIGN">"c3358"</definedName>
    <definedName name="IQ_OPEB_OBLIGATION_CURTAIL">"c3383"</definedName>
    <definedName name="IQ_OPEB_OBLIGATION_CURTAIL_DOM">"c3381"</definedName>
    <definedName name="IQ_OPEB_OBLIGATION_CURTAIL_FOREIGN">"c3382"</definedName>
    <definedName name="IQ_OPEB_OBLIGATION_EMPLOYEE_CONTRIBUTIONS">"c3368"</definedName>
    <definedName name="IQ_OPEB_OBLIGATION_EMPLOYEE_CONTRIBUTIONS_DOM">"c3366"</definedName>
    <definedName name="IQ_OPEB_OBLIGATION_EMPLOYEE_CONTRIBUTIONS_FOREIGN">"c3367"</definedName>
    <definedName name="IQ_OPEB_OBLIGATION_FX_ADJ">"c3377"</definedName>
    <definedName name="IQ_OPEB_OBLIGATION_FX_ADJ_DOM">"c3375"</definedName>
    <definedName name="IQ_OPEB_OBLIGATION_FX_ADJ_FOREIGN">"c3376"</definedName>
    <definedName name="IQ_OPEB_OBLIGATION_INTEREST_COST">"c3365"</definedName>
    <definedName name="IQ_OPEB_OBLIGATION_INTEREST_COST_DOM">"c3363"</definedName>
    <definedName name="IQ_OPEB_OBLIGATION_INTEREST_COST_FOREIGN">"c3364"</definedName>
    <definedName name="IQ_OPEB_OBLIGATION_OTHER_PLAN_ADJ">"c3386"</definedName>
    <definedName name="IQ_OPEB_OBLIGATION_OTHER_PLAN_ADJ_DOM">"c3384"</definedName>
    <definedName name="IQ_OPEB_OBLIGATION_OTHER_PLAN_ADJ_FOREIGN">"c3385"</definedName>
    <definedName name="IQ_OPEB_OBLIGATION_PAID">"c3374"</definedName>
    <definedName name="IQ_OPEB_OBLIGATION_PAID_DOM">"c3372"</definedName>
    <definedName name="IQ_OPEB_OBLIGATION_PAID_FOREIGN">"c3373"</definedName>
    <definedName name="IQ_OPEB_OBLIGATION_PROJECTED">"c3389"</definedName>
    <definedName name="IQ_OPEB_OBLIGATION_PROJECTED_DOM">"c3387"</definedName>
    <definedName name="IQ_OPEB_OBLIGATION_PROJECTED_FOREIGN">"c3388"</definedName>
    <definedName name="IQ_OPEB_OBLIGATION_SERVICE_COST">"c3362"</definedName>
    <definedName name="IQ_OPEB_OBLIGATION_SERVICE_COST_DOM">"c3360"</definedName>
    <definedName name="IQ_OPEB_OBLIGATION_SERVICE_COST_FOREIGN">"c3361"</definedName>
    <definedName name="IQ_OPEB_OTHER">"c3317"</definedName>
    <definedName name="IQ_OPEB_OTHER_ADJ">"c3323"</definedName>
    <definedName name="IQ_OPEB_OTHER_ADJ_DOM">"c3321"</definedName>
    <definedName name="IQ_OPEB_OTHER_ADJ_FOREIGN">"c3322"</definedName>
    <definedName name="IQ_OPEB_OTHER_COST">"c3401"</definedName>
    <definedName name="IQ_OPEB_OTHER_COST_DOM">"c3399"</definedName>
    <definedName name="IQ_OPEB_OTHER_COST_FOREIGN">"c3400"</definedName>
    <definedName name="IQ_OPEB_OTHER_DOM">"c3315"</definedName>
    <definedName name="IQ_OPEB_OTHER_FOREIGN">"c3316"</definedName>
    <definedName name="IQ_OPEB_PBO_ASSUMED_RATE_RET_MAX">"c3440"</definedName>
    <definedName name="IQ_OPEB_PBO_ASSUMED_RATE_RET_MAX_DOM">"c3438"</definedName>
    <definedName name="IQ_OPEB_PBO_ASSUMED_RATE_RET_MAX_FOREIGN">"c3439"</definedName>
    <definedName name="IQ_OPEB_PBO_ASSUMED_RATE_RET_MIN">"c3437"</definedName>
    <definedName name="IQ_OPEB_PBO_ASSUMED_RATE_RET_MIN_DOM">"c3435"</definedName>
    <definedName name="IQ_OPEB_PBO_ASSUMED_RATE_RET_MIN_FOREIGN">"c3436"</definedName>
    <definedName name="IQ_OPEB_PBO_RATE_COMP_INCREASE_MAX">"c3446"</definedName>
    <definedName name="IQ_OPEB_PBO_RATE_COMP_INCREASE_MAX_DOM">"c3444"</definedName>
    <definedName name="IQ_OPEB_PBO_RATE_COMP_INCREASE_MAX_FOREIGN">"c3445"</definedName>
    <definedName name="IQ_OPEB_PBO_RATE_COMP_INCREASE_MIN">"c3443"</definedName>
    <definedName name="IQ_OPEB_PBO_RATE_COMP_INCREASE_MIN_DOM">"c3441"</definedName>
    <definedName name="IQ_OPEB_PBO_RATE_COMP_INCREASE_MIN_FOREIGN">"c3442"</definedName>
    <definedName name="IQ_OPEB_PREPAID_COST">"c3305"</definedName>
    <definedName name="IQ_OPEB_PREPAID_COST_DOM">"c3303"</definedName>
    <definedName name="IQ_OPEB_PREPAID_COST_FOREIGN">"c3304"</definedName>
    <definedName name="IQ_OPEB_RATE_COMP_INCREASE_MAX">"c3428"</definedName>
    <definedName name="IQ_OPEB_RATE_COMP_INCREASE_MAX_DOM">"c3426"</definedName>
    <definedName name="IQ_OPEB_RATE_COMP_INCREASE_MAX_FOREIGN">"c3427"</definedName>
    <definedName name="IQ_OPEB_RATE_COMP_INCREASE_MIN">"c3425"</definedName>
    <definedName name="IQ_OPEB_RATE_COMP_INCREASE_MIN_DOM">"c3423"</definedName>
    <definedName name="IQ_OPEB_RATE_COMP_INCREASE_MIN_FOREIGN">"c3424"</definedName>
    <definedName name="IQ_OPEB_SERVICE_COST">"c3392"</definedName>
    <definedName name="IQ_OPEB_SERVICE_COST_DOM">"c3390"</definedName>
    <definedName name="IQ_OPEB_SERVICE_COST_FOREIGN">"c3391"</definedName>
    <definedName name="IQ_OPEB_TOTAL_COST">"c3404"</definedName>
    <definedName name="IQ_OPEB_TOTAL_COST_DOM">"c3402"</definedName>
    <definedName name="IQ_OPEB_TOTAL_COST_FOREIGN">"c3403"</definedName>
    <definedName name="IQ_OPEB_UNRECOG_PRIOR">"c3320"</definedName>
    <definedName name="IQ_OPEB_UNRECOG_PRIOR_DOM">"c3318"</definedName>
    <definedName name="IQ_OPEB_UNRECOG_PRIOR_FOREIGN">"c3319"</definedName>
    <definedName name="IQ_OPENPRICE">"c848"</definedName>
    <definedName name="IQ_OPER_INC">"c849"</definedName>
    <definedName name="IQ_OPER_INC_BR">"c850"</definedName>
    <definedName name="IQ_OPER_INC_FIN">"c851"</definedName>
    <definedName name="IQ_OPER_INC_INS">"c852"</definedName>
    <definedName name="IQ_OPER_INC_MARGIN">"c1448"</definedName>
    <definedName name="IQ_OPER_INC_REIT">"c853"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MORT">"c5563"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OWNERSHIP">"c2160"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EXCL_FWD_REUT">"c4049"</definedName>
    <definedName name="IQ_PE_NORMALIZED">"c2207"</definedName>
    <definedName name="IQ_PE_RATIO">"c1610"</definedName>
    <definedName name="IQ_PEG_FWD">"c1863"</definedName>
    <definedName name="IQ_PEG_FWD_REUT">"c4052"</definedName>
    <definedName name="IQ_PENSION">"c1031"</definedName>
    <definedName name="IQ_PENSION_ACCRUED_LIAB">"c3134"</definedName>
    <definedName name="IQ_PENSION_ACCRUED_LIAB_DOM">"c3132"</definedName>
    <definedName name="IQ_PENSION_ACCRUED_LIAB_FOREIGN">"c3133"</definedName>
    <definedName name="IQ_PENSION_ACCUM_OTHER_CI">"c3140"</definedName>
    <definedName name="IQ_PENSION_ACCUM_OTHER_CI_DOM">"c3138"</definedName>
    <definedName name="IQ_PENSION_ACCUM_OTHER_CI_FOREIGN">"c3139"</definedName>
    <definedName name="IQ_PENSION_ACCUMULATED_OBLIGATION">"c3570"</definedName>
    <definedName name="IQ_PENSION_ACCUMULATED_OBLIGATION_DOMESTIC">"c3568"</definedName>
    <definedName name="IQ_PENSION_ACCUMULATED_OBLIGATION_FOREIGN">"c3569"</definedName>
    <definedName name="IQ_PENSION_ASSETS">"c3182"</definedName>
    <definedName name="IQ_PENSION_ASSETS_ACQ">"c3173"</definedName>
    <definedName name="IQ_PENSION_ASSETS_ACQ_DOM">"c3171"</definedName>
    <definedName name="IQ_PENSION_ASSETS_ACQ_FOREIGN">"c3172"</definedName>
    <definedName name="IQ_PENSION_ASSETS_ACTUAL_RETURN">"c3158"</definedName>
    <definedName name="IQ_PENSION_ASSETS_ACTUAL_RETURN_DOM">"c3156"</definedName>
    <definedName name="IQ_PENSION_ASSETS_ACTUAL_RETURN_FOREIGN">"c3157"</definedName>
    <definedName name="IQ_PENSION_ASSETS_BEG">"c3155"</definedName>
    <definedName name="IQ_PENSION_ASSETS_BEG_DOM">"c3153"</definedName>
    <definedName name="IQ_PENSION_ASSETS_BEG_FOREIGN">"c3154"</definedName>
    <definedName name="IQ_PENSION_ASSETS_BENEFITS_PAID">"c3167"</definedName>
    <definedName name="IQ_PENSION_ASSETS_BENEFITS_PAID_DOM">"c3165"</definedName>
    <definedName name="IQ_PENSION_ASSETS_BENEFITS_PAID_FOREIGN">"c3166"</definedName>
    <definedName name="IQ_PENSION_ASSETS_CURTAIL">"c3176"</definedName>
    <definedName name="IQ_PENSION_ASSETS_CURTAIL_DOM">"c3174"</definedName>
    <definedName name="IQ_PENSION_ASSETS_CURTAIL_FOREIGN">"c3175"</definedName>
    <definedName name="IQ_PENSION_ASSETS_DOM">"c3180"</definedName>
    <definedName name="IQ_PENSION_ASSETS_EMPLOYER_CONTRIBUTIONS">"c3161"</definedName>
    <definedName name="IQ_PENSION_ASSETS_EMPLOYER_CONTRIBUTIONS_DOM">"c3159"</definedName>
    <definedName name="IQ_PENSION_ASSETS_EMPLOYER_CONTRIBUTIONS_FOREIGN">"c3160"</definedName>
    <definedName name="IQ_PENSION_ASSETS_FOREIGN">"c3181"</definedName>
    <definedName name="IQ_PENSION_ASSETS_FX_ADJ">"c3170"</definedName>
    <definedName name="IQ_PENSION_ASSETS_FX_ADJ_DOM">"c3168"</definedName>
    <definedName name="IQ_PENSION_ASSETS_FX_ADJ_FOREIGN">"c3169"</definedName>
    <definedName name="IQ_PENSION_ASSETS_OTHER_PLAN_ADJ">"c3179"</definedName>
    <definedName name="IQ_PENSION_ASSETS_OTHER_PLAN_ADJ_DOM">"c3177"</definedName>
    <definedName name="IQ_PENSION_ASSETS_OTHER_PLAN_ADJ_FOREIGN">"c3178"</definedName>
    <definedName name="IQ_PENSION_ASSETS_PARTICIP_CONTRIBUTIONS">"c3164"</definedName>
    <definedName name="IQ_PENSION_ASSETS_PARTICIP_CONTRIBUTIONS_DOM">"c3162"</definedName>
    <definedName name="IQ_PENSION_ASSETS_PARTICIP_CONTRIBUTIONS_FOREIGN">"c3163"</definedName>
    <definedName name="IQ_PENSION_BENEFIT_INFO_DATE">"c3230"</definedName>
    <definedName name="IQ_PENSION_BENEFIT_INFO_DATE_DOM">"c3228"</definedName>
    <definedName name="IQ_PENSION_BENEFIT_INFO_DATE_FOREIGN">"c3229"</definedName>
    <definedName name="IQ_PENSION_BREAKDOWN_EQ">"c3101"</definedName>
    <definedName name="IQ_PENSION_BREAKDOWN_EQ_DOM">"c3099"</definedName>
    <definedName name="IQ_PENSION_BREAKDOWN_EQ_FOREIGN">"c3100"</definedName>
    <definedName name="IQ_PENSION_BREAKDOWN_FI">"c3104"</definedName>
    <definedName name="IQ_PENSION_BREAKDOWN_FI_DOM">"c3102"</definedName>
    <definedName name="IQ_PENSION_BREAKDOWN_FI_FOREIGN">"c3103"</definedName>
    <definedName name="IQ_PENSION_BREAKDOWN_OTHER">"c3110"</definedName>
    <definedName name="IQ_PENSION_BREAKDOWN_OTHER_DOM">"c3108"</definedName>
    <definedName name="IQ_PENSION_BREAKDOWN_OTHER_FOREIGN">"c3109"</definedName>
    <definedName name="IQ_PENSION_BREAKDOWN_PCT_EQ">"c3089"</definedName>
    <definedName name="IQ_PENSION_BREAKDOWN_PCT_EQ_DOM">"c3087"</definedName>
    <definedName name="IQ_PENSION_BREAKDOWN_PCT_EQ_FOREIGN">"c3088"</definedName>
    <definedName name="IQ_PENSION_BREAKDOWN_PCT_FI">"c3092"</definedName>
    <definedName name="IQ_PENSION_BREAKDOWN_PCT_FI_DOM">"c3090"</definedName>
    <definedName name="IQ_PENSION_BREAKDOWN_PCT_FI_FOREIGN">"c3091"</definedName>
    <definedName name="IQ_PENSION_BREAKDOWN_PCT_OTHER">"c3098"</definedName>
    <definedName name="IQ_PENSION_BREAKDOWN_PCT_OTHER_DOM">"c3096"</definedName>
    <definedName name="IQ_PENSION_BREAKDOWN_PCT_OTHER_FOREIGN">"c3097"</definedName>
    <definedName name="IQ_PENSION_BREAKDOWN_PCT_RE">"c3095"</definedName>
    <definedName name="IQ_PENSION_BREAKDOWN_PCT_RE_DOM">"c3093"</definedName>
    <definedName name="IQ_PENSION_BREAKDOWN_PCT_RE_FOREIGN">"c3094"</definedName>
    <definedName name="IQ_PENSION_BREAKDOWN_RE">"c3107"</definedName>
    <definedName name="IQ_PENSION_BREAKDOWN_RE_DOM">"c3105"</definedName>
    <definedName name="IQ_PENSION_BREAKDOWN_RE_FOREIGN">"c3106"</definedName>
    <definedName name="IQ_PENSION_CONTRIBUTION_TOTAL_COST">"c3559"</definedName>
    <definedName name="IQ_PENSION_DISC_RATE_MAX">"c3236"</definedName>
    <definedName name="IQ_PENSION_DISC_RATE_MAX_DOM">"c3234"</definedName>
    <definedName name="IQ_PENSION_DISC_RATE_MAX_FOREIGN">"c3235"</definedName>
    <definedName name="IQ_PENSION_DISC_RATE_MIN">"c3233"</definedName>
    <definedName name="IQ_PENSION_DISC_RATE_MIN_DOM">"c3231"</definedName>
    <definedName name="IQ_PENSION_DISC_RATE_MIN_FOREIGN">"c3232"</definedName>
    <definedName name="IQ_PENSION_DISCOUNT_RATE_DOMESTIC">"c3573"</definedName>
    <definedName name="IQ_PENSION_DISCOUNT_RATE_FOREIGN">"c3574"</definedName>
    <definedName name="IQ_PENSION_EST_BENEFIT_1YR">"c3113"</definedName>
    <definedName name="IQ_PENSION_EST_BENEFIT_1YR_DOM">"c3111"</definedName>
    <definedName name="IQ_PENSION_EST_BENEFIT_1YR_FOREIGN">"c3112"</definedName>
    <definedName name="IQ_PENSION_EST_BENEFIT_2YR">"c3116"</definedName>
    <definedName name="IQ_PENSION_EST_BENEFIT_2YR_DOM">"c3114"</definedName>
    <definedName name="IQ_PENSION_EST_BENEFIT_2YR_FOREIGN">"c3115"</definedName>
    <definedName name="IQ_PENSION_EST_BENEFIT_3YR">"c3119"</definedName>
    <definedName name="IQ_PENSION_EST_BENEFIT_3YR_DOM">"c3117"</definedName>
    <definedName name="IQ_PENSION_EST_BENEFIT_3YR_FOREIGN">"c3118"</definedName>
    <definedName name="IQ_PENSION_EST_BENEFIT_4YR">"c3122"</definedName>
    <definedName name="IQ_PENSION_EST_BENEFIT_4YR_DOM">"c3120"</definedName>
    <definedName name="IQ_PENSION_EST_BENEFIT_4YR_FOREIGN">"c3121"</definedName>
    <definedName name="IQ_PENSION_EST_BENEFIT_5YR">"c3125"</definedName>
    <definedName name="IQ_PENSION_EST_BENEFIT_5YR_DOM">"c3123"</definedName>
    <definedName name="IQ_PENSION_EST_BENEFIT_5YR_FOREIGN">"c3124"</definedName>
    <definedName name="IQ_PENSION_EST_BENEFIT_AFTER5">"c3128"</definedName>
    <definedName name="IQ_PENSION_EST_BENEFIT_AFTER5_DOM">"c3126"</definedName>
    <definedName name="IQ_PENSION_EST_BENEFIT_AFTER5_FOREIGN">"c3127"</definedName>
    <definedName name="IQ_PENSION_EST_CONTRIBUTIONS_NEXTYR">"c3218"</definedName>
    <definedName name="IQ_PENSION_EST_CONTRIBUTIONS_NEXTYR_DOM">"c3216"</definedName>
    <definedName name="IQ_PENSION_EST_CONTRIBUTIONS_NEXTYR_FOREIGN">"c3217"</definedName>
    <definedName name="IQ_PENSION_EXP_RATE_RETURN_MAX">"c3248"</definedName>
    <definedName name="IQ_PENSION_EXP_RATE_RETURN_MAX_DOM">"c3246"</definedName>
    <definedName name="IQ_PENSION_EXP_RATE_RETURN_MAX_FOREIGN">"c3247"</definedName>
    <definedName name="IQ_PENSION_EXP_RATE_RETURN_MIN">"c3245"</definedName>
    <definedName name="IQ_PENSION_EXP_RATE_RETURN_MIN_DOM">"c3243"</definedName>
    <definedName name="IQ_PENSION_EXP_RATE_RETURN_MIN_FOREIGN">"c3244"</definedName>
    <definedName name="IQ_PENSION_EXP_RETURN_DOMESTIC">"c3571"</definedName>
    <definedName name="IQ_PENSION_EXP_RETURN_FOREIGN">"c3572"</definedName>
    <definedName name="IQ_PENSION_INTAN_ASSETS">"c3137"</definedName>
    <definedName name="IQ_PENSION_INTAN_ASSETS_DOM">"c3135"</definedName>
    <definedName name="IQ_PENSION_INTAN_ASSETS_FOREIGN">"c3136"</definedName>
    <definedName name="IQ_PENSION_INTEREST_COST">"c3582"</definedName>
    <definedName name="IQ_PENSION_INTEREST_COST_DOM">"c3580"</definedName>
    <definedName name="IQ_PENSION_INTEREST_COST_FOREIGN">"c3581"</definedName>
    <definedName name="IQ_PENSION_NET_ASSET_RECOG">"c3152"</definedName>
    <definedName name="IQ_PENSION_NET_ASSET_RECOG_DOM">"c3150"</definedName>
    <definedName name="IQ_PENSION_NET_ASSET_RECOG_FOREIGN">"c3151"</definedName>
    <definedName name="IQ_PENSION_OBLIGATION_ACQ">"c3206"</definedName>
    <definedName name="IQ_PENSION_OBLIGATION_ACQ_DOM">"c3204"</definedName>
    <definedName name="IQ_PENSION_OBLIGATION_ACQ_FOREIGN">"c3205"</definedName>
    <definedName name="IQ_PENSION_OBLIGATION_ACTUARIAL_GAIN_LOSS">"c3197"</definedName>
    <definedName name="IQ_PENSION_OBLIGATION_ACTUARIAL_GAIN_LOSS_DOM">"c3195"</definedName>
    <definedName name="IQ_PENSION_OBLIGATION_ACTUARIAL_GAIN_LOSS_FOREIGN">"c3196"</definedName>
    <definedName name="IQ_PENSION_OBLIGATION_BEG">"c3185"</definedName>
    <definedName name="IQ_PENSION_OBLIGATION_BEG_DOM">"c3183"</definedName>
    <definedName name="IQ_PENSION_OBLIGATION_BEG_FOREIGN">"c3184"</definedName>
    <definedName name="IQ_PENSION_OBLIGATION_CURTAIL">"c3209"</definedName>
    <definedName name="IQ_PENSION_OBLIGATION_CURTAIL_DOM">"c3207"</definedName>
    <definedName name="IQ_PENSION_OBLIGATION_CURTAIL_FOREIGN">"c3208"</definedName>
    <definedName name="IQ_PENSION_OBLIGATION_EMPLOYEE_CONTRIBUTIONS">"c3194"</definedName>
    <definedName name="IQ_PENSION_OBLIGATION_EMPLOYEE_CONTRIBUTIONS_DOM">"c3192"</definedName>
    <definedName name="IQ_PENSION_OBLIGATION_EMPLOYEE_CONTRIBUTIONS_FOREIGN">"c3193"</definedName>
    <definedName name="IQ_PENSION_OBLIGATION_FX_ADJ">"c3203"</definedName>
    <definedName name="IQ_PENSION_OBLIGATION_FX_ADJ_DOM">"c3201"</definedName>
    <definedName name="IQ_PENSION_OBLIGATION_FX_ADJ_FOREIGN">"c3202"</definedName>
    <definedName name="IQ_PENSION_OBLIGATION_INTEREST_COST">"c3191"</definedName>
    <definedName name="IQ_PENSION_OBLIGATION_INTEREST_COST_DOM">"c3189"</definedName>
    <definedName name="IQ_PENSION_OBLIGATION_INTEREST_COST_FOREIGN">"c3190"</definedName>
    <definedName name="IQ_PENSION_OBLIGATION_OTHER_COST">"c3555"</definedName>
    <definedName name="IQ_PENSION_OBLIGATION_OTHER_COST_DOM">"c3553"</definedName>
    <definedName name="IQ_PENSION_OBLIGATION_OTHER_COST_FOREIGN">"c3554"</definedName>
    <definedName name="IQ_PENSION_OBLIGATION_OTHER_PLAN_ADJ">"c3212"</definedName>
    <definedName name="IQ_PENSION_OBLIGATION_OTHER_PLAN_ADJ_DOM">"c3210"</definedName>
    <definedName name="IQ_PENSION_OBLIGATION_OTHER_PLAN_ADJ_FOREIGN">"c3211"</definedName>
    <definedName name="IQ_PENSION_OBLIGATION_PAID">"c3200"</definedName>
    <definedName name="IQ_PENSION_OBLIGATION_PAID_DOM">"c3198"</definedName>
    <definedName name="IQ_PENSION_OBLIGATION_PAID_FOREIGN">"c3199"</definedName>
    <definedName name="IQ_PENSION_OBLIGATION_PROJECTED">"c3215"</definedName>
    <definedName name="IQ_PENSION_OBLIGATION_PROJECTED_DOM">"c3213"</definedName>
    <definedName name="IQ_PENSION_OBLIGATION_PROJECTED_FOREIGN">"c3214"</definedName>
    <definedName name="IQ_PENSION_OBLIGATION_ROA">"c3552"</definedName>
    <definedName name="IQ_PENSION_OBLIGATION_ROA_DOM">"c3550"</definedName>
    <definedName name="IQ_PENSION_OBLIGATION_ROA_FOREIGN">"c3551"</definedName>
    <definedName name="IQ_PENSION_OBLIGATION_SERVICE_COST">"c3188"</definedName>
    <definedName name="IQ_PENSION_OBLIGATION_SERVICE_COST_DOM">"c3186"</definedName>
    <definedName name="IQ_PENSION_OBLIGATION_SERVICE_COST_FOREIGN">"c3187"</definedName>
    <definedName name="IQ_PENSION_OBLIGATION_TOTAL_COST">"c3558"</definedName>
    <definedName name="IQ_PENSION_OBLIGATION_TOTAL_COST_DOM">"c3556"</definedName>
    <definedName name="IQ_PENSION_OBLIGATION_TOTAL_COST_FOREIGN">"c3557"</definedName>
    <definedName name="IQ_PENSION_OTHER">"c3143"</definedName>
    <definedName name="IQ_PENSION_OTHER_ADJ">"c3149"</definedName>
    <definedName name="IQ_PENSION_OTHER_ADJ_DOM">"c3147"</definedName>
    <definedName name="IQ_PENSION_OTHER_ADJ_FOREIGN">"c3148"</definedName>
    <definedName name="IQ_PENSION_OTHER_DOM">"c3141"</definedName>
    <definedName name="IQ_PENSION_OTHER_FOREIGN">"c3142"</definedName>
    <definedName name="IQ_PENSION_PBO_ASSUMED_RATE_RET_MAX">"c3254"</definedName>
    <definedName name="IQ_PENSION_PBO_ASSUMED_RATE_RET_MAX_DOM">"c3252"</definedName>
    <definedName name="IQ_PENSION_PBO_ASSUMED_RATE_RET_MAX_FOREIGN">"c3253"</definedName>
    <definedName name="IQ_PENSION_PBO_ASSUMED_RATE_RET_MIN">"c3251"</definedName>
    <definedName name="IQ_PENSION_PBO_ASSUMED_RATE_RET_MIN_DOM">"c3249"</definedName>
    <definedName name="IQ_PENSION_PBO_ASSUMED_RATE_RET_MIN_FOREIGN">"c3250"</definedName>
    <definedName name="IQ_PENSION_PBO_RATE_COMP_INCREASE_MAX">"c3260"</definedName>
    <definedName name="IQ_PENSION_PBO_RATE_COMP_INCREASE_MAX_DOM">"c3258"</definedName>
    <definedName name="IQ_PENSION_PBO_RATE_COMP_INCREASE_MAX_FOREIGN">"c3259"</definedName>
    <definedName name="IQ_PENSION_PBO_RATE_COMP_INCREASE_MIN">"c3257"</definedName>
    <definedName name="IQ_PENSION_PBO_RATE_COMP_INCREASE_MIN_DOM">"c3255"</definedName>
    <definedName name="IQ_PENSION_PBO_RATE_COMP_INCREASE_MIN_FOREIGN">"c3256"</definedName>
    <definedName name="IQ_PENSION_PREPAID_COST">"c3131"</definedName>
    <definedName name="IQ_PENSION_PREPAID_COST_DOM">"c3129"</definedName>
    <definedName name="IQ_PENSION_PREPAID_COST_FOREIGN">"c3130"</definedName>
    <definedName name="IQ_PENSION_PROJECTED_OBLIGATION">"c3566"</definedName>
    <definedName name="IQ_PENSION_PROJECTED_OBLIGATION_DOMESTIC">"c3564"</definedName>
    <definedName name="IQ_PENSION_PROJECTED_OBLIGATION_FOREIGN">"c3565"</definedName>
    <definedName name="IQ_PENSION_QUART_ADDL_CONTRIBUTIONS_EXP">"c3224"</definedName>
    <definedName name="IQ_PENSION_QUART_ADDL_CONTRIBUTIONS_EXP_DOM">"c3222"</definedName>
    <definedName name="IQ_PENSION_QUART_ADDL_CONTRIBUTIONS_EXP_FOREIGN">"c3223"</definedName>
    <definedName name="IQ_PENSION_QUART_EMPLOYER_CONTRIBUTIONS">"c3221"</definedName>
    <definedName name="IQ_PENSION_QUART_EMPLOYER_CONTRIBUTIONS_DOM">"c3219"</definedName>
    <definedName name="IQ_PENSION_QUART_EMPLOYER_CONTRIBUTIONS_FOREIGN">"c3220"</definedName>
    <definedName name="IQ_PENSION_RATE_COMP_GROWTH_DOMESTIC">"c3575"</definedName>
    <definedName name="IQ_PENSION_RATE_COMP_GROWTH_FOREIGN">"c3576"</definedName>
    <definedName name="IQ_PENSION_RATE_COMP_INCREASE_MAX">"c3242"</definedName>
    <definedName name="IQ_PENSION_RATE_COMP_INCREASE_MAX_DOM">"c3240"</definedName>
    <definedName name="IQ_PENSION_RATE_COMP_INCREASE_MAX_FOREIGN">"c3241"</definedName>
    <definedName name="IQ_PENSION_RATE_COMP_INCREASE_MIN">"c3239"</definedName>
    <definedName name="IQ_PENSION_RATE_COMP_INCREASE_MIN_DOM">"c3237"</definedName>
    <definedName name="IQ_PENSION_RATE_COMP_INCREASE_MIN_FOREIGN">"c3238"</definedName>
    <definedName name="IQ_PENSION_SERVICE_COST">"c3579"</definedName>
    <definedName name="IQ_PENSION_SERVICE_COST_DOM">"c3577"</definedName>
    <definedName name="IQ_PENSION_SERVICE_COST_FOREIGN">"c3578"</definedName>
    <definedName name="IQ_PENSION_TOTAL_ASSETS">"c3563"</definedName>
    <definedName name="IQ_PENSION_TOTAL_ASSETS_DOMESTIC">"c3561"</definedName>
    <definedName name="IQ_PENSION_TOTAL_ASSETS_FOREIGN">"c3562"</definedName>
    <definedName name="IQ_PENSION_TOTAL_EXP">"c3560"</definedName>
    <definedName name="IQ_PENSION_UNFUNDED_ADDL_MIN_LIAB">"c3227"</definedName>
    <definedName name="IQ_PENSION_UNFUNDED_ADDL_MIN_LIAB_DOM">"c3225"</definedName>
    <definedName name="IQ_PENSION_UNFUNDED_ADDL_MIN_LIAB_FOREIGN">"c3226"</definedName>
    <definedName name="IQ_PENSION_UNRECOG_PRIOR">"c3146"</definedName>
    <definedName name="IQ_PENSION_UNRECOG_PRIOR_DOM">"c3144"</definedName>
    <definedName name="IQ_PENSION_UNRECOG_PRIOR_FOREIGN">"c3145"</definedName>
    <definedName name="IQ_PENSION_UV_LIAB">"c3567"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MT_FREQ">"c2236"</definedName>
    <definedName name="IQ_POISON_PUT_EFFECT_DATE">"c2486"</definedName>
    <definedName name="IQ_POISON_PUT_EXPIRATION_DATE">"c2487"</definedName>
    <definedName name="IQ_POISON_PUT_PRICE">"c2488"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RE_OPEN_COST">"c1040"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ICE_OVER_BVPS">"c1412"</definedName>
    <definedName name="IQ_PRICE_OVER_LTM_EPS">"c1413"</definedName>
    <definedName name="IQ_PRICE_TARGET">"c82"</definedName>
    <definedName name="IQ_PRICE_TARGET_REUT">"c3631"</definedName>
    <definedName name="IQ_PRICEDATE">"c1069"</definedName>
    <definedName name="IQ_PRICING_DATE">"c1613"</definedName>
    <definedName name="IQ_PRIMARY_INDUSTRY">"c1070"</definedName>
    <definedName name="IQ_PRINCIPAL_AMT">"c2157"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PUT_DATE_SCHEDULE">"c2483"</definedName>
    <definedName name="IQ_PUT_NOTIFICATION">"c2485"</definedName>
    <definedName name="IQ_PUT_PRICE_SCHEDULE">"c2484"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CURRING_PROFIT_ACT_OR_EST">"c4507"</definedName>
    <definedName name="IQ_RECURRING_PROFIT_SHARE_ACT_OR_EST">"c4508"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_STOCK_COMP">"c3506"</definedName>
    <definedName name="IQ_RESTR_STOCK_COMP_PRETAX">"c3504"</definedName>
    <definedName name="IQ_RESTR_STOCK_COMP_TAX">"c3505"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"c2895"</definedName>
    <definedName name="IQ_RETAIL_ACQUIRED_OWNED_STORES">"c2903"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STDDEV_EST_REUT">"c3639"</definedName>
    <definedName name="IQ_REV_UTI">"c1125"</definedName>
    <definedName name="IQ_REVENUE">"c1422"</definedName>
    <definedName name="IQ_REVENUE_EST">"c1126"</definedName>
    <definedName name="IQ_REVENUE_EST_REUT">"c3634"</definedName>
    <definedName name="IQ_REVENUE_HIGH_EST">"c1127"</definedName>
    <definedName name="IQ_REVENUE_HIGH_EST_REUT">"c3636"</definedName>
    <definedName name="IQ_REVENUE_LOW_EST">"c1128"</definedName>
    <definedName name="IQ_REVENUE_LOW_EST_REUT">"c3637"</definedName>
    <definedName name="IQ_REVENUE_MEDIAN_EST">"c1662"</definedName>
    <definedName name="IQ_REVENUE_MEDIAN_EST_REUT">"c3635"</definedName>
    <definedName name="IQ_REVENUE_NUM_EST">"c1129"</definedName>
    <definedName name="IQ_REVENUE_NUM_EST_REUT">"c3638"</definedName>
    <definedName name="IQ_REVISION_DATE_">39483.7502777778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_PURCHASED_RESELL">"c5513"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LEVEL">"c2159"</definedName>
    <definedName name="IQ_SECURITY_NOTES">"c2202"</definedName>
    <definedName name="IQ_SECURITY_OWN">"c1153"</definedName>
    <definedName name="IQ_SECURITY_RESELL">"c1154"</definedName>
    <definedName name="IQ_SECURITY_TYPE">"c2158"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_BANK">"c2637"</definedName>
    <definedName name="IQ_SP_BANK_ACTION">"c2636"</definedName>
    <definedName name="IQ_SP_BANK_DATE">"c2635"</definedName>
    <definedName name="IQ_SP_FIN_ENHANCE_FX">"c2631"</definedName>
    <definedName name="IQ_SP_FIN_ENHANCE_FX_ACTION">"c2630"</definedName>
    <definedName name="IQ_SP_FIN_ENHANCE_FX_DATE">"c2629"</definedName>
    <definedName name="IQ_SP_FIN_ENHANCE_LC">"c2634"</definedName>
    <definedName name="IQ_SP_FIN_ENHANCE_LC_ACTION">"c2633"</definedName>
    <definedName name="IQ_SP_FIN_ENHANCE_LC_DATE">"c2632"</definedName>
    <definedName name="IQ_SP_FIN_STRENGTH_LC_ACTION_LT">"c2625"</definedName>
    <definedName name="IQ_SP_FIN_STRENGTH_LC_ACTION_ST">"c2626"</definedName>
    <definedName name="IQ_SP_FIN_STRENGTH_LC_DATE_LT">"c2623"</definedName>
    <definedName name="IQ_SP_FIN_STRENGTH_LC_DATE_ST">"c2624"</definedName>
    <definedName name="IQ_SP_FIN_STRENGTH_LC_LT">"c2627"</definedName>
    <definedName name="IQ_SP_FIN_STRENGTH_LC_ST">"c2628"</definedName>
    <definedName name="IQ_SP_FX_ACTION_LT">"c2613"</definedName>
    <definedName name="IQ_SP_FX_ACTION_ST">"c2614"</definedName>
    <definedName name="IQ_SP_FX_DATE_LT">"c2611"</definedName>
    <definedName name="IQ_SP_FX_DATE_ST">"c2612"</definedName>
    <definedName name="IQ_SP_FX_LT">"c2615"</definedName>
    <definedName name="IQ_SP_FX_ST">"c2616"</definedName>
    <definedName name="IQ_SP_ISSUE_ACTION">"c2644"</definedName>
    <definedName name="IQ_SP_ISSUE_DATE">"c2643"</definedName>
    <definedName name="IQ_SP_ISSUE_LT">"c2645"</definedName>
    <definedName name="IQ_SP_ISSUE_OUTLOOK_WATCH">"c2650"</definedName>
    <definedName name="IQ_SP_ISSUE_OUTLOOK_WATCH_DATE">"c2649"</definedName>
    <definedName name="IQ_SP_ISSUE_RECOVER">"c2648"</definedName>
    <definedName name="IQ_SP_ISSUE_RECOVER_ACTION">"c2647"</definedName>
    <definedName name="IQ_SP_ISSUE_RECOVER_DATE">"c2646"</definedName>
    <definedName name="IQ_SP_LC_ACTION_LT">"c2619"</definedName>
    <definedName name="IQ_SP_LC_ACTION_ST">"c2620"</definedName>
    <definedName name="IQ_SP_LC_DATE_LT">"c2617"</definedName>
    <definedName name="IQ_SP_LC_DATE_ST">"c2618"</definedName>
    <definedName name="IQ_SP_LC_LT">"c2621"</definedName>
    <definedName name="IQ_SP_LC_ST">"c2622"</definedName>
    <definedName name="IQ_SP_OUTLOOK_WATCH">"c2639"</definedName>
    <definedName name="IQ_SP_OUTLOOK_WATCH_DATE">"c2638"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COMP">"c3512"</definedName>
    <definedName name="IQ_STOCK_BASED_COMP_PRETAX">"c3510"</definedName>
    <definedName name="IQ_STOCK_BASED_COMP_TAX">"c3511"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OCK_OPTIONS_COMP">"c3509"</definedName>
    <definedName name="IQ_STOCK_OPTIONS_COMP_PRETAX">"c3507"</definedName>
    <definedName name="IQ_STOCK_OPTIONS_COMP_TAX">"c3508"</definedName>
    <definedName name="IQ_STRIKE_PRICE_ISSUED">"c1645"</definedName>
    <definedName name="IQ_STRIKE_PRICE_OS">"c1646"</definedName>
    <definedName name="IQ_STW">"c2166"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NUM_REUT">"c5319"</definedName>
    <definedName name="IQ_TARGET_PRICE_STDDEV">"c1654"</definedName>
    <definedName name="IQ_TARGET_PRICE_STDDEV_REUT">"c5320"</definedName>
    <definedName name="IQ_TAX_BENEFIT_CF_1YR">"c3483"</definedName>
    <definedName name="IQ_TAX_BENEFIT_CF_2YR">"c3484"</definedName>
    <definedName name="IQ_TAX_BENEFIT_CF_3YR">"c3485"</definedName>
    <definedName name="IQ_TAX_BENEFIT_CF_4YR">"c3486"</definedName>
    <definedName name="IQ_TAX_BENEFIT_CF_5YR">"c3487"</definedName>
    <definedName name="IQ_TAX_BENEFIT_CF_AFTER_FIVE">"c3488"</definedName>
    <definedName name="IQ_TAX_BENEFIT_CF_MAX_YEAR">"c3491"</definedName>
    <definedName name="IQ_TAX_BENEFIT_CF_NO_EXP">"c3489"</definedName>
    <definedName name="IQ_TAX_BENEFIT_CF_TOTAL">"c3490"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DA">"c1222"</definedName>
    <definedName name="IQ_TEV_EBITDA_AVG">"c1223"</definedName>
    <definedName name="IQ_TEV_EBITDA_FWD">"c1224"</definedName>
    <definedName name="IQ_TEV_EBITDA_FWD_REUT">"c4050"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TOTAL_REV_FWD_REUT">"c4051"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UNUSUAL_BNK">"c5516"</definedName>
    <definedName name="IQ_TOTAL_UNUSUAL_BR">"c5517"</definedName>
    <definedName name="IQ_TOTAL_UNUSUAL_FIN">"c5518"</definedName>
    <definedName name="IQ_TOTAL_UNUSUAL_INS">"c5519"</definedName>
    <definedName name="IQ_TOTAL_UNUSUAL_REIT">"c5520"</definedName>
    <definedName name="IQ_TOTAL_UNUSUAL_UTI">"c5521"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_EQ_INC">"c3611"</definedName>
    <definedName name="IQ_TR_ACQ_EBITDA">"c2381"</definedName>
    <definedName name="IQ_TR_ACQ_EBITDA_EQ_INC">"c3610"</definedName>
    <definedName name="IQ_TR_ACQ_FILING_CURRENCY">"c3033"</definedName>
    <definedName name="IQ_TR_ACQ_FILINGDATE">"c3607"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ERIODDATE">"c3606"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INIT_FILED_DATE">"c3495"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_EQ_INC">"c3609"</definedName>
    <definedName name="IQ_TR_TARGET_EBITDA">"c2334"</definedName>
    <definedName name="IQ_TR_TARGET_EBITDA_EQ_INC">"c3608"</definedName>
    <definedName name="IQ_TR_TARGET_FILING_CURRENCY">"c3034"</definedName>
    <definedName name="IQ_TR_TARGET_FILINGDATE">"c3605"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ERIODDATE">"c3604"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LT_PARENT">"c3037"</definedName>
    <definedName name="IQ_ULT_PARENT_CIQID">"c3039"</definedName>
    <definedName name="IQ_ULT_PARENT_TICKER">"c3038"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COST_REV_ADJ">"c2951"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ING_CAP">"c3494"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W">"c2163"</definedName>
    <definedName name="IQ_YTW_DATE">"c2164"</definedName>
    <definedName name="IQ_YTW_DATE_TYPE">"c2165"</definedName>
    <definedName name="IQ_Z_SCORE">"c1339"</definedName>
    <definedName name="IRefbase" localSheetId="6">'[44]L Graph (Data)'!$A$113:$DS$126</definedName>
    <definedName name="IRefbase" localSheetId="5">'[44]L Graph (Data)'!$A$113:$DS$126</definedName>
    <definedName name="IRefbase" localSheetId="4">'[44]L Graph (Data)'!$A$113:$DS$126</definedName>
    <definedName name="IRefbase">'[11]L Graph (Data)'!$A$113:$DS$126</definedName>
    <definedName name="Irefbaseunits" localSheetId="6">'[53]L Graph (Data)'!$A$109:$DS$125</definedName>
    <definedName name="Irefbaseunits" localSheetId="5">'[53]L Graph (Data)'!$A$109:$DS$125</definedName>
    <definedName name="Irefbaseunits" localSheetId="4">'[53]L Graph (Data)'!$A$109:$DS$125</definedName>
    <definedName name="Irefbaseunits">'[20]L Graph (Data)'!$A$109:$DS$125</definedName>
    <definedName name="ITARCRRCCHARGE" localSheetId="6">'[45]L Graph (Data)'!$A$187:$DS$233</definedName>
    <definedName name="ITARCRRCCHARGE" localSheetId="5">'[45]L Graph (Data)'!$A$187:$DS$233</definedName>
    <definedName name="ITARCRRCCHARGE" localSheetId="4">'[45]L Graph (Data)'!$A$187:$DS$233</definedName>
    <definedName name="ITARCRRCCHARGE">'[12]L Graph (Data)'!$A$187:$DS$233</definedName>
    <definedName name="ITbasefee" localSheetId="6">'[45]L Graph (Data)'!$A$49:$DS$60</definedName>
    <definedName name="ITbasefee" localSheetId="5">'[45]L Graph (Data)'!$A$49:$DS$60</definedName>
    <definedName name="ITbasefee" localSheetId="4">'[45]L Graph (Data)'!$A$49:$DS$60</definedName>
    <definedName name="ITbasefee">'[12]L Graph (Data)'!$A$49:$DS$60</definedName>
    <definedName name="ITbaseRUFee" localSheetId="6">'[45]L Graph (Data)'!$A$239:$DS$286</definedName>
    <definedName name="ITbaseRUFee" localSheetId="5">'[45]L Graph (Data)'!$A$239:$DS$286</definedName>
    <definedName name="ITbaseRUFee" localSheetId="4">'[45]L Graph (Data)'!$A$239:$DS$286</definedName>
    <definedName name="ITbaseRUFee">'[12]L Graph (Data)'!$A$239:$DS$286</definedName>
    <definedName name="ITbinputsumru" localSheetId="6">'[45]L Graph (Data)'!$A$81:$DS$128</definedName>
    <definedName name="ITbinputsumru" localSheetId="5">'[45]L Graph (Data)'!$A$81:$DS$128</definedName>
    <definedName name="ITbinputsumru" localSheetId="4">'[45]L Graph (Data)'!$A$81:$DS$128</definedName>
    <definedName name="ITbinputsumru">'[12]L Graph (Data)'!$A$81:$DS$128</definedName>
    <definedName name="ITbinputvol" localSheetId="6">'[45]L Graph (Data)'!$A$19:$DS$30</definedName>
    <definedName name="ITbinputvol" localSheetId="5">'[45]L Graph (Data)'!$A$19:$DS$30</definedName>
    <definedName name="ITbinputvol" localSheetId="4">'[45]L Graph (Data)'!$A$19:$DS$30</definedName>
    <definedName name="ITbinputvol">'[12]L Graph (Data)'!$A$19:$DS$30</definedName>
    <definedName name="ITCinputvol" localSheetId="6">'[45]L Graph (Data)'!$A$34:$DS$45</definedName>
    <definedName name="ITCinputvol" localSheetId="5">'[45]L Graph (Data)'!$A$34:$DS$45</definedName>
    <definedName name="ITCinputvol" localSheetId="4">'[45]L Graph (Data)'!$A$34:$DS$45</definedName>
    <definedName name="ITCinputvol">'[12]L Graph (Data)'!$A$34:$DS$45</definedName>
    <definedName name="ITIbaselineunits" localSheetId="6">'[45]L Graph (Data)'!$A$63:$DS$74</definedName>
    <definedName name="ITIbaselineunits" localSheetId="5">'[45]L Graph (Data)'!$A$63:$DS$74</definedName>
    <definedName name="ITIbaselineunits" localSheetId="4">'[45]L Graph (Data)'!$A$63:$DS$74</definedName>
    <definedName name="ITIbaselineunits">'[12]L Graph (Data)'!$A$63:$DS$74</definedName>
    <definedName name="ITNetArcCharge" localSheetId="6">'[45]L Graph (Data)'!$A$293:$DS$339</definedName>
    <definedName name="ITNetArcCharge" localSheetId="5">'[45]L Graph (Data)'!$A$293:$DS$339</definedName>
    <definedName name="ITNetArcCharge" localSheetId="4">'[45]L Graph (Data)'!$A$293:$DS$339</definedName>
    <definedName name="ITNetArcCharge">'[12]L Graph (Data)'!$A$293:$DS$339</definedName>
    <definedName name="ITnetservfee" localSheetId="6">'[45]L Graph (Data)'!$A$344:$DS$355</definedName>
    <definedName name="ITnetservfee" localSheetId="5">'[45]L Graph (Data)'!$A$344:$DS$355</definedName>
    <definedName name="ITnetservfee" localSheetId="4">'[45]L Graph (Data)'!$A$344:$DS$355</definedName>
    <definedName name="ITnetservfee">'[12]L Graph (Data)'!$A$344:$DS$355</definedName>
    <definedName name="ITrefbaselineunits" localSheetId="6">'[45]L Graph (Data)'!$A$132:$DS$181</definedName>
    <definedName name="ITrefbaselineunits" localSheetId="5">'[45]L Graph (Data)'!$A$132:$DS$181</definedName>
    <definedName name="ITrefbaselineunits" localSheetId="4">'[45]L Graph (Data)'!$A$132:$DS$181</definedName>
    <definedName name="ITrefbaselineunits">'[12]L Graph (Data)'!$A$132:$DS$181</definedName>
    <definedName name="J1_11">#REF!</definedName>
    <definedName name="J1_12">#REF!</definedName>
    <definedName name="J6_11">#REF!</definedName>
    <definedName name="J6_12">#REF!</definedName>
    <definedName name="J7_11">#REF!</definedName>
    <definedName name="J7_12">#REF!</definedName>
    <definedName name="Jan_11">#REF!</definedName>
    <definedName name="Jan_12">#REF!</definedName>
    <definedName name="JTC" localSheetId="6">'[51]Operating Income Summary C-1'!$M$9</definedName>
    <definedName name="JTC" localSheetId="5">'[51]Operating Income Summary C-1'!$M$9</definedName>
    <definedName name="JTC" localSheetId="4">'[51]Operating Income Summary C-1'!$M$9</definedName>
    <definedName name="JTC">'[18]Operating Income Summary C-1'!$M$9</definedName>
    <definedName name="Jul_11">#REF!</definedName>
    <definedName name="Jul_12">#REF!</definedName>
    <definedName name="Jun_11">#REF!</definedName>
    <definedName name="Jun_12">#REF!</definedName>
    <definedName name="KEY">#REF!</definedName>
    <definedName name="LABOR" localSheetId="6">#REF!</definedName>
    <definedName name="LABOR" localSheetId="5">#REF!</definedName>
    <definedName name="LABOR" localSheetId="4">#REF!</definedName>
    <definedName name="LABOR">#REF!</definedName>
    <definedName name="LDCFUND">#REF!</definedName>
    <definedName name="LDCHOLD">#REF!</definedName>
    <definedName name="LDCHOLDII">#REF!</definedName>
    <definedName name="licenseduration" localSheetId="6">#REF!</definedName>
    <definedName name="licenseduration" localSheetId="5">#REF!</definedName>
    <definedName name="licenseduration" localSheetId="4">#REF!</definedName>
    <definedName name="licenseduration">#REF!</definedName>
    <definedName name="licensescope" localSheetId="6">#REF!</definedName>
    <definedName name="licensescope" localSheetId="5">#REF!</definedName>
    <definedName name="licensescope" localSheetId="4">#REF!</definedName>
    <definedName name="licensescope">#REF!</definedName>
    <definedName name="Liquids" localSheetId="6" hidden="1">{#N/A,#N/A,FALSE,"Earnings release"}</definedName>
    <definedName name="Liquids" localSheetId="4" hidden="1">{#N/A,#N/A,FALSE,"Earnings release"}</definedName>
    <definedName name="Liquids" hidden="1">{#N/A,#N/A,FALSE,"Earnings release"}</definedName>
    <definedName name="LOBBYING" localSheetId="6">#REF!</definedName>
    <definedName name="LOBBYING" localSheetId="5">#REF!</definedName>
    <definedName name="LOBBYING" localSheetId="4">#REF!</definedName>
    <definedName name="LOBBYING">#REF!</definedName>
    <definedName name="Look">#REF!</definedName>
    <definedName name="lookup">'[27]Input Sheet'!$A$9:$BM$140</definedName>
    <definedName name="LTD_Cate">'[54]LTD Detail'!$A$5:$A$884</definedName>
    <definedName name="LTD_Int">'[54]LTD Detail'!$H$5:$H$884</definedName>
    <definedName name="LTD_MY">'[54]LTD Detail'!$F$5:$F$884</definedName>
    <definedName name="LTD_Prin">'[54]LTD Detail'!$G$5:$G$884</definedName>
    <definedName name="LTD_Year">'[54]LTD Detail'!$E$5:$E$884</definedName>
    <definedName name="LYN">'[48]TB-MH003'!#REF!</definedName>
    <definedName name="M_S" localSheetId="6">#REF!</definedName>
    <definedName name="M_S" localSheetId="5">#REF!</definedName>
    <definedName name="M_S" localSheetId="4">#REF!</definedName>
    <definedName name="M_S">#REF!</definedName>
    <definedName name="M3_11">#REF!</definedName>
    <definedName name="M3_12">#REF!</definedName>
    <definedName name="M5_11">#REF!</definedName>
    <definedName name="M5_12">#REF!</definedName>
    <definedName name="Mar_11">#REF!</definedName>
    <definedName name="Mar_12">#REF!</definedName>
    <definedName name="May_11">#REF!</definedName>
    <definedName name="May_12">#REF!</definedName>
    <definedName name="mktcomp" localSheetId="6">#REF!</definedName>
    <definedName name="mktcomp" localSheetId="5">#REF!</definedName>
    <definedName name="mktcomp" localSheetId="4">#REF!</definedName>
    <definedName name="mktcomp">#REF!</definedName>
    <definedName name="mktfin2" localSheetId="6">#REF!</definedName>
    <definedName name="mktfin2" localSheetId="5">#REF!</definedName>
    <definedName name="mktfin2" localSheetId="4">#REF!</definedName>
    <definedName name="mktfin2">#REF!</definedName>
    <definedName name="mktfin3" localSheetId="6">#REF!</definedName>
    <definedName name="mktfin3" localSheetId="5">#REF!</definedName>
    <definedName name="mktfin3" localSheetId="4">#REF!</definedName>
    <definedName name="mktfin3">#REF!</definedName>
    <definedName name="mktfin6" localSheetId="6">#REF!</definedName>
    <definedName name="mktfin6" localSheetId="5">#REF!</definedName>
    <definedName name="mktfin6" localSheetId="4">#REF!</definedName>
    <definedName name="mktfin6">#REF!</definedName>
    <definedName name="mktpage4" localSheetId="6">#REF!</definedName>
    <definedName name="mktpage4" localSheetId="5">#REF!</definedName>
    <definedName name="mktpage4" localSheetId="4">#REF!</definedName>
    <definedName name="mktpage4">#REF!</definedName>
    <definedName name="MKTPRODUCT" localSheetId="6">#REF!</definedName>
    <definedName name="MKTPRODUCT" localSheetId="5">#REF!</definedName>
    <definedName name="MKTPRODUCT" localSheetId="4">#REF!</definedName>
    <definedName name="MKTPRODUCT">#REF!</definedName>
    <definedName name="MonthEndReconciliation_TempTable2">#REF!</definedName>
    <definedName name="N11_11">#REF!</definedName>
    <definedName name="N11_12">#REF!</definedName>
    <definedName name="NCSC" localSheetId="6">'[59]Rev Def Sum'!#REF!</definedName>
    <definedName name="NCSC" localSheetId="5">'[59]Rev Def Sum'!#REF!</definedName>
    <definedName name="NCSC" localSheetId="4">'[59]Rev Def Sum'!#REF!</definedName>
    <definedName name="NCSC">'[28]Rev Def Sum'!#REF!</definedName>
    <definedName name="NCSCLB" localSheetId="6" hidden="1">{"'Server Configuration'!$A$1:$DB$281"}</definedName>
    <definedName name="NCSCLB" localSheetId="5" hidden="1">{"'Server Configuration'!$A$1:$DB$281"}</definedName>
    <definedName name="NCSCLB" localSheetId="0" hidden="1">{"'Server Configuration'!$A$1:$DB$281"}</definedName>
    <definedName name="NCSCLB" localSheetId="2" hidden="1">{"'Server Configuration'!$A$1:$DB$281"}</definedName>
    <definedName name="NCSCLB" localSheetId="4" hidden="1">{"'Server Configuration'!$A$1:$DB$281"}</definedName>
    <definedName name="NCSCLB" hidden="1">{"'Server Configuration'!$A$1:$DB$281"}</definedName>
    <definedName name="NEBT" localSheetId="6">#REF!</definedName>
    <definedName name="NEBT" localSheetId="5">#REF!</definedName>
    <definedName name="NEBT" localSheetId="4">#REF!</definedName>
    <definedName name="NEBT">#REF!</definedName>
    <definedName name="NEWFILE" localSheetId="6">#REF!</definedName>
    <definedName name="NEWFILE" localSheetId="5">#REF!</definedName>
    <definedName name="NEWFILE" localSheetId="4">#REF!</definedName>
    <definedName name="NEWFILE">#REF!</definedName>
    <definedName name="NITAccrual">#REF!</definedName>
    <definedName name="NJANG" localSheetId="6">#REF!</definedName>
    <definedName name="NJANG" localSheetId="5">#REF!</definedName>
    <definedName name="NJANG" localSheetId="4">#REF!</definedName>
    <definedName name="NJANG">#REF!</definedName>
    <definedName name="NJDIST" localSheetId="6">#REF!</definedName>
    <definedName name="NJDIST" localSheetId="5">#REF!</definedName>
    <definedName name="NJDIST" localSheetId="4">#REF!</definedName>
    <definedName name="NJDIST">#REF!</definedName>
    <definedName name="No." localSheetId="6">#REF!</definedName>
    <definedName name="No." localSheetId="5">#REF!</definedName>
    <definedName name="No." localSheetId="4">#REF!</definedName>
    <definedName name="No.">#REF!</definedName>
    <definedName name="NORM_VOL" localSheetId="6">#REF!</definedName>
    <definedName name="NORM_VOL" localSheetId="5">#REF!</definedName>
    <definedName name="NORM_VOL" localSheetId="4">#REF!</definedName>
    <definedName name="NORM_VOL">#REF!</definedName>
    <definedName name="nousf" localSheetId="6">#REF!</definedName>
    <definedName name="nousf" localSheetId="5">#REF!</definedName>
    <definedName name="nousf" localSheetId="4">#REF!</definedName>
    <definedName name="nousf">#REF!</definedName>
    <definedName name="Nov_11">#REF!</definedName>
    <definedName name="Nov_12">#REF!</definedName>
    <definedName name="NPM" localSheetId="6">#REF!</definedName>
    <definedName name="NPM" localSheetId="5">#REF!</definedName>
    <definedName name="NPM" localSheetId="4">#REF!</definedName>
    <definedName name="NPM">#REF!</definedName>
    <definedName name="NvsAnswerCol">"'[PYR_SVC_BLUERI_AP IMAGES.xls]AVG FXrates'!$A$4:$A$21"</definedName>
    <definedName name="NvsASD">"V2001-09-30"</definedName>
    <definedName name="NvsASD_1">"V2007-09-30"</definedName>
    <definedName name="NvsASD_1_1">"V2012-06-30"</definedName>
    <definedName name="NvsAutoDrillOk">"VN"</definedName>
    <definedName name="NvsElapsedTime">0.00477291666902602</definedName>
    <definedName name="NvsElapsedTime_1">0.000219907407881692</definedName>
    <definedName name="NvsElapsedTime_1_1">0.00020833333110204</definedName>
    <definedName name="NvsElapsedTime_2">0.000219907407881692</definedName>
    <definedName name="NvsEndTime">35706.4988658565</definedName>
    <definedName name="NvsEndTime_1">39363.4914467593</definedName>
    <definedName name="NvsEndTime_1_1">41099.6144444444</definedName>
    <definedName name="NvsEndTime_2">39363.4914467593</definedName>
    <definedName name="NvsInstanceHook" localSheetId="6">#REF!='[60]September Travel Detail'!#REF!</definedName>
    <definedName name="NvsInstanceHook" localSheetId="5">#REF!='[60]September Travel Detail'!#REF!</definedName>
    <definedName name="NvsInstanceHook" localSheetId="4">#REF!='[60]September Travel Detail'!#REF!</definedName>
    <definedName name="NvsInstanceHook">#REF!='[29]September Travel Detail'!#REF!</definedName>
    <definedName name="NvsInstanceHook_1" localSheetId="6">#REF!='[60]September Travel Detail'!#REF!</definedName>
    <definedName name="NvsInstanceHook_1" localSheetId="5">#REF!='[60]September Travel Detail'!#REF!</definedName>
    <definedName name="NvsInstanceHook_1" localSheetId="4">#REF!='[60]September Travel Detail'!#REF!</definedName>
    <definedName name="NvsInstanceHook_1">#REF!='[29]September Travel Detail'!#REF!</definedName>
    <definedName name="NvsInstLang">"VENG"</definedName>
    <definedName name="NvsInstSpec">"%,FDEPTID,VHS9PW"</definedName>
    <definedName name="NvsInstSpec_1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"V2000-01-01"</definedName>
    <definedName name="NvsPanelEffdt_1">"V2099-01-01"</definedName>
    <definedName name="NvsPanelSetid">"VSHARE"</definedName>
    <definedName name="NvsParentRef">"'[PYR_SVC_BLUERI_BS-1003.xls]Balance Sheet'!$I$13"</definedName>
    <definedName name="NvsReqBU">"VPSC"</definedName>
    <definedName name="NvsReqBU_1">"V00012"</definedName>
    <definedName name="NvsReqBUOnly">"VN"</definedName>
    <definedName name="NvsReqBUOnly_1">"VY"</definedName>
    <definedName name="NvsStyleNme">"NiSource Corporate.xls"</definedName>
    <definedName name="NvsTransLed">"VN"</definedName>
    <definedName name="NvsTreeASD">"V2001-09-30"</definedName>
    <definedName name="NvsTreeASD_1">"V2007-09-30"</definedName>
    <definedName name="NvsTreeASD_1_1">"V2012-06-30"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LEDGER">"LED_DEFN_TBL"</definedName>
    <definedName name="NvsValTbl.PRODUCT">"PRODUCT_TBL"</definedName>
    <definedName name="NvsValTbl.PROGRAM_CODE">"PROGRAM_TBL"</definedName>
    <definedName name="NvsValTbl.SCENARIO">"BD_SCENARIO_TBL"</definedName>
    <definedName name="O10_11">#REF!</definedName>
    <definedName name="O10_12">#REF!</definedName>
    <definedName name="Oct_11">#REF!</definedName>
    <definedName name="Oct_12">#REF!</definedName>
    <definedName name="OPEB_Credit" localSheetId="6">[43]Inputs!$B$34</definedName>
    <definedName name="OPEB_Credit" localSheetId="5">[43]Inputs!$B$34</definedName>
    <definedName name="OPEB_Credit" localSheetId="4">[43]Inputs!$B$34</definedName>
    <definedName name="OPEB_Credit">[9]Inputs!$B$34</definedName>
    <definedName name="OTHERTAX" localSheetId="6">#REF!</definedName>
    <definedName name="OTHERTAX" localSheetId="5">#REF!</definedName>
    <definedName name="OTHERTAX" localSheetId="4">#REF!</definedName>
    <definedName name="OTHERTAX">#REF!</definedName>
    <definedName name="OTPAY" localSheetId="6">#REF!</definedName>
    <definedName name="OTPAY" localSheetId="5">#REF!</definedName>
    <definedName name="OTPAY" localSheetId="4">#REF!</definedName>
    <definedName name="OTPAY">#REF!</definedName>
    <definedName name="p" hidden="1">#REF!</definedName>
    <definedName name="PAGE_" localSheetId="6">#REF!</definedName>
    <definedName name="PAGE_" localSheetId="5">#REF!</definedName>
    <definedName name="PAGE_" localSheetId="4">#REF!</definedName>
    <definedName name="PAGE_">#REF!</definedName>
    <definedName name="PAGE_1" localSheetId="6">#REF!</definedName>
    <definedName name="PAGE_1" localSheetId="5">#REF!</definedName>
    <definedName name="PAGE_1" localSheetId="4">#REF!</definedName>
    <definedName name="PAGE_1">#REF!</definedName>
    <definedName name="PAGE_10" localSheetId="6">#REF!</definedName>
    <definedName name="PAGE_10" localSheetId="5">#REF!</definedName>
    <definedName name="PAGE_10" localSheetId="4">#REF!</definedName>
    <definedName name="PAGE_10">#REF!</definedName>
    <definedName name="PAGE_11" localSheetId="6">#REF!</definedName>
    <definedName name="PAGE_11" localSheetId="5">#REF!</definedName>
    <definedName name="PAGE_11" localSheetId="4">#REF!</definedName>
    <definedName name="PAGE_11">#REF!</definedName>
    <definedName name="PAGE_12" localSheetId="6">#REF!</definedName>
    <definedName name="PAGE_12" localSheetId="5">#REF!</definedName>
    <definedName name="PAGE_12" localSheetId="4">#REF!</definedName>
    <definedName name="PAGE_12">#REF!</definedName>
    <definedName name="PAGE_13" localSheetId="6">#REF!</definedName>
    <definedName name="PAGE_13" localSheetId="5">#REF!</definedName>
    <definedName name="PAGE_13" localSheetId="4">#REF!</definedName>
    <definedName name="PAGE_13">#REF!</definedName>
    <definedName name="PAGE_14" localSheetId="6">#REF!</definedName>
    <definedName name="PAGE_14" localSheetId="5">#REF!</definedName>
    <definedName name="PAGE_14" localSheetId="4">#REF!</definedName>
    <definedName name="PAGE_14">#REF!</definedName>
    <definedName name="PAGE_19" localSheetId="6">#REF!</definedName>
    <definedName name="PAGE_19" localSheetId="5">#REF!</definedName>
    <definedName name="PAGE_19" localSheetId="4">#REF!</definedName>
    <definedName name="PAGE_19">#REF!</definedName>
    <definedName name="PAGE_2" localSheetId="6">#REF!</definedName>
    <definedName name="PAGE_2" localSheetId="5">#REF!</definedName>
    <definedName name="PAGE_2" localSheetId="4">#REF!</definedName>
    <definedName name="PAGE_2">#REF!</definedName>
    <definedName name="PAGE_20" localSheetId="6">#REF!</definedName>
    <definedName name="PAGE_20" localSheetId="5">#REF!</definedName>
    <definedName name="PAGE_20" localSheetId="4">#REF!</definedName>
    <definedName name="PAGE_20">#REF!</definedName>
    <definedName name="PAGE_21" localSheetId="6">#REF!</definedName>
    <definedName name="PAGE_21" localSheetId="5">#REF!</definedName>
    <definedName name="PAGE_21" localSheetId="4">#REF!</definedName>
    <definedName name="PAGE_21">#REF!</definedName>
    <definedName name="PAGE_25" localSheetId="6">#REF!</definedName>
    <definedName name="PAGE_25" localSheetId="5">#REF!</definedName>
    <definedName name="PAGE_25" localSheetId="4">#REF!</definedName>
    <definedName name="PAGE_25">#REF!</definedName>
    <definedName name="PAGE_3" localSheetId="6">#REF!</definedName>
    <definedName name="PAGE_3" localSheetId="5">#REF!</definedName>
    <definedName name="PAGE_3" localSheetId="4">#REF!</definedName>
    <definedName name="PAGE_3">#REF!</definedName>
    <definedName name="PAGE_4" localSheetId="6">#REF!</definedName>
    <definedName name="PAGE_4" localSheetId="5">#REF!</definedName>
    <definedName name="PAGE_4" localSheetId="4">#REF!</definedName>
    <definedName name="PAGE_4">#REF!</definedName>
    <definedName name="PAGE_5" localSheetId="6">#REF!</definedName>
    <definedName name="PAGE_5" localSheetId="5">#REF!</definedName>
    <definedName name="PAGE_5" localSheetId="4">#REF!</definedName>
    <definedName name="PAGE_5">#REF!</definedName>
    <definedName name="PAGE_6" localSheetId="6">#REF!</definedName>
    <definedName name="PAGE_6" localSheetId="5">#REF!</definedName>
    <definedName name="PAGE_6" localSheetId="4">#REF!</definedName>
    <definedName name="PAGE_6">#REF!</definedName>
    <definedName name="PAGE_7" localSheetId="6">#REF!</definedName>
    <definedName name="PAGE_7" localSheetId="5">#REF!</definedName>
    <definedName name="PAGE_7" localSheetId="4">#REF!</definedName>
    <definedName name="PAGE_7">#REF!</definedName>
    <definedName name="PAGE_8" localSheetId="6">#REF!</definedName>
    <definedName name="PAGE_8" localSheetId="5">#REF!</definedName>
    <definedName name="PAGE_8" localSheetId="4">#REF!</definedName>
    <definedName name="PAGE_8">#REF!</definedName>
    <definedName name="PAGE_9" localSheetId="6">#REF!</definedName>
    <definedName name="PAGE_9" localSheetId="5">#REF!</definedName>
    <definedName name="PAGE_9" localSheetId="4">#REF!</definedName>
    <definedName name="PAGE_9">#REF!</definedName>
    <definedName name="PAGE01" localSheetId="6">#REF!</definedName>
    <definedName name="PAGE01" localSheetId="5">#REF!</definedName>
    <definedName name="PAGE01" localSheetId="4">#REF!</definedName>
    <definedName name="PAGE01">#REF!</definedName>
    <definedName name="PAGE1" localSheetId="6">#REF!</definedName>
    <definedName name="PAGE1" localSheetId="5">#REF!</definedName>
    <definedName name="PAGE1" localSheetId="4">#REF!</definedName>
    <definedName name="PAGE1">#REF!</definedName>
    <definedName name="PAGE2">'[30]Rate Base Summary Sch B-1'!#REF!</definedName>
    <definedName name="PAGE3" localSheetId="6">#REF!</definedName>
    <definedName name="PAGE3" localSheetId="5">#REF!</definedName>
    <definedName name="PAGE3" localSheetId="4">#REF!</definedName>
    <definedName name="PAGE3">#REF!</definedName>
    <definedName name="PAGE4" localSheetId="6">#REF!</definedName>
    <definedName name="PAGE4" localSheetId="5">#REF!</definedName>
    <definedName name="PAGE4" localSheetId="4">#REF!</definedName>
    <definedName name="PAGE4">#REF!</definedName>
    <definedName name="PAGE5" localSheetId="6">'[61]B-2.3'!#REF!</definedName>
    <definedName name="PAGE5" localSheetId="5">'[61]B-2.3'!#REF!</definedName>
    <definedName name="PAGE5" localSheetId="4">'[61]B-2.3'!#REF!</definedName>
    <definedName name="PAGE5">'[31]B-2.3'!#REF!</definedName>
    <definedName name="PAGE6" localSheetId="6">'[61]B-2.3'!#REF!</definedName>
    <definedName name="PAGE6" localSheetId="5">'[61]B-2.3'!#REF!</definedName>
    <definedName name="PAGE6" localSheetId="4">'[61]B-2.3'!#REF!</definedName>
    <definedName name="PAGE6">'[31]B-2.3'!#REF!</definedName>
    <definedName name="PAGE7" localSheetId="6">#REF!</definedName>
    <definedName name="PAGE7" localSheetId="5">#REF!</definedName>
    <definedName name="PAGE7" localSheetId="4">#REF!</definedName>
    <definedName name="PAGE7">#REF!</definedName>
    <definedName name="PAGE8" localSheetId="6">#REF!</definedName>
    <definedName name="PAGE8" localSheetId="5">#REF!</definedName>
    <definedName name="PAGE8" localSheetId="4">#REF!</definedName>
    <definedName name="PAGE8">#REF!</definedName>
    <definedName name="PAGM">#REF!</definedName>
    <definedName name="PCAP">#REF!</definedName>
    <definedName name="PENADJ">'[62]PNG BS Jul10'!#REF!</definedName>
    <definedName name="penalty" localSheetId="6">#REF!</definedName>
    <definedName name="penalty" localSheetId="5">#REF!</definedName>
    <definedName name="penalty" localSheetId="4">#REF!</definedName>
    <definedName name="penalty">#REF!</definedName>
    <definedName name="PerInvoiceLookup" localSheetId="6">OFFSET('[46]% Invoice'!$A$1,0,0,COUNTA('[46]% Invoice'!$A$1:$A$65536),COUNTA('[46]% Invoice'!$A$1:$IV$1))</definedName>
    <definedName name="PerInvoiceLookup" localSheetId="5">OFFSET('[46]% Invoice'!$A$1,0,0,COUNTA('[46]% Invoice'!$A$1:$A$65536),COUNTA('[46]% Invoice'!$A$1:$IV$1))</definedName>
    <definedName name="PerInvoiceLookup" localSheetId="4">OFFSET('[46]% Invoice'!$A$1,0,0,COUNTA('[46]% Invoice'!$A$1:$A$65536),COUNTA('[46]% Invoice'!$A$1:$IV$1))</definedName>
    <definedName name="PerInvoiceLookup">OFFSET('[13]% Invoice'!$A$1,0,0,COUNTA('[13]% Invoice'!$A$1:$A$65536),COUNTA('[13]% Invoice'!$A$1:$IV$1))</definedName>
    <definedName name="PG5A" localSheetId="6">#REF!</definedName>
    <definedName name="PG5A" localSheetId="5">#REF!</definedName>
    <definedName name="PG5A" localSheetId="4">#REF!</definedName>
    <definedName name="PG5A">#REF!</definedName>
    <definedName name="PG5B" localSheetId="6">#REF!</definedName>
    <definedName name="PG5B" localSheetId="5">#REF!</definedName>
    <definedName name="PG5B" localSheetId="4">#REF!</definedName>
    <definedName name="PG5B">#REF!</definedName>
    <definedName name="PG5C" localSheetId="6">#REF!</definedName>
    <definedName name="PG5C" localSheetId="5">#REF!</definedName>
    <definedName name="PG5C" localSheetId="4">#REF!</definedName>
    <definedName name="PG5C">#REF!</definedName>
    <definedName name="PG5D" localSheetId="6">#REF!</definedName>
    <definedName name="PG5D" localSheetId="5">#REF!</definedName>
    <definedName name="PG5D" localSheetId="4">#REF!</definedName>
    <definedName name="PG5D">#REF!</definedName>
    <definedName name="PG5E" localSheetId="6">#REF!</definedName>
    <definedName name="PG5E" localSheetId="5">#REF!</definedName>
    <definedName name="PG5E" localSheetId="4">#REF!</definedName>
    <definedName name="PG5E">#REF!</definedName>
    <definedName name="PG5F" localSheetId="6">#REF!</definedName>
    <definedName name="PG5F" localSheetId="5">#REF!</definedName>
    <definedName name="PG5F" localSheetId="4">#REF!</definedName>
    <definedName name="PG5F">#REF!</definedName>
    <definedName name="PG6A">#REF!</definedName>
    <definedName name="PG6B">#REF!</definedName>
    <definedName name="PG6C">#REF!</definedName>
    <definedName name="PG6D">#REF!</definedName>
    <definedName name="PGKY">#REF!</definedName>
    <definedName name="PGWV">#REF!</definedName>
    <definedName name="plug" localSheetId="6">#REF!</definedName>
    <definedName name="plug" localSheetId="5">#REF!</definedName>
    <definedName name="plug" localSheetId="4">#REF!</definedName>
    <definedName name="plug">#REF!</definedName>
    <definedName name="plug1" localSheetId="6">#REF!</definedName>
    <definedName name="plug1" localSheetId="5">#REF!</definedName>
    <definedName name="plug1" localSheetId="4">#REF!</definedName>
    <definedName name="plug1">#REF!</definedName>
    <definedName name="PNGCos">#REF!</definedName>
    <definedName name="pook" localSheetId="6">#REF!</definedName>
    <definedName name="pook" localSheetId="5">#REF!</definedName>
    <definedName name="pook" localSheetId="4">#REF!</definedName>
    <definedName name="pook">#REF!</definedName>
    <definedName name="PPTY" localSheetId="6">#REF!</definedName>
    <definedName name="PPTY" localSheetId="5">#REF!</definedName>
    <definedName name="PPTY" localSheetId="4">#REF!</definedName>
    <definedName name="PPTY">#REF!</definedName>
    <definedName name="PREMPAY" localSheetId="6">#REF!</definedName>
    <definedName name="PREMPAY" localSheetId="5">#REF!</definedName>
    <definedName name="PREMPAY" localSheetId="4">#REF!</definedName>
    <definedName name="PREMPAY">#REF!</definedName>
    <definedName name="PRINT" localSheetId="6">#REF!</definedName>
    <definedName name="PRINT" localSheetId="5">#REF!</definedName>
    <definedName name="PRINT" localSheetId="4">#REF!</definedName>
    <definedName name="PRINT">#REF!</definedName>
    <definedName name="_xlnm.Print_Area">#REF!</definedName>
    <definedName name="_xlnm.Print_Titles">#N/A</definedName>
    <definedName name="PRINTADJ" localSheetId="6">#REF!</definedName>
    <definedName name="PRINTADJ" localSheetId="5">#REF!</definedName>
    <definedName name="PRINTADJ" localSheetId="4">#REF!</definedName>
    <definedName name="PRINTADJ">#REF!</definedName>
    <definedName name="PRINTADS" localSheetId="6">#REF!</definedName>
    <definedName name="PRINTADS" localSheetId="5">#REF!</definedName>
    <definedName name="PRINTADS" localSheetId="4">#REF!</definedName>
    <definedName name="PRINTADS">#REF!</definedName>
    <definedName name="PRINTBENEFITS" localSheetId="6">#REF!</definedName>
    <definedName name="PRINTBENEFITS" localSheetId="5">#REF!</definedName>
    <definedName name="PRINTBENEFITS" localSheetId="4">#REF!</definedName>
    <definedName name="PRINTBENEFITS">#REF!</definedName>
    <definedName name="PRINTBILL" localSheetId="6">#REF!</definedName>
    <definedName name="PRINTBILL" localSheetId="5">#REF!</definedName>
    <definedName name="PRINTBILL" localSheetId="4">#REF!</definedName>
    <definedName name="PRINTBILL">#REF!</definedName>
    <definedName name="PRINTFICA" localSheetId="6">#REF!</definedName>
    <definedName name="PRINTFICA" localSheetId="5">#REF!</definedName>
    <definedName name="PRINTFICA" localSheetId="4">#REF!</definedName>
    <definedName name="PRINTFICA">#REF!</definedName>
    <definedName name="PRINTGC" localSheetId="6">#REF!</definedName>
    <definedName name="PRINTGC" localSheetId="5">#REF!</definedName>
    <definedName name="PRINTGC" localSheetId="4">#REF!</definedName>
    <definedName name="PRINTGC">#REF!</definedName>
    <definedName name="PRINTINPUT" localSheetId="6">#REF!</definedName>
    <definedName name="PRINTINPUT" localSheetId="5">#REF!</definedName>
    <definedName name="PRINTINPUT" localSheetId="4">#REF!</definedName>
    <definedName name="PRINTINPUT">#REF!</definedName>
    <definedName name="PRINTLABOR" localSheetId="6">#REF!</definedName>
    <definedName name="PRINTLABOR" localSheetId="5">#REF!</definedName>
    <definedName name="PRINTLABOR" localSheetId="4">#REF!</definedName>
    <definedName name="PRINTLABOR">#REF!</definedName>
    <definedName name="PRINTMAIN" localSheetId="6">#REF!</definedName>
    <definedName name="PRINTMAIN" localSheetId="5">#REF!</definedName>
    <definedName name="PRINTMAIN" localSheetId="4">#REF!</definedName>
    <definedName name="PRINTMAIN">#REF!</definedName>
    <definedName name="PRINTNORM" localSheetId="6">#REF!</definedName>
    <definedName name="PRINTNORM" localSheetId="5">#REF!</definedName>
    <definedName name="PRINTNORM" localSheetId="4">#REF!</definedName>
    <definedName name="PRINTNORM">#REF!</definedName>
    <definedName name="PRINTREVC" localSheetId="6">#REF!</definedName>
    <definedName name="PRINTREVC" localSheetId="5">#REF!</definedName>
    <definedName name="PRINTREVC" localSheetId="4">#REF!</definedName>
    <definedName name="PRINTREVC">#REF!</definedName>
    <definedName name="PRINTSCH35B" localSheetId="6">#REF!</definedName>
    <definedName name="PRINTSCH35B" localSheetId="5">#REF!</definedName>
    <definedName name="PRINTSCH35B" localSheetId="4">#REF!</definedName>
    <definedName name="PRINTSCH35B">#REF!</definedName>
    <definedName name="PRINTSUMMARY" localSheetId="6">#REF!</definedName>
    <definedName name="PRINTSUMMARY" localSheetId="5">#REF!</definedName>
    <definedName name="PRINTSUMMARY" localSheetId="4">#REF!</definedName>
    <definedName name="PRINTSUMMARY">#REF!</definedName>
    <definedName name="productlist">'[32]Product List'!$A$1:$E$23153</definedName>
    <definedName name="proj_cust_pmts" localSheetId="6">'[43]Payment Calculation'!$C$25</definedName>
    <definedName name="proj_cust_pmts" localSheetId="5">'[43]Payment Calculation'!$C$25</definedName>
    <definedName name="proj_cust_pmts" localSheetId="4">'[43]Payment Calculation'!$C$25</definedName>
    <definedName name="proj_cust_pmts">'[9]Payment Calculation'!$C$25</definedName>
    <definedName name="PROPTAX" localSheetId="6">#REF!</definedName>
    <definedName name="PROPTAX" localSheetId="5">#REF!</definedName>
    <definedName name="PROPTAX" localSheetId="4">#REF!</definedName>
    <definedName name="PROPTAX">#REF!</definedName>
    <definedName name="PTWP_Cap_Input">'[54]Capital Input'!$B$14:$CP$86</definedName>
    <definedName name="PTWP_Cap_Plan">'[54]Capital Input'!$J$15:$CP$86</definedName>
    <definedName name="PTWP_MODEL_IND">'[54]Capital Input'!$B$15:$B$84</definedName>
    <definedName name="PTWP_Tax_Life">'[54]Capital Input'!$G$15:$G$84</definedName>
    <definedName name="qryFTECategbyCountry" localSheetId="6">#REF!</definedName>
    <definedName name="qryFTECategbyCountry" localSheetId="5">#REF!</definedName>
    <definedName name="qryFTECategbyCountry" localSheetId="4">#REF!</definedName>
    <definedName name="qryFTECategbyCountry">#REF!</definedName>
    <definedName name="Quest" localSheetId="6">#REF!</definedName>
    <definedName name="Quest" localSheetId="5">#REF!</definedName>
    <definedName name="Quest" localSheetId="4">#REF!</definedName>
    <definedName name="Quest">#REF!</definedName>
    <definedName name="R_Class">'[63]Retail Lookup'!$A$1:$C$43</definedName>
    <definedName name="R_MCF_EST">'[63]MCF Est-Retail'!$A$5:$BL$47</definedName>
    <definedName name="R_RATES">'[63]RSS-Rates'!$A$4:$BL$84</definedName>
    <definedName name="RATEBASE">'[7]Rev Def Sum'!#REF!</definedName>
    <definedName name="rates" localSheetId="6">#REF!</definedName>
    <definedName name="rates" localSheetId="5">#REF!</definedName>
    <definedName name="rates" localSheetId="4">#REF!</definedName>
    <definedName name="rates">#REF!</definedName>
    <definedName name="RBN">'[48]TB-MH003'!#REF!</definedName>
    <definedName name="RBU">'[48]TB-MH003'!#REF!</definedName>
    <definedName name="RECLASS" localSheetId="6">#REF!</definedName>
    <definedName name="RECLASS" localSheetId="5">#REF!</definedName>
    <definedName name="RECLASS" localSheetId="4">#REF!</definedName>
    <definedName name="RECLASS">#REF!</definedName>
    <definedName name="RECON2" localSheetId="6">#REF!</definedName>
    <definedName name="RECON2" localSheetId="5">#REF!</definedName>
    <definedName name="RECON2" localSheetId="4">#REF!</definedName>
    <definedName name="RECON2">#REF!</definedName>
    <definedName name="RECONCILATION" localSheetId="6">#REF!</definedName>
    <definedName name="RECONCILATION" localSheetId="5">#REF!</definedName>
    <definedName name="RECONCILATION" localSheetId="4">#REF!</definedName>
    <definedName name="RECONCILATION">#REF!</definedName>
    <definedName name="_xlnm.Recorder" localSheetId="6">#REF!</definedName>
    <definedName name="_xlnm.Recorder" localSheetId="5">#REF!</definedName>
    <definedName name="_xlnm.Recorder" localSheetId="4">#REF!</definedName>
    <definedName name="_xlnm.Recorder">#REF!</definedName>
    <definedName name="RefFunction">[21]Assumptions!$F$34:$F$39</definedName>
    <definedName name="RefGrade">[21]Assumptions!$F$7:$F$16</definedName>
    <definedName name="RefJobTitle">[21]Assumptions!$F$18:$F$31</definedName>
    <definedName name="REV">#REF!</definedName>
    <definedName name="REVALLOC">'[8]ATTACH REH-5A REV'!$A$1:$J$39</definedName>
    <definedName name="REVSPT">#REF!</definedName>
    <definedName name="RISK" localSheetId="6">#REF!</definedName>
    <definedName name="RISK" localSheetId="5">#REF!</definedName>
    <definedName name="RISK" localSheetId="4">#REF!</definedName>
    <definedName name="RISK">#REF!</definedName>
    <definedName name="Rollups" localSheetId="6">#REF!</definedName>
    <definedName name="Rollups" localSheetId="5">#REF!</definedName>
    <definedName name="Rollups" localSheetId="4">#REF!</definedName>
    <definedName name="Rollups">#REF!</definedName>
    <definedName name="Rusty" localSheetId="6" hidden="1">{"'Server Configuration'!$A$1:$DB$281"}</definedName>
    <definedName name="Rusty" localSheetId="5" hidden="1">{"'Server Configuration'!$A$1:$DB$281"}</definedName>
    <definedName name="Rusty" localSheetId="0" hidden="1">{"'Server Configuration'!$A$1:$DB$281"}</definedName>
    <definedName name="Rusty" localSheetId="2" hidden="1">{"'Server Configuration'!$A$1:$DB$281"}</definedName>
    <definedName name="Rusty" localSheetId="4" hidden="1">{"'Server Configuration'!$A$1:$DB$281"}</definedName>
    <definedName name="Rusty" hidden="1">{"'Server Configuration'!$A$1:$DB$281"}</definedName>
    <definedName name="S35A" localSheetId="6">#REF!</definedName>
    <definedName name="S35A" localSheetId="5">#REF!</definedName>
    <definedName name="S35A" localSheetId="4">#REF!</definedName>
    <definedName name="S35A">#REF!</definedName>
    <definedName name="S35B" localSheetId="6">#REF!</definedName>
    <definedName name="S35B" localSheetId="5">#REF!</definedName>
    <definedName name="S35B" localSheetId="4">#REF!</definedName>
    <definedName name="S35B">#REF!</definedName>
    <definedName name="S9_11">#REF!</definedName>
    <definedName name="S9_12">#REF!</definedName>
    <definedName name="SAS_GasCost">[17]Input!#REF!</definedName>
    <definedName name="SCH_17_1of2" localSheetId="6">#REF!</definedName>
    <definedName name="SCH_17_1of2" localSheetId="5">#REF!</definedName>
    <definedName name="SCH_17_1of2" localSheetId="4">#REF!</definedName>
    <definedName name="SCH_17_1of2">#REF!</definedName>
    <definedName name="SCH_17_2of2" localSheetId="6">#REF!</definedName>
    <definedName name="SCH_17_2of2" localSheetId="5">#REF!</definedName>
    <definedName name="SCH_17_2of2" localSheetId="4">#REF!</definedName>
    <definedName name="SCH_17_2of2">#REF!</definedName>
    <definedName name="sch35a" localSheetId="6">#REF!</definedName>
    <definedName name="sch35a" localSheetId="5">#REF!</definedName>
    <definedName name="sch35a" localSheetId="4">#REF!</definedName>
    <definedName name="sch35a">#REF!</definedName>
    <definedName name="sch35b" localSheetId="6">#REF!</definedName>
    <definedName name="sch35b" localSheetId="5">#REF!</definedName>
    <definedName name="sch35b" localSheetId="4">#REF!</definedName>
    <definedName name="sch35b">#REF!</definedName>
    <definedName name="SCHEDULE_12" localSheetId="6">#REF!</definedName>
    <definedName name="SCHEDULE_12" localSheetId="5">#REF!</definedName>
    <definedName name="SCHEDULE_12" localSheetId="4">#REF!</definedName>
    <definedName name="SCHEDULE_12">#REF!</definedName>
    <definedName name="Sep_08_Man_Fee" localSheetId="6">#REF!</definedName>
    <definedName name="Sep_08_Man_Fee" localSheetId="5">#REF!</definedName>
    <definedName name="Sep_08_Man_Fee" localSheetId="4">#REF!</definedName>
    <definedName name="Sep_08_Man_Fee">#REF!</definedName>
    <definedName name="Sep_11">#REF!</definedName>
    <definedName name="Sep_12">#REF!</definedName>
    <definedName name="SGA" localSheetId="6">#REF!</definedName>
    <definedName name="SGA" localSheetId="5">#REF!</definedName>
    <definedName name="SGA" localSheetId="4">#REF!</definedName>
    <definedName name="SGA">#REF!</definedName>
    <definedName name="SHEET1" localSheetId="6">#REF!</definedName>
    <definedName name="SHEET1" localSheetId="5">#REF!</definedName>
    <definedName name="SHEET1" localSheetId="4">#REF!</definedName>
    <definedName name="SHEET1">#REF!</definedName>
    <definedName name="SHEET10" localSheetId="6">#REF!</definedName>
    <definedName name="SHEET10" localSheetId="5">#REF!</definedName>
    <definedName name="SHEET10" localSheetId="4">#REF!</definedName>
    <definedName name="SHEET10">#REF!</definedName>
    <definedName name="SHEET108" localSheetId="6">#REF!</definedName>
    <definedName name="SHEET108" localSheetId="5">#REF!</definedName>
    <definedName name="SHEET108" localSheetId="4">#REF!</definedName>
    <definedName name="SHEET108">#REF!</definedName>
    <definedName name="SHEET108_2" localSheetId="6">#REF!</definedName>
    <definedName name="SHEET108_2" localSheetId="5">#REF!</definedName>
    <definedName name="SHEET108_2" localSheetId="4">#REF!</definedName>
    <definedName name="SHEET108_2">#REF!</definedName>
    <definedName name="SHEET11" localSheetId="6">#REF!</definedName>
    <definedName name="SHEET11" localSheetId="5">#REF!</definedName>
    <definedName name="SHEET11" localSheetId="4">#REF!</definedName>
    <definedName name="SHEET11">#REF!</definedName>
    <definedName name="SHEET12" localSheetId="6">#REF!</definedName>
    <definedName name="SHEET12" localSheetId="5">#REF!</definedName>
    <definedName name="SHEET12" localSheetId="4">#REF!</definedName>
    <definedName name="SHEET12">#REF!</definedName>
    <definedName name="SHEET13" localSheetId="6">#REF!</definedName>
    <definedName name="SHEET13" localSheetId="5">#REF!</definedName>
    <definedName name="SHEET13" localSheetId="4">#REF!</definedName>
    <definedName name="SHEET13">#REF!</definedName>
    <definedName name="SHEET2" localSheetId="6">#REF!</definedName>
    <definedName name="SHEET2" localSheetId="5">#REF!</definedName>
    <definedName name="SHEET2" localSheetId="4">#REF!</definedName>
    <definedName name="SHEET2">#REF!</definedName>
    <definedName name="SHEET3" localSheetId="6">#REF!</definedName>
    <definedName name="SHEET3" localSheetId="5">#REF!</definedName>
    <definedName name="SHEET3" localSheetId="4">#REF!</definedName>
    <definedName name="SHEET3">#REF!</definedName>
    <definedName name="SHEET4" localSheetId="6">#REF!</definedName>
    <definedName name="SHEET4" localSheetId="5">#REF!</definedName>
    <definedName name="SHEET4" localSheetId="4">#REF!</definedName>
    <definedName name="SHEET4">#REF!</definedName>
    <definedName name="SHEET5" localSheetId="6">#REF!</definedName>
    <definedName name="SHEET5" localSheetId="5">#REF!</definedName>
    <definedName name="SHEET5" localSheetId="4">#REF!</definedName>
    <definedName name="SHEET5">#REF!</definedName>
    <definedName name="SHEET6" localSheetId="6">#REF!</definedName>
    <definedName name="SHEET6" localSheetId="5">#REF!</definedName>
    <definedName name="SHEET6" localSheetId="4">#REF!</definedName>
    <definedName name="SHEET6">#REF!</definedName>
    <definedName name="SHEET7" localSheetId="6">#REF!</definedName>
    <definedName name="SHEET7" localSheetId="5">#REF!</definedName>
    <definedName name="SHEET7" localSheetId="4">#REF!</definedName>
    <definedName name="SHEET7">#REF!</definedName>
    <definedName name="SHEET8" localSheetId="6">#REF!</definedName>
    <definedName name="SHEET8" localSheetId="5">#REF!</definedName>
    <definedName name="SHEET8" localSheetId="4">#REF!</definedName>
    <definedName name="SHEET8">#REF!</definedName>
    <definedName name="SHEET9" localSheetId="6">#REF!</definedName>
    <definedName name="SHEET9" localSheetId="5">#REF!</definedName>
    <definedName name="SHEET9" localSheetId="4">#REF!</definedName>
    <definedName name="SHEET9">#REF!</definedName>
    <definedName name="SMK" localSheetId="6">'[51]B-1 p.1 Summary (Base)'!$J$8</definedName>
    <definedName name="SMK" localSheetId="5">'[51]B-1 p.1 Summary (Base)'!$J$8</definedName>
    <definedName name="SMK" localSheetId="4">'[51]B-1 p.1 Summary (Base)'!$J$8</definedName>
    <definedName name="SMK">'[18]B-1 p.1 Summary (Base)'!$J$8</definedName>
    <definedName name="SPECIFIC" localSheetId="6">#REF!</definedName>
    <definedName name="SPECIFIC" localSheetId="5">#REF!</definedName>
    <definedName name="SPECIFIC" localSheetId="4">#REF!</definedName>
    <definedName name="SPECIFIC">#REF!</definedName>
    <definedName name="STATEMENT_II">#REF!</definedName>
    <definedName name="STATEMENT_III">#REF!</definedName>
    <definedName name="STATETAX_PAY_MO" localSheetId="6">#REF!</definedName>
    <definedName name="STATETAX_PAY_MO" localSheetId="5">#REF!</definedName>
    <definedName name="STATETAX_PAY_MO" localSheetId="4">#REF!</definedName>
    <definedName name="STATETAX_PAY_MO">#REF!</definedName>
    <definedName name="STATETAX_PAY_WK" localSheetId="6">#REF!</definedName>
    <definedName name="STATETAX_PAY_WK" localSheetId="5">#REF!</definedName>
    <definedName name="STATETAX_PAY_WK" localSheetId="4">#REF!</definedName>
    <definedName name="STATETAX_PAY_WK">#REF!</definedName>
    <definedName name="STORAGE" localSheetId="6">#REF!</definedName>
    <definedName name="STORAGE" localSheetId="5">#REF!</definedName>
    <definedName name="STORAGE" localSheetId="4">#REF!</definedName>
    <definedName name="STORAGE">#REF!</definedName>
    <definedName name="STUDY" localSheetId="6">#REF!</definedName>
    <definedName name="STUDY" localSheetId="5">#REF!</definedName>
    <definedName name="STUDY" localSheetId="4">#REF!</definedName>
    <definedName name="STUDY">#REF!</definedName>
    <definedName name="SUM6406E" localSheetId="6">#REF!</definedName>
    <definedName name="SUM6406E" localSheetId="5">#REF!</definedName>
    <definedName name="SUM6406E" localSheetId="4">#REF!</definedName>
    <definedName name="SUM6406E">#REF!</definedName>
    <definedName name="SUM6406P" localSheetId="6">#REF!</definedName>
    <definedName name="SUM6406P" localSheetId="5">#REF!</definedName>
    <definedName name="SUM6406P" localSheetId="4">#REF!</definedName>
    <definedName name="SUM6406P">#REF!</definedName>
    <definedName name="SUM6503E" localSheetId="6">#REF!</definedName>
    <definedName name="SUM6503E" localSheetId="5">#REF!</definedName>
    <definedName name="SUM6503E" localSheetId="4">#REF!</definedName>
    <definedName name="SUM6503E">#REF!</definedName>
    <definedName name="SUM6503P" localSheetId="6">#REF!</definedName>
    <definedName name="SUM6503P" localSheetId="5">#REF!</definedName>
    <definedName name="SUM6503P" localSheetId="4">#REF!</definedName>
    <definedName name="SUM6503P">#REF!</definedName>
    <definedName name="SUM6703E" localSheetId="6">#REF!</definedName>
    <definedName name="SUM6703E" localSheetId="5">#REF!</definedName>
    <definedName name="SUM6703E" localSheetId="4">#REF!</definedName>
    <definedName name="SUM6703E">#REF!</definedName>
    <definedName name="SUM6703P" localSheetId="6">#REF!</definedName>
    <definedName name="SUM6703P" localSheetId="5">#REF!</definedName>
    <definedName name="SUM6703P" localSheetId="4">#REF!</definedName>
    <definedName name="SUM6703P">#REF!</definedName>
    <definedName name="SUM7203E" localSheetId="6">#REF!</definedName>
    <definedName name="SUM7203E" localSheetId="5">#REF!</definedName>
    <definedName name="SUM7203E" localSheetId="4">#REF!</definedName>
    <definedName name="SUM7203E">#REF!</definedName>
    <definedName name="SUM7203P" localSheetId="6">#REF!</definedName>
    <definedName name="SUM7203P" localSheetId="5">#REF!</definedName>
    <definedName name="SUM7203P" localSheetId="4">#REF!</definedName>
    <definedName name="SUM7203P">#REF!</definedName>
    <definedName name="SUM8703E" localSheetId="6">#REF!</definedName>
    <definedName name="SUM8703E" localSheetId="5">#REF!</definedName>
    <definedName name="SUM8703E" localSheetId="4">#REF!</definedName>
    <definedName name="SUM8703E">#REF!</definedName>
    <definedName name="SUM8703P" localSheetId="6">#REF!</definedName>
    <definedName name="SUM8703P" localSheetId="5">#REF!</definedName>
    <definedName name="SUM8703P" localSheetId="4">#REF!</definedName>
    <definedName name="SUM8703P">#REF!</definedName>
    <definedName name="SUMM5" localSheetId="6">#REF!</definedName>
    <definedName name="SUMM5" localSheetId="5">#REF!</definedName>
    <definedName name="SUMM5" localSheetId="4">#REF!</definedName>
    <definedName name="SUMM5">#REF!</definedName>
    <definedName name="SUMMARY" localSheetId="6">#REF!</definedName>
    <definedName name="SUMMARY" localSheetId="5">#REF!</definedName>
    <definedName name="SUMMARY" localSheetId="4">#REF!</definedName>
    <definedName name="SUMMARY">#REF!</definedName>
    <definedName name="SummaryTable" localSheetId="6">#REF!</definedName>
    <definedName name="SummaryTable" localSheetId="5">#REF!</definedName>
    <definedName name="SummaryTable" localSheetId="4">#REF!</definedName>
    <definedName name="SummaryTable">#REF!</definedName>
    <definedName name="T_Class">'[63]Transport Lookup'!$A$1:$C$40</definedName>
    <definedName name="T_MCF_EST">'[63]MCF Est-Transport'!$A$5:$BL$43</definedName>
    <definedName name="T_RATES">'[63]TSS-Rates'!$A$4:$BL$59</definedName>
    <definedName name="TABLE" localSheetId="6">#REF!</definedName>
    <definedName name="TABLE" localSheetId="5">#REF!</definedName>
    <definedName name="TABLE" localSheetId="4">#REF!</definedName>
    <definedName name="TABLE">#REF!</definedName>
    <definedName name="tableExportToExcel">#REF!</definedName>
    <definedName name="Tax_Life_Depr">#REF!</definedName>
    <definedName name="TaxRate">'[33]Tax Rates'!$A$1:$F$24</definedName>
    <definedName name="Teldata" localSheetId="6">#REF!</definedName>
    <definedName name="Teldata" localSheetId="5">#REF!</definedName>
    <definedName name="Teldata" localSheetId="4">#REF!</definedName>
    <definedName name="Teldata">#REF!</definedName>
    <definedName name="TEMP" localSheetId="6">#REF!</definedName>
    <definedName name="TEMP" localSheetId="5">#REF!</definedName>
    <definedName name="TEMP" localSheetId="4">#REF!</definedName>
    <definedName name="TEMP">#REF!</definedName>
    <definedName name="test">'[27]Input Sheet'!#REF!</definedName>
    <definedName name="TEST0">#REF!</definedName>
    <definedName name="test1">'[27]Input Sheet'!#REF!</definedName>
    <definedName name="TEST10">#REF!</definedName>
    <definedName name="TEST1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'[62]PNG BS Jul10'!#REF!</definedName>
    <definedName name="tol">0.001</definedName>
    <definedName name="TOTALONM" localSheetId="6">#REF!</definedName>
    <definedName name="TOTALONM" localSheetId="5">#REF!</definedName>
    <definedName name="TOTALONM" localSheetId="4">#REF!</definedName>
    <definedName name="TOTALONM">#REF!</definedName>
    <definedName name="Totals" localSheetId="6">'[64]Complete Listing incl LCN'!#REF!</definedName>
    <definedName name="Totals" localSheetId="5">'[64]Complete Listing incl LCN'!#REF!</definedName>
    <definedName name="Totals" localSheetId="4">'[64]Complete Listing incl LCN'!#REF!</definedName>
    <definedName name="Totals">'[34]Complete Listing incl LCN'!#REF!</definedName>
    <definedName name="Trial_Balance">#REF!</definedName>
    <definedName name="TY">[17]B!#REF!</definedName>
    <definedName name="TYDESC">[17]B!$A$3</definedName>
    <definedName name="UNEMPLOY_TAX" localSheetId="6">#REF!</definedName>
    <definedName name="UNEMPLOY_TAX" localSheetId="5">#REF!</definedName>
    <definedName name="UNEMPLOY_TAX" localSheetId="4">#REF!</definedName>
    <definedName name="UNEMPLOY_TAX">#REF!</definedName>
    <definedName name="Usage_per_Cust" localSheetId="6">[43]Inputs!$B$12</definedName>
    <definedName name="Usage_per_Cust" localSheetId="5">[43]Inputs!$B$12</definedName>
    <definedName name="Usage_per_Cust" localSheetId="4">[43]Inputs!$B$12</definedName>
    <definedName name="Usage_per_Cust">[9]Inputs!$B$12</definedName>
    <definedName name="usd">[35]Assumptions!$C$13</definedName>
    <definedName name="USF" localSheetId="6">#REF!</definedName>
    <definedName name="USF" localSheetId="5">#REF!</definedName>
    <definedName name="USF" localSheetId="4">#REF!</definedName>
    <definedName name="USF">#REF!</definedName>
    <definedName name="VOL_COMP2" localSheetId="6">#REF!</definedName>
    <definedName name="VOL_COMP2" localSheetId="5">#REF!</definedName>
    <definedName name="VOL_COMP2" localSheetId="4">#REF!</definedName>
    <definedName name="VOL_COMP2">#REF!</definedName>
    <definedName name="VOL_COMPARISON" localSheetId="6">#REF!</definedName>
    <definedName name="VOL_COMPARISON" localSheetId="5">#REF!</definedName>
    <definedName name="VOL_COMPARISON" localSheetId="4">#REF!</definedName>
    <definedName name="VOL_COMPARISON">#REF!</definedName>
    <definedName name="WCSUM" localSheetId="6">#REF!</definedName>
    <definedName name="WCSUM" localSheetId="5">#REF!</definedName>
    <definedName name="WCSUM" localSheetId="4">#REF!</definedName>
    <definedName name="WCSUM">#REF!</definedName>
    <definedName name="wit" localSheetId="6">'[52]Operating Income Summary C-1'!$M$9</definedName>
    <definedName name="wit" localSheetId="5">'[52]Operating Income Summary C-1'!$M$9</definedName>
    <definedName name="wit" localSheetId="4">'[52]Operating Income Summary C-1'!$M$9</definedName>
    <definedName name="wit">'[19]Operating Income Summary C-1'!$M$9</definedName>
    <definedName name="Witness">[17]Input!$B$8</definedName>
    <definedName name="WORKAREA">'[8]ATTACH REH-5A REV'!$B$52:$K$169</definedName>
    <definedName name="WorkingDaysPerYear">210</definedName>
    <definedName name="wrn.EARNINGS._.RELEASE." localSheetId="6" hidden="1">{#N/A,#N/A,FALSE,"Earnings release"}</definedName>
    <definedName name="wrn.EARNINGS._.RELEASE." localSheetId="4" hidden="1">{#N/A,#N/A,FALSE,"Earnings release"}</definedName>
    <definedName name="wrn.EARNINGS._.RELEASE." hidden="1">{#N/A,#N/A,FALSE,"Earnings release"}</definedName>
    <definedName name="wrn.Western._.District._.1997._.Capital._.Budget." localSheetId="6" hidden="1">{#N/A,#N/A,FALSE,"EXP97"}</definedName>
    <definedName name="wrn.Western._.District._.1997._.Capital._.Budget." localSheetId="4" hidden="1">{#N/A,#N/A,FALSE,"EXP97"}</definedName>
    <definedName name="wrn.Western._.District._.1997._.Capital._.Budget." hidden="1">{#N/A,#N/A,FALSE,"EXP97"}</definedName>
    <definedName name="x" localSheetId="6" hidden="1">{#N/A,#N/A,FALSE,"Earnings release"}</definedName>
    <definedName name="x" localSheetId="4" hidden="1">{#N/A,#N/A,FALSE,"Earnings release"}</definedName>
    <definedName name="x" hidden="1">{#N/A,#N/A,FALSE,"Earnings release"}</definedName>
    <definedName name="Xref">'[36]xref acct'!$A$3:$C$167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6" i="1"/>
  <c r="J627" i="6"/>
  <c r="J626" i="6"/>
  <c r="J625" i="6"/>
  <c r="G62" i="5"/>
  <c r="G34" i="5"/>
  <c r="G33" i="5"/>
  <c r="G113" i="4"/>
  <c r="G110" i="4"/>
  <c r="G106" i="4"/>
  <c r="G105" i="4"/>
  <c r="G53" i="4"/>
  <c r="E110" i="3" l="1"/>
  <c r="G110" i="3" s="1"/>
  <c r="E104" i="3"/>
  <c r="E103" i="3"/>
  <c r="E102" i="3"/>
  <c r="E101" i="3"/>
  <c r="E100" i="3"/>
  <c r="E99" i="3"/>
  <c r="E98" i="3"/>
  <c r="G98" i="3" s="1"/>
  <c r="E97" i="3"/>
  <c r="E96" i="3"/>
  <c r="E95" i="3"/>
  <c r="G95" i="3" s="1"/>
  <c r="E94" i="3"/>
  <c r="G94" i="3" s="1"/>
  <c r="E93" i="3"/>
  <c r="E92" i="3"/>
  <c r="E91" i="3"/>
  <c r="G91" i="3" s="1"/>
  <c r="E90" i="3"/>
  <c r="E89" i="3"/>
  <c r="E88" i="3"/>
  <c r="E87" i="3"/>
  <c r="G87" i="3" s="1"/>
  <c r="E86" i="3"/>
  <c r="G86" i="3" s="1"/>
  <c r="E85" i="3"/>
  <c r="G85" i="3" s="1"/>
  <c r="E80" i="3"/>
  <c r="E79" i="3"/>
  <c r="G79" i="3" s="1"/>
  <c r="E78" i="3"/>
  <c r="E77" i="3"/>
  <c r="E44" i="3"/>
  <c r="E34" i="3"/>
  <c r="E33" i="3"/>
  <c r="E40" i="3"/>
  <c r="E24" i="3"/>
  <c r="I24" i="3" s="1"/>
  <c r="K24" i="3" s="1"/>
  <c r="E19" i="3"/>
  <c r="I19" i="3" s="1"/>
  <c r="K19" i="3" s="1"/>
  <c r="E16" i="3"/>
  <c r="E15" i="3"/>
  <c r="I15" i="3" s="1"/>
  <c r="T110" i="3"/>
  <c r="Q110" i="3"/>
  <c r="V110" i="3" s="1"/>
  <c r="M110" i="3"/>
  <c r="K110" i="3" s="1"/>
  <c r="I110" i="3"/>
  <c r="S106" i="3"/>
  <c r="R106" i="3"/>
  <c r="P106" i="3"/>
  <c r="O106" i="3"/>
  <c r="O108" i="3" s="1"/>
  <c r="O19" i="3" s="1"/>
  <c r="O45" i="3" s="1"/>
  <c r="U104" i="3"/>
  <c r="T104" i="3"/>
  <c r="Q104" i="3"/>
  <c r="V104" i="3" s="1"/>
  <c r="M104" i="3"/>
  <c r="K104" i="3"/>
  <c r="I104" i="3"/>
  <c r="T103" i="3"/>
  <c r="U103" i="3" s="1"/>
  <c r="Q103" i="3"/>
  <c r="V103" i="3" s="1"/>
  <c r="M103" i="3"/>
  <c r="K103" i="3" s="1"/>
  <c r="I103" i="3"/>
  <c r="G103" i="3"/>
  <c r="V102" i="3"/>
  <c r="U102" i="3"/>
  <c r="T102" i="3"/>
  <c r="Q102" i="3"/>
  <c r="I102" i="3"/>
  <c r="M102" i="3" s="1"/>
  <c r="K102" i="3" s="1"/>
  <c r="G102" i="3"/>
  <c r="T101" i="3"/>
  <c r="U101" i="3" s="1"/>
  <c r="Q101" i="3"/>
  <c r="V101" i="3" s="1"/>
  <c r="I101" i="3"/>
  <c r="M101" i="3" s="1"/>
  <c r="K101" i="3" s="1"/>
  <c r="G101" i="3"/>
  <c r="U100" i="3"/>
  <c r="T100" i="3"/>
  <c r="Q100" i="3"/>
  <c r="V100" i="3" s="1"/>
  <c r="M100" i="3"/>
  <c r="K100" i="3"/>
  <c r="I100" i="3"/>
  <c r="G100" i="3" s="1"/>
  <c r="T99" i="3"/>
  <c r="U99" i="3" s="1"/>
  <c r="Q99" i="3"/>
  <c r="V99" i="3" s="1"/>
  <c r="M99" i="3"/>
  <c r="K99" i="3" s="1"/>
  <c r="I99" i="3"/>
  <c r="G99" i="3"/>
  <c r="U98" i="3"/>
  <c r="V98" i="3" s="1"/>
  <c r="T98" i="3"/>
  <c r="Q98" i="3"/>
  <c r="M98" i="3"/>
  <c r="K98" i="3"/>
  <c r="I98" i="3"/>
  <c r="T97" i="3"/>
  <c r="U97" i="3" s="1"/>
  <c r="Q97" i="3"/>
  <c r="V97" i="3" s="1"/>
  <c r="I97" i="3"/>
  <c r="M97" i="3" s="1"/>
  <c r="K97" i="3" s="1"/>
  <c r="U96" i="3"/>
  <c r="T96" i="3"/>
  <c r="Q96" i="3"/>
  <c r="V96" i="3" s="1"/>
  <c r="M96" i="3"/>
  <c r="K96" i="3"/>
  <c r="I96" i="3"/>
  <c r="G96" i="3" s="1"/>
  <c r="T95" i="3"/>
  <c r="U95" i="3" s="1"/>
  <c r="Q95" i="3"/>
  <c r="V95" i="3" s="1"/>
  <c r="M95" i="3"/>
  <c r="K95" i="3" s="1"/>
  <c r="I95" i="3"/>
  <c r="V94" i="3"/>
  <c r="U94" i="3"/>
  <c r="T94" i="3"/>
  <c r="Q94" i="3"/>
  <c r="M94" i="3"/>
  <c r="K94" i="3"/>
  <c r="I94" i="3"/>
  <c r="T93" i="3"/>
  <c r="U93" i="3" s="1"/>
  <c r="Q93" i="3"/>
  <c r="V93" i="3" s="1"/>
  <c r="I93" i="3"/>
  <c r="M93" i="3" s="1"/>
  <c r="K93" i="3" s="1"/>
  <c r="G93" i="3"/>
  <c r="U92" i="3"/>
  <c r="T92" i="3"/>
  <c r="Q92" i="3"/>
  <c r="V92" i="3" s="1"/>
  <c r="M92" i="3"/>
  <c r="K92" i="3"/>
  <c r="I92" i="3"/>
  <c r="T91" i="3"/>
  <c r="U91" i="3" s="1"/>
  <c r="Q91" i="3"/>
  <c r="V91" i="3" s="1"/>
  <c r="M91" i="3"/>
  <c r="K91" i="3" s="1"/>
  <c r="I91" i="3"/>
  <c r="U90" i="3"/>
  <c r="V90" i="3" s="1"/>
  <c r="T90" i="3"/>
  <c r="Q90" i="3"/>
  <c r="M90" i="3"/>
  <c r="K90" i="3"/>
  <c r="I90" i="3"/>
  <c r="G90" i="3"/>
  <c r="T89" i="3"/>
  <c r="U89" i="3" s="1"/>
  <c r="Q89" i="3"/>
  <c r="I89" i="3"/>
  <c r="M89" i="3" s="1"/>
  <c r="K89" i="3" s="1"/>
  <c r="G89" i="3"/>
  <c r="U88" i="3"/>
  <c r="T88" i="3"/>
  <c r="Q88" i="3"/>
  <c r="V88" i="3" s="1"/>
  <c r="M88" i="3"/>
  <c r="K88" i="3" s="1"/>
  <c r="I88" i="3"/>
  <c r="T87" i="3"/>
  <c r="U87" i="3" s="1"/>
  <c r="Q87" i="3"/>
  <c r="M87" i="3"/>
  <c r="K87" i="3" s="1"/>
  <c r="I87" i="3"/>
  <c r="U86" i="3"/>
  <c r="V86" i="3" s="1"/>
  <c r="T86" i="3"/>
  <c r="Q86" i="3"/>
  <c r="M86" i="3"/>
  <c r="K86" i="3"/>
  <c r="K112" i="3" s="1"/>
  <c r="I86" i="3"/>
  <c r="T85" i="3"/>
  <c r="U85" i="3" s="1"/>
  <c r="Q85" i="3"/>
  <c r="V85" i="3" s="1"/>
  <c r="I85" i="3"/>
  <c r="M85" i="3" s="1"/>
  <c r="S82" i="3"/>
  <c r="S108" i="3" s="1"/>
  <c r="R82" i="3"/>
  <c r="R108" i="3" s="1"/>
  <c r="R112" i="3" s="1"/>
  <c r="P82" i="3"/>
  <c r="P108" i="3" s="1"/>
  <c r="P112" i="3" s="1"/>
  <c r="O82" i="3"/>
  <c r="T80" i="3"/>
  <c r="U80" i="3" s="1"/>
  <c r="Q80" i="3"/>
  <c r="V80" i="3" s="1"/>
  <c r="I80" i="3"/>
  <c r="T79" i="3"/>
  <c r="U79" i="3" s="1"/>
  <c r="Q79" i="3"/>
  <c r="V79" i="3" s="1"/>
  <c r="M79" i="3"/>
  <c r="K79" i="3" s="1"/>
  <c r="I79" i="3"/>
  <c r="U78" i="3"/>
  <c r="V78" i="3" s="1"/>
  <c r="T78" i="3"/>
  <c r="T82" i="3" s="1"/>
  <c r="Q78" i="3"/>
  <c r="I78" i="3"/>
  <c r="M78" i="3" s="1"/>
  <c r="K78" i="3" s="1"/>
  <c r="A78" i="3"/>
  <c r="A79" i="3" s="1"/>
  <c r="A80" i="3" s="1"/>
  <c r="A82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6" i="3" s="1"/>
  <c r="A108" i="3" s="1"/>
  <c r="A110" i="3" s="1"/>
  <c r="A112" i="3" s="1"/>
  <c r="V77" i="3"/>
  <c r="U77" i="3"/>
  <c r="T77" i="3"/>
  <c r="Q77" i="3"/>
  <c r="I77" i="3"/>
  <c r="M77" i="3" s="1"/>
  <c r="G77" i="3"/>
  <c r="A77" i="3"/>
  <c r="I72" i="3"/>
  <c r="E72" i="3"/>
  <c r="M67" i="3"/>
  <c r="A65" i="3"/>
  <c r="A64" i="3"/>
  <c r="T57" i="3"/>
  <c r="Q57" i="3"/>
  <c r="T51" i="3"/>
  <c r="U51" i="3" s="1"/>
  <c r="Q51" i="3"/>
  <c r="V51" i="3" s="1"/>
  <c r="M51" i="3"/>
  <c r="K51" i="3"/>
  <c r="S46" i="3"/>
  <c r="R46" i="3"/>
  <c r="P46" i="3"/>
  <c r="G46" i="3"/>
  <c r="U45" i="3"/>
  <c r="T45" i="3"/>
  <c r="G45" i="3"/>
  <c r="T44" i="3"/>
  <c r="U44" i="3" s="1"/>
  <c r="Q44" i="3"/>
  <c r="I44" i="3"/>
  <c r="M44" i="3" s="1"/>
  <c r="G44" i="3"/>
  <c r="S42" i="3"/>
  <c r="R42" i="3"/>
  <c r="R48" i="3" s="1"/>
  <c r="P42" i="3"/>
  <c r="P48" i="3" s="1"/>
  <c r="O42" i="3"/>
  <c r="U41" i="3"/>
  <c r="V41" i="3" s="1"/>
  <c r="V42" i="3" s="1"/>
  <c r="T41" i="3"/>
  <c r="Q41" i="3"/>
  <c r="G41" i="3"/>
  <c r="V40" i="3"/>
  <c r="U40" i="3"/>
  <c r="T40" i="3"/>
  <c r="T42" i="3" s="1"/>
  <c r="Q40" i="3"/>
  <c r="Q42" i="3" s="1"/>
  <c r="J40" i="3"/>
  <c r="G40" i="3"/>
  <c r="G42" i="3" s="1"/>
  <c r="M36" i="3"/>
  <c r="U34" i="3"/>
  <c r="Q34" i="3"/>
  <c r="V34" i="3" s="1"/>
  <c r="K34" i="3"/>
  <c r="G34" i="3"/>
  <c r="U33" i="3"/>
  <c r="V33" i="3" s="1"/>
  <c r="Q33" i="3"/>
  <c r="K33" i="3"/>
  <c r="G33" i="3"/>
  <c r="M31" i="3"/>
  <c r="I31" i="3"/>
  <c r="G31" i="3"/>
  <c r="M29" i="3"/>
  <c r="I29" i="3"/>
  <c r="U24" i="3"/>
  <c r="V24" i="3" s="1"/>
  <c r="T24" i="3"/>
  <c r="Q24" i="3"/>
  <c r="M24" i="3"/>
  <c r="G24" i="3"/>
  <c r="M23" i="3"/>
  <c r="M25" i="3" s="1"/>
  <c r="G23" i="3"/>
  <c r="M22" i="3"/>
  <c r="I22" i="3"/>
  <c r="G22" i="3"/>
  <c r="M21" i="3"/>
  <c r="R19" i="3"/>
  <c r="P19" i="3"/>
  <c r="M19" i="3"/>
  <c r="G19" i="3"/>
  <c r="A19" i="3"/>
  <c r="A21" i="3" s="1"/>
  <c r="A22" i="3" s="1"/>
  <c r="A23" i="3" s="1"/>
  <c r="A24" i="3" s="1"/>
  <c r="A25" i="3" s="1"/>
  <c r="A27" i="3" s="1"/>
  <c r="A29" i="3" s="1"/>
  <c r="A31" i="3" s="1"/>
  <c r="A33" i="3" s="1"/>
  <c r="A34" i="3" s="1"/>
  <c r="A36" i="3" s="1"/>
  <c r="A37" i="3" s="1"/>
  <c r="A38" i="3" s="1"/>
  <c r="A40" i="3" s="1"/>
  <c r="A41" i="3" s="1"/>
  <c r="A42" i="3" s="1"/>
  <c r="A44" i="3" s="1"/>
  <c r="A45" i="3" s="1"/>
  <c r="A46" i="3" s="1"/>
  <c r="A48" i="3" s="1"/>
  <c r="A50" i="3" s="1"/>
  <c r="A51" i="3" s="1"/>
  <c r="A52" i="3" s="1"/>
  <c r="A54" i="3" s="1"/>
  <c r="A56" i="3" s="1"/>
  <c r="S17" i="3"/>
  <c r="R17" i="3"/>
  <c r="R21" i="3" s="1"/>
  <c r="P17" i="3"/>
  <c r="P21" i="3" s="1"/>
  <c r="O17" i="3"/>
  <c r="U16" i="3"/>
  <c r="Q16" i="3"/>
  <c r="M16" i="3"/>
  <c r="G16" i="3"/>
  <c r="I16" i="3"/>
  <c r="A16" i="3"/>
  <c r="A17" i="3" s="1"/>
  <c r="T15" i="3"/>
  <c r="T17" i="3" s="1"/>
  <c r="Q15" i="3"/>
  <c r="Q17" i="3" s="1"/>
  <c r="M15" i="3"/>
  <c r="G15" i="3"/>
  <c r="M11" i="3"/>
  <c r="M72" i="3" s="1"/>
  <c r="O5" i="3"/>
  <c r="O4" i="3"/>
  <c r="O3" i="3"/>
  <c r="T110" i="2"/>
  <c r="Q110" i="2"/>
  <c r="V110" i="2" s="1"/>
  <c r="I110" i="2"/>
  <c r="M110" i="2" s="1"/>
  <c r="E110" i="2"/>
  <c r="S106" i="2"/>
  <c r="R106" i="2"/>
  <c r="P106" i="2"/>
  <c r="O106" i="2"/>
  <c r="T104" i="2"/>
  <c r="U104" i="2" s="1"/>
  <c r="V104" i="2" s="1"/>
  <c r="Q104" i="2"/>
  <c r="M104" i="2"/>
  <c r="K104" i="2"/>
  <c r="I104" i="2"/>
  <c r="G104" i="2" s="1"/>
  <c r="E104" i="2"/>
  <c r="T103" i="2"/>
  <c r="U103" i="2" s="1"/>
  <c r="Q103" i="2"/>
  <c r="V103" i="2" s="1"/>
  <c r="I103" i="2"/>
  <c r="M103" i="2" s="1"/>
  <c r="K103" i="2" s="1"/>
  <c r="E103" i="2"/>
  <c r="U102" i="2"/>
  <c r="V102" i="2" s="1"/>
  <c r="T102" i="2"/>
  <c r="Q102" i="2"/>
  <c r="M102" i="2"/>
  <c r="K102" i="2" s="1"/>
  <c r="I102" i="2"/>
  <c r="E102" i="2"/>
  <c r="G102" i="2" s="1"/>
  <c r="T101" i="2"/>
  <c r="U101" i="2" s="1"/>
  <c r="V101" i="2" s="1"/>
  <c r="Q101" i="2"/>
  <c r="I101" i="2"/>
  <c r="M101" i="2" s="1"/>
  <c r="K101" i="2" s="1"/>
  <c r="G101" i="2"/>
  <c r="E101" i="2"/>
  <c r="T100" i="2"/>
  <c r="U100" i="2" s="1"/>
  <c r="V100" i="2" s="1"/>
  <c r="Q100" i="2"/>
  <c r="M100" i="2"/>
  <c r="K100" i="2"/>
  <c r="I100" i="2"/>
  <c r="G100" i="2" s="1"/>
  <c r="E100" i="2"/>
  <c r="T99" i="2"/>
  <c r="U99" i="2" s="1"/>
  <c r="Q99" i="2"/>
  <c r="V99" i="2" s="1"/>
  <c r="I99" i="2"/>
  <c r="M99" i="2" s="1"/>
  <c r="K99" i="2" s="1"/>
  <c r="E99" i="2"/>
  <c r="U98" i="2"/>
  <c r="V98" i="2" s="1"/>
  <c r="T98" i="2"/>
  <c r="Q98" i="2"/>
  <c r="M98" i="2"/>
  <c r="K98" i="2" s="1"/>
  <c r="I98" i="2"/>
  <c r="E98" i="2"/>
  <c r="G98" i="2" s="1"/>
  <c r="T97" i="2"/>
  <c r="U97" i="2" s="1"/>
  <c r="V97" i="2" s="1"/>
  <c r="Q97" i="2"/>
  <c r="I97" i="2"/>
  <c r="M97" i="2" s="1"/>
  <c r="K97" i="2" s="1"/>
  <c r="G97" i="2"/>
  <c r="E97" i="2"/>
  <c r="T96" i="2"/>
  <c r="U96" i="2" s="1"/>
  <c r="V96" i="2" s="1"/>
  <c r="Q96" i="2"/>
  <c r="M96" i="2"/>
  <c r="K96" i="2"/>
  <c r="I96" i="2"/>
  <c r="G96" i="2" s="1"/>
  <c r="E96" i="2"/>
  <c r="T95" i="2"/>
  <c r="U95" i="2" s="1"/>
  <c r="Q95" i="2"/>
  <c r="V95" i="2" s="1"/>
  <c r="I95" i="2"/>
  <c r="M95" i="2" s="1"/>
  <c r="K95" i="2" s="1"/>
  <c r="E95" i="2"/>
  <c r="U94" i="2"/>
  <c r="V94" i="2" s="1"/>
  <c r="T94" i="2"/>
  <c r="Q94" i="2"/>
  <c r="M94" i="2"/>
  <c r="K94" i="2" s="1"/>
  <c r="I94" i="2"/>
  <c r="E94" i="2"/>
  <c r="G94" i="2" s="1"/>
  <c r="T93" i="2"/>
  <c r="U93" i="2" s="1"/>
  <c r="V93" i="2" s="1"/>
  <c r="Q93" i="2"/>
  <c r="I93" i="2"/>
  <c r="M93" i="2" s="1"/>
  <c r="K93" i="2" s="1"/>
  <c r="G93" i="2"/>
  <c r="E93" i="2"/>
  <c r="T92" i="2"/>
  <c r="U92" i="2" s="1"/>
  <c r="V92" i="2" s="1"/>
  <c r="Q92" i="2"/>
  <c r="M92" i="2"/>
  <c r="K92" i="2"/>
  <c r="I92" i="2"/>
  <c r="G92" i="2" s="1"/>
  <c r="E92" i="2"/>
  <c r="T91" i="2"/>
  <c r="U91" i="2" s="1"/>
  <c r="Q91" i="2"/>
  <c r="I91" i="2"/>
  <c r="M91" i="2" s="1"/>
  <c r="K91" i="2" s="1"/>
  <c r="E91" i="2"/>
  <c r="U90" i="2"/>
  <c r="V90" i="2" s="1"/>
  <c r="T90" i="2"/>
  <c r="Q90" i="2"/>
  <c r="M90" i="2"/>
  <c r="K90" i="2" s="1"/>
  <c r="I90" i="2"/>
  <c r="E90" i="2"/>
  <c r="G90" i="2" s="1"/>
  <c r="T89" i="2"/>
  <c r="U89" i="2" s="1"/>
  <c r="V89" i="2" s="1"/>
  <c r="Q89" i="2"/>
  <c r="I89" i="2"/>
  <c r="M89" i="2" s="1"/>
  <c r="K89" i="2" s="1"/>
  <c r="G89" i="2"/>
  <c r="E89" i="2"/>
  <c r="T88" i="2"/>
  <c r="U88" i="2" s="1"/>
  <c r="V88" i="2" s="1"/>
  <c r="Q88" i="2"/>
  <c r="M88" i="2"/>
  <c r="K88" i="2"/>
  <c r="I88" i="2"/>
  <c r="G88" i="2" s="1"/>
  <c r="E88" i="2"/>
  <c r="T87" i="2"/>
  <c r="U87" i="2" s="1"/>
  <c r="Q87" i="2"/>
  <c r="V87" i="2" s="1"/>
  <c r="I87" i="2"/>
  <c r="M87" i="2" s="1"/>
  <c r="K87" i="2" s="1"/>
  <c r="E87" i="2"/>
  <c r="U86" i="2"/>
  <c r="V86" i="2" s="1"/>
  <c r="T86" i="2"/>
  <c r="Q86" i="2"/>
  <c r="M86" i="2"/>
  <c r="K86" i="2" s="1"/>
  <c r="I86" i="2"/>
  <c r="E86" i="2"/>
  <c r="G86" i="2" s="1"/>
  <c r="T85" i="2"/>
  <c r="U85" i="2" s="1"/>
  <c r="Q85" i="2"/>
  <c r="Q106" i="2" s="1"/>
  <c r="I85" i="2"/>
  <c r="M85" i="2" s="1"/>
  <c r="G85" i="2"/>
  <c r="E85" i="2"/>
  <c r="E106" i="2" s="1"/>
  <c r="E45" i="2" s="1"/>
  <c r="S82" i="2"/>
  <c r="S108" i="2" s="1"/>
  <c r="R82" i="2"/>
  <c r="R108" i="2" s="1"/>
  <c r="P82" i="2"/>
  <c r="P108" i="2" s="1"/>
  <c r="O82" i="2"/>
  <c r="O108" i="2" s="1"/>
  <c r="O112" i="2" s="1"/>
  <c r="E82" i="2"/>
  <c r="U80" i="2"/>
  <c r="T80" i="2"/>
  <c r="Q80" i="2"/>
  <c r="V80" i="2" s="1"/>
  <c r="M80" i="2"/>
  <c r="K80" i="2"/>
  <c r="G80" i="2"/>
  <c r="E80" i="2"/>
  <c r="T79" i="2"/>
  <c r="U79" i="2" s="1"/>
  <c r="V79" i="2" s="1"/>
  <c r="Q79" i="2"/>
  <c r="M79" i="2"/>
  <c r="K79" i="2"/>
  <c r="G79" i="2"/>
  <c r="E79" i="2"/>
  <c r="T78" i="2"/>
  <c r="U78" i="2" s="1"/>
  <c r="Q78" i="2"/>
  <c r="V78" i="2" s="1"/>
  <c r="M78" i="2"/>
  <c r="K78" i="2" s="1"/>
  <c r="E78" i="2"/>
  <c r="G78" i="2" s="1"/>
  <c r="T77" i="2"/>
  <c r="T82" i="2" s="1"/>
  <c r="Q77" i="2"/>
  <c r="I77" i="2"/>
  <c r="M77" i="2" s="1"/>
  <c r="E77" i="2"/>
  <c r="A77" i="2"/>
  <c r="A78" i="2" s="1"/>
  <c r="A79" i="2" s="1"/>
  <c r="A80" i="2" s="1"/>
  <c r="A82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6" i="2" s="1"/>
  <c r="A108" i="2" s="1"/>
  <c r="A110" i="2" s="1"/>
  <c r="A112" i="2" s="1"/>
  <c r="I72" i="2"/>
  <c r="M72" i="2" s="1"/>
  <c r="E72" i="2"/>
  <c r="M67" i="2"/>
  <c r="A65" i="2"/>
  <c r="A64" i="2"/>
  <c r="V57" i="2"/>
  <c r="U57" i="2"/>
  <c r="T57" i="2"/>
  <c r="Q57" i="2"/>
  <c r="T51" i="2"/>
  <c r="U51" i="2" s="1"/>
  <c r="V51" i="2" s="1"/>
  <c r="Q51" i="2"/>
  <c r="M51" i="2"/>
  <c r="K51" i="2"/>
  <c r="G51" i="2"/>
  <c r="S48" i="2"/>
  <c r="R48" i="2"/>
  <c r="I48" i="2"/>
  <c r="S46" i="2"/>
  <c r="R46" i="2"/>
  <c r="P46" i="2"/>
  <c r="I46" i="2"/>
  <c r="U45" i="2"/>
  <c r="T45" i="2"/>
  <c r="M45" i="2"/>
  <c r="K45" i="2"/>
  <c r="U44" i="2"/>
  <c r="U46" i="2" s="1"/>
  <c r="T44" i="2"/>
  <c r="T46" i="2" s="1"/>
  <c r="Q44" i="2"/>
  <c r="V44" i="2" s="1"/>
  <c r="M44" i="2"/>
  <c r="M46" i="2" s="1"/>
  <c r="K46" i="2" s="1"/>
  <c r="K44" i="2"/>
  <c r="G44" i="2"/>
  <c r="S42" i="2"/>
  <c r="R42" i="2"/>
  <c r="P42" i="2"/>
  <c r="P48" i="2" s="1"/>
  <c r="O42" i="2"/>
  <c r="I42" i="2"/>
  <c r="V41" i="2"/>
  <c r="U41" i="2"/>
  <c r="T41" i="2"/>
  <c r="Q41" i="2"/>
  <c r="Q42" i="2" s="1"/>
  <c r="M41" i="2"/>
  <c r="K41" i="2"/>
  <c r="T40" i="2"/>
  <c r="U40" i="2" s="1"/>
  <c r="Q40" i="2"/>
  <c r="M40" i="2"/>
  <c r="M42" i="2" s="1"/>
  <c r="K40" i="2"/>
  <c r="G40" i="2"/>
  <c r="V34" i="2"/>
  <c r="U34" i="2"/>
  <c r="Q34" i="2"/>
  <c r="K34" i="2"/>
  <c r="G34" i="2"/>
  <c r="U33" i="2"/>
  <c r="Q33" i="2"/>
  <c r="V33" i="2" s="1"/>
  <c r="E33" i="2" s="1"/>
  <c r="G33" i="2" s="1"/>
  <c r="K33" i="2"/>
  <c r="T24" i="2"/>
  <c r="U24" i="2" s="1"/>
  <c r="V24" i="2" s="1"/>
  <c r="Q24" i="2"/>
  <c r="E24" i="2"/>
  <c r="S17" i="2"/>
  <c r="R17" i="2"/>
  <c r="P17" i="2"/>
  <c r="O17" i="2"/>
  <c r="I17" i="2"/>
  <c r="E17" i="2"/>
  <c r="U16" i="2"/>
  <c r="Q16" i="2"/>
  <c r="M16" i="2"/>
  <c r="K16" i="2"/>
  <c r="G16" i="2"/>
  <c r="A16" i="2"/>
  <c r="A17" i="2" s="1"/>
  <c r="A19" i="2" s="1"/>
  <c r="A21" i="2" s="1"/>
  <c r="A23" i="2" s="1"/>
  <c r="A24" i="2" s="1"/>
  <c r="A25" i="2" s="1"/>
  <c r="A27" i="2" s="1"/>
  <c r="A29" i="2" s="1"/>
  <c r="A31" i="2" s="1"/>
  <c r="A33" i="2" s="1"/>
  <c r="A34" i="2" s="1"/>
  <c r="A36" i="2" s="1"/>
  <c r="A37" i="2" s="1"/>
  <c r="A38" i="2" s="1"/>
  <c r="A40" i="2" s="1"/>
  <c r="A41" i="2" s="1"/>
  <c r="A42" i="2" s="1"/>
  <c r="A44" i="2" s="1"/>
  <c r="A45" i="2" s="1"/>
  <c r="A46" i="2" s="1"/>
  <c r="A48" i="2" s="1"/>
  <c r="A50" i="2" s="1"/>
  <c r="A51" i="2" s="1"/>
  <c r="A52" i="2" s="1"/>
  <c r="A54" i="2" s="1"/>
  <c r="A56" i="2" s="1"/>
  <c r="T15" i="2"/>
  <c r="T17" i="2" s="1"/>
  <c r="Q15" i="2"/>
  <c r="Q17" i="2" s="1"/>
  <c r="M15" i="2"/>
  <c r="M17" i="2" s="1"/>
  <c r="K15" i="2"/>
  <c r="G15" i="2"/>
  <c r="O4" i="2"/>
  <c r="O5" i="2" s="1"/>
  <c r="O3" i="2"/>
  <c r="T110" i="1"/>
  <c r="Q110" i="1"/>
  <c r="V110" i="1" s="1"/>
  <c r="M110" i="1"/>
  <c r="K110" i="1" s="1"/>
  <c r="G110" i="1"/>
  <c r="S108" i="1"/>
  <c r="S112" i="1" s="1"/>
  <c r="O108" i="1"/>
  <c r="O112" i="1" s="1"/>
  <c r="S106" i="1"/>
  <c r="R106" i="1"/>
  <c r="P106" i="1"/>
  <c r="O106" i="1"/>
  <c r="E106" i="1"/>
  <c r="T104" i="1"/>
  <c r="U104" i="1" s="1"/>
  <c r="Q104" i="1"/>
  <c r="V104" i="1" s="1"/>
  <c r="I104" i="1"/>
  <c r="M104" i="1" s="1"/>
  <c r="K104" i="1" s="1"/>
  <c r="G104" i="1"/>
  <c r="T103" i="1"/>
  <c r="U103" i="1" s="1"/>
  <c r="Q103" i="1"/>
  <c r="V103" i="1" s="1"/>
  <c r="I103" i="1"/>
  <c r="G103" i="1" s="1"/>
  <c r="U102" i="1"/>
  <c r="V102" i="1" s="1"/>
  <c r="T102" i="1"/>
  <c r="Q102" i="1"/>
  <c r="M102" i="1"/>
  <c r="K102" i="1"/>
  <c r="I102" i="1"/>
  <c r="G102" i="1" s="1"/>
  <c r="V101" i="1"/>
  <c r="U101" i="1"/>
  <c r="T101" i="1"/>
  <c r="Q101" i="1"/>
  <c r="M101" i="1"/>
  <c r="K101" i="1" s="1"/>
  <c r="I101" i="1"/>
  <c r="G101" i="1"/>
  <c r="T100" i="1"/>
  <c r="U100" i="1" s="1"/>
  <c r="Q100" i="1"/>
  <c r="V100" i="1" s="1"/>
  <c r="I100" i="1"/>
  <c r="M100" i="1" s="1"/>
  <c r="K100" i="1" s="1"/>
  <c r="G100" i="1"/>
  <c r="T99" i="1"/>
  <c r="U99" i="1" s="1"/>
  <c r="V99" i="1" s="1"/>
  <c r="Q99" i="1"/>
  <c r="I99" i="1"/>
  <c r="M99" i="1" s="1"/>
  <c r="K99" i="1" s="1"/>
  <c r="U98" i="1"/>
  <c r="V98" i="1" s="1"/>
  <c r="T98" i="1"/>
  <c r="Q98" i="1"/>
  <c r="I98" i="1"/>
  <c r="M98" i="1" s="1"/>
  <c r="K98" i="1" s="1"/>
  <c r="V97" i="1"/>
  <c r="U97" i="1"/>
  <c r="T97" i="1"/>
  <c r="Q97" i="1"/>
  <c r="M97" i="1"/>
  <c r="K97" i="1" s="1"/>
  <c r="I97" i="1"/>
  <c r="G97" i="1" s="1"/>
  <c r="T96" i="1"/>
  <c r="U96" i="1" s="1"/>
  <c r="Q96" i="1"/>
  <c r="V96" i="1" s="1"/>
  <c r="M96" i="1"/>
  <c r="K96" i="1" s="1"/>
  <c r="I96" i="1"/>
  <c r="G96" i="1"/>
  <c r="T95" i="1"/>
  <c r="U95" i="1" s="1"/>
  <c r="Q95" i="1"/>
  <c r="I95" i="1"/>
  <c r="G95" i="1" s="1"/>
  <c r="U94" i="1"/>
  <c r="T94" i="1"/>
  <c r="Q94" i="1"/>
  <c r="V94" i="1" s="1"/>
  <c r="M94" i="1"/>
  <c r="K94" i="1"/>
  <c r="I94" i="1"/>
  <c r="G94" i="1" s="1"/>
  <c r="V93" i="1"/>
  <c r="U93" i="1"/>
  <c r="T93" i="1"/>
  <c r="Q93" i="1"/>
  <c r="M93" i="1"/>
  <c r="K93" i="1" s="1"/>
  <c r="I93" i="1"/>
  <c r="G93" i="1"/>
  <c r="T92" i="1"/>
  <c r="U92" i="1" s="1"/>
  <c r="Q92" i="1"/>
  <c r="I92" i="1"/>
  <c r="M92" i="1" s="1"/>
  <c r="K92" i="1" s="1"/>
  <c r="G92" i="1"/>
  <c r="T91" i="1"/>
  <c r="U91" i="1" s="1"/>
  <c r="V91" i="1" s="1"/>
  <c r="Q91" i="1"/>
  <c r="I91" i="1"/>
  <c r="M91" i="1" s="1"/>
  <c r="K91" i="1" s="1"/>
  <c r="U90" i="1"/>
  <c r="V90" i="1" s="1"/>
  <c r="T90" i="1"/>
  <c r="Q90" i="1"/>
  <c r="I90" i="1"/>
  <c r="M90" i="1" s="1"/>
  <c r="K90" i="1" s="1"/>
  <c r="V89" i="1"/>
  <c r="U89" i="1"/>
  <c r="T89" i="1"/>
  <c r="Q89" i="1"/>
  <c r="M89" i="1"/>
  <c r="K89" i="1" s="1"/>
  <c r="I89" i="1"/>
  <c r="I106" i="1" s="1"/>
  <c r="T88" i="1"/>
  <c r="U88" i="1" s="1"/>
  <c r="Q88" i="1"/>
  <c r="V88" i="1" s="1"/>
  <c r="M88" i="1"/>
  <c r="K88" i="1" s="1"/>
  <c r="G88" i="1"/>
  <c r="T87" i="1"/>
  <c r="U87" i="1" s="1"/>
  <c r="Q87" i="1"/>
  <c r="V87" i="1" s="1"/>
  <c r="M87" i="1"/>
  <c r="K87" i="1" s="1"/>
  <c r="G87" i="1"/>
  <c r="T86" i="1"/>
  <c r="U86" i="1" s="1"/>
  <c r="Q86" i="1"/>
  <c r="V86" i="1" s="1"/>
  <c r="M86" i="1"/>
  <c r="K86" i="1" s="1"/>
  <c r="G86" i="1"/>
  <c r="T85" i="1"/>
  <c r="U85" i="1" s="1"/>
  <c r="Q85" i="1"/>
  <c r="Q106" i="1" s="1"/>
  <c r="M85" i="1"/>
  <c r="G85" i="1"/>
  <c r="T82" i="1"/>
  <c r="S82" i="1"/>
  <c r="R82" i="1"/>
  <c r="R108" i="1" s="1"/>
  <c r="P82" i="1"/>
  <c r="P108" i="1" s="1"/>
  <c r="O82" i="1"/>
  <c r="I82" i="1"/>
  <c r="E82" i="1"/>
  <c r="E108" i="1" s="1"/>
  <c r="T80" i="1"/>
  <c r="U80" i="1" s="1"/>
  <c r="V80" i="1" s="1"/>
  <c r="Q80" i="1"/>
  <c r="M80" i="1"/>
  <c r="K80" i="1" s="1"/>
  <c r="G80" i="1"/>
  <c r="T79" i="1"/>
  <c r="U79" i="1" s="1"/>
  <c r="V79" i="1" s="1"/>
  <c r="Q79" i="1"/>
  <c r="M79" i="1"/>
  <c r="K79" i="1" s="1"/>
  <c r="G79" i="1"/>
  <c r="T78" i="1"/>
  <c r="U78" i="1" s="1"/>
  <c r="V78" i="1" s="1"/>
  <c r="Q78" i="1"/>
  <c r="M78" i="1"/>
  <c r="K78" i="1" s="1"/>
  <c r="G78" i="1"/>
  <c r="T77" i="1"/>
  <c r="U77" i="1" s="1"/>
  <c r="Q77" i="1"/>
  <c r="Q82" i="1" s="1"/>
  <c r="M77" i="1"/>
  <c r="M82" i="1" s="1"/>
  <c r="I77" i="1"/>
  <c r="G77" i="1" s="1"/>
  <c r="G82" i="1" s="1"/>
  <c r="A77" i="1"/>
  <c r="A78" i="1" s="1"/>
  <c r="A79" i="1" s="1"/>
  <c r="A80" i="1" s="1"/>
  <c r="A82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6" i="1" s="1"/>
  <c r="A108" i="1" s="1"/>
  <c r="A110" i="1" s="1"/>
  <c r="A112" i="1" s="1"/>
  <c r="M67" i="1"/>
  <c r="A65" i="1"/>
  <c r="A64" i="1"/>
  <c r="T57" i="1"/>
  <c r="Q57" i="1"/>
  <c r="T51" i="1"/>
  <c r="U51" i="1" s="1"/>
  <c r="Q51" i="1"/>
  <c r="V51" i="1" s="1"/>
  <c r="M51" i="1"/>
  <c r="K51" i="1" s="1"/>
  <c r="G51" i="1"/>
  <c r="R48" i="1"/>
  <c r="T46" i="1"/>
  <c r="S46" i="1"/>
  <c r="R46" i="1"/>
  <c r="P46" i="1"/>
  <c r="T45" i="1"/>
  <c r="U45" i="1" s="1"/>
  <c r="O45" i="1"/>
  <c r="O46" i="1" s="1"/>
  <c r="U44" i="1"/>
  <c r="T44" i="1"/>
  <c r="Q44" i="1"/>
  <c r="V44" i="1" s="1"/>
  <c r="I44" i="1"/>
  <c r="G44" i="1" s="1"/>
  <c r="E44" i="1"/>
  <c r="S42" i="1"/>
  <c r="S48" i="1" s="1"/>
  <c r="R42" i="1"/>
  <c r="P42" i="1"/>
  <c r="P48" i="1" s="1"/>
  <c r="O42" i="1"/>
  <c r="U41" i="1"/>
  <c r="T41" i="1"/>
  <c r="Q41" i="1"/>
  <c r="V41" i="1" s="1"/>
  <c r="T40" i="1"/>
  <c r="U40" i="1" s="1"/>
  <c r="U42" i="1" s="1"/>
  <c r="Q40" i="1"/>
  <c r="Q42" i="1" s="1"/>
  <c r="M40" i="1"/>
  <c r="K40" i="1" s="1"/>
  <c r="I40" i="1"/>
  <c r="G40" i="1"/>
  <c r="E40" i="1"/>
  <c r="V34" i="1"/>
  <c r="U34" i="1"/>
  <c r="Q34" i="1"/>
  <c r="K34" i="1"/>
  <c r="G34" i="1"/>
  <c r="U33" i="1"/>
  <c r="Q33" i="1"/>
  <c r="V33" i="1" s="1"/>
  <c r="K33" i="1"/>
  <c r="E33" i="1"/>
  <c r="G33" i="1" s="1"/>
  <c r="V24" i="1"/>
  <c r="U24" i="1"/>
  <c r="T24" i="1"/>
  <c r="Q24" i="1"/>
  <c r="M24" i="1"/>
  <c r="K24" i="1" s="1"/>
  <c r="I24" i="1"/>
  <c r="G24" i="1" s="1"/>
  <c r="E24" i="1"/>
  <c r="S19" i="1"/>
  <c r="O19" i="1"/>
  <c r="V17" i="1"/>
  <c r="T17" i="1"/>
  <c r="S17" i="1"/>
  <c r="S21" i="1" s="1"/>
  <c r="R17" i="1"/>
  <c r="P17" i="1"/>
  <c r="O17" i="1"/>
  <c r="O21" i="1" s="1"/>
  <c r="U16" i="1"/>
  <c r="U17" i="1" s="1"/>
  <c r="Q16" i="1"/>
  <c r="Q17" i="1" s="1"/>
  <c r="M16" i="1"/>
  <c r="K16" i="1" s="1"/>
  <c r="I16" i="1"/>
  <c r="G16" i="1" s="1"/>
  <c r="A16" i="1"/>
  <c r="A17" i="1" s="1"/>
  <c r="A19" i="1" s="1"/>
  <c r="A21" i="1" s="1"/>
  <c r="A22" i="1" s="1"/>
  <c r="A23" i="1" s="1"/>
  <c r="A24" i="1" s="1"/>
  <c r="A25" i="1" s="1"/>
  <c r="A27" i="1" s="1"/>
  <c r="A29" i="1" s="1"/>
  <c r="A31" i="1" s="1"/>
  <c r="A33" i="1" s="1"/>
  <c r="A34" i="1" s="1"/>
  <c r="A36" i="1" s="1"/>
  <c r="A37" i="1" s="1"/>
  <c r="A38" i="1" s="1"/>
  <c r="A40" i="1" s="1"/>
  <c r="A41" i="1" s="1"/>
  <c r="A42" i="1" s="1"/>
  <c r="A44" i="1" s="1"/>
  <c r="A45" i="1" s="1"/>
  <c r="A46" i="1" s="1"/>
  <c r="A48" i="1" s="1"/>
  <c r="A50" i="1" s="1"/>
  <c r="A51" i="1" s="1"/>
  <c r="A52" i="1" s="1"/>
  <c r="A54" i="1" s="1"/>
  <c r="A56" i="1" s="1"/>
  <c r="I15" i="1"/>
  <c r="M15" i="1" s="1"/>
  <c r="M11" i="1"/>
  <c r="O4" i="1"/>
  <c r="O3" i="1"/>
  <c r="O5" i="1" s="1"/>
  <c r="G104" i="3" l="1"/>
  <c r="G92" i="3"/>
  <c r="G88" i="3"/>
  <c r="G36" i="3"/>
  <c r="G50" i="3" s="1"/>
  <c r="G52" i="3" s="1"/>
  <c r="R23" i="3"/>
  <c r="R25" i="3" s="1"/>
  <c r="R37" i="3" s="1"/>
  <c r="R54" i="3" s="1"/>
  <c r="O46" i="3"/>
  <c r="Q45" i="3"/>
  <c r="V45" i="3" s="1"/>
  <c r="G82" i="3"/>
  <c r="O48" i="3"/>
  <c r="U46" i="3"/>
  <c r="V44" i="3"/>
  <c r="O112" i="3"/>
  <c r="I17" i="3"/>
  <c r="K15" i="3"/>
  <c r="U82" i="3"/>
  <c r="U108" i="3" s="1"/>
  <c r="E106" i="3"/>
  <c r="K16" i="3"/>
  <c r="G48" i="3"/>
  <c r="V82" i="3"/>
  <c r="G25" i="3"/>
  <c r="G37" i="3" s="1"/>
  <c r="G54" i="3" s="1"/>
  <c r="G56" i="3" s="1"/>
  <c r="I40" i="3"/>
  <c r="E82" i="3"/>
  <c r="M106" i="3"/>
  <c r="K85" i="3"/>
  <c r="K106" i="3" s="1"/>
  <c r="V87" i="3"/>
  <c r="G97" i="3"/>
  <c r="G106" i="3" s="1"/>
  <c r="V57" i="3"/>
  <c r="M37" i="3"/>
  <c r="K44" i="3"/>
  <c r="T106" i="3"/>
  <c r="E17" i="3"/>
  <c r="E21" i="3" s="1"/>
  <c r="I36" i="3"/>
  <c r="K31" i="3"/>
  <c r="M17" i="3"/>
  <c r="P23" i="3"/>
  <c r="P25" i="3" s="1"/>
  <c r="P37" i="3" s="1"/>
  <c r="P54" i="3" s="1"/>
  <c r="M38" i="3"/>
  <c r="T46" i="3"/>
  <c r="K77" i="3"/>
  <c r="Q82" i="3"/>
  <c r="M27" i="3"/>
  <c r="U42" i="3"/>
  <c r="S112" i="3"/>
  <c r="S19" i="3"/>
  <c r="S21" i="3" s="1"/>
  <c r="V106" i="3"/>
  <c r="U15" i="3"/>
  <c r="U106" i="3"/>
  <c r="O21" i="3"/>
  <c r="T48" i="3"/>
  <c r="S48" i="3"/>
  <c r="T108" i="3"/>
  <c r="G80" i="3"/>
  <c r="M80" i="3"/>
  <c r="K80" i="3" s="1"/>
  <c r="V89" i="3"/>
  <c r="I106" i="3"/>
  <c r="I82" i="3"/>
  <c r="I108" i="3" s="1"/>
  <c r="I112" i="3" s="1"/>
  <c r="G78" i="3"/>
  <c r="U57" i="3"/>
  <c r="Q106" i="3"/>
  <c r="G45" i="2"/>
  <c r="E46" i="2"/>
  <c r="K77" i="2"/>
  <c r="K82" i="2" s="1"/>
  <c r="M82" i="2"/>
  <c r="O19" i="2"/>
  <c r="O45" i="2" s="1"/>
  <c r="K17" i="2"/>
  <c r="T108" i="2"/>
  <c r="S112" i="2"/>
  <c r="S19" i="2"/>
  <c r="S21" i="2" s="1"/>
  <c r="E41" i="2"/>
  <c r="O21" i="2"/>
  <c r="M106" i="2"/>
  <c r="K85" i="2"/>
  <c r="K106" i="2" s="1"/>
  <c r="V91" i="2"/>
  <c r="K42" i="2"/>
  <c r="M48" i="2"/>
  <c r="K48" i="2" s="1"/>
  <c r="V85" i="2"/>
  <c r="V106" i="2" s="1"/>
  <c r="U106" i="2"/>
  <c r="G17" i="2"/>
  <c r="Q82" i="2"/>
  <c r="Q108" i="2" s="1"/>
  <c r="G46" i="2"/>
  <c r="E108" i="2"/>
  <c r="P112" i="2"/>
  <c r="P19" i="2"/>
  <c r="P21" i="2" s="1"/>
  <c r="G112" i="2"/>
  <c r="V40" i="2"/>
  <c r="V42" i="2" s="1"/>
  <c r="U42" i="2"/>
  <c r="U48" i="2" s="1"/>
  <c r="R112" i="2"/>
  <c r="R19" i="2"/>
  <c r="R21" i="2" s="1"/>
  <c r="K110" i="2"/>
  <c r="K112" i="2" s="1"/>
  <c r="M24" i="2"/>
  <c r="K24" i="2" s="1"/>
  <c r="I106" i="2"/>
  <c r="U77" i="2"/>
  <c r="U82" i="2" s="1"/>
  <c r="I82" i="2"/>
  <c r="I108" i="2" s="1"/>
  <c r="T106" i="2"/>
  <c r="U15" i="2"/>
  <c r="T42" i="2"/>
  <c r="T48" i="2" s="1"/>
  <c r="G77" i="2"/>
  <c r="G82" i="2" s="1"/>
  <c r="G87" i="2"/>
  <c r="G91" i="2"/>
  <c r="G95" i="2"/>
  <c r="G106" i="2" s="1"/>
  <c r="G99" i="2"/>
  <c r="G103" i="2"/>
  <c r="G110" i="2"/>
  <c r="I24" i="2"/>
  <c r="G24" i="2" s="1"/>
  <c r="P19" i="1"/>
  <c r="P112" i="1"/>
  <c r="V77" i="1"/>
  <c r="V82" i="1" s="1"/>
  <c r="U82" i="1"/>
  <c r="U108" i="1" s="1"/>
  <c r="R19" i="1"/>
  <c r="R112" i="1"/>
  <c r="O23" i="1"/>
  <c r="O25" i="1" s="1"/>
  <c r="O37" i="1" s="1"/>
  <c r="O27" i="1"/>
  <c r="O31" i="1" s="1"/>
  <c r="O36" i="1" s="1"/>
  <c r="K15" i="1"/>
  <c r="M17" i="1"/>
  <c r="P21" i="1"/>
  <c r="O48" i="1"/>
  <c r="U46" i="1"/>
  <c r="V92" i="1"/>
  <c r="V95" i="1"/>
  <c r="R21" i="1"/>
  <c r="S23" i="1"/>
  <c r="S25" i="1" s="1"/>
  <c r="S37" i="1" s="1"/>
  <c r="S54" i="1" s="1"/>
  <c r="S27" i="1"/>
  <c r="S31" i="1" s="1"/>
  <c r="S36" i="1" s="1"/>
  <c r="E19" i="1"/>
  <c r="E112" i="1"/>
  <c r="I108" i="1"/>
  <c r="U48" i="1"/>
  <c r="Q108" i="1"/>
  <c r="U106" i="1"/>
  <c r="T42" i="1"/>
  <c r="T48" i="1" s="1"/>
  <c r="M44" i="1"/>
  <c r="U57" i="1"/>
  <c r="G89" i="1"/>
  <c r="G106" i="1" s="1"/>
  <c r="G108" i="1" s="1"/>
  <c r="G112" i="1" s="1"/>
  <c r="E17" i="1"/>
  <c r="I17" i="1"/>
  <c r="K85" i="1"/>
  <c r="G90" i="1"/>
  <c r="M95" i="1"/>
  <c r="K95" i="1" s="1"/>
  <c r="G98" i="1"/>
  <c r="M103" i="1"/>
  <c r="K103" i="1" s="1"/>
  <c r="G15" i="1"/>
  <c r="V40" i="1"/>
  <c r="V42" i="1" s="1"/>
  <c r="K77" i="1"/>
  <c r="K82" i="1" s="1"/>
  <c r="G91" i="1"/>
  <c r="G99" i="1"/>
  <c r="T106" i="1"/>
  <c r="T108" i="1" s="1"/>
  <c r="Q45" i="1"/>
  <c r="V45" i="1" s="1"/>
  <c r="V46" i="1" s="1"/>
  <c r="V85" i="1"/>
  <c r="E108" i="3" l="1"/>
  <c r="E112" i="3" s="1"/>
  <c r="U112" i="3"/>
  <c r="U19" i="3"/>
  <c r="K36" i="3"/>
  <c r="T112" i="3"/>
  <c r="T19" i="3"/>
  <c r="T21" i="3" s="1"/>
  <c r="S23" i="3"/>
  <c r="S25" i="3" s="1"/>
  <c r="S37" i="3" s="1"/>
  <c r="S54" i="3" s="1"/>
  <c r="U48" i="3"/>
  <c r="V108" i="3"/>
  <c r="G108" i="3"/>
  <c r="G112" i="3" s="1"/>
  <c r="Q108" i="3"/>
  <c r="K17" i="3"/>
  <c r="M40" i="3"/>
  <c r="P27" i="3"/>
  <c r="P31" i="3" s="1"/>
  <c r="P36" i="3" s="1"/>
  <c r="M82" i="3"/>
  <c r="M108" i="3" s="1"/>
  <c r="M112" i="3" s="1"/>
  <c r="G17" i="3"/>
  <c r="G21" i="3" s="1"/>
  <c r="G27" i="3" s="1"/>
  <c r="I21" i="3"/>
  <c r="O27" i="3"/>
  <c r="O31" i="3" s="1"/>
  <c r="O36" i="3" s="1"/>
  <c r="O23" i="3"/>
  <c r="O25" i="3" s="1"/>
  <c r="O37" i="3" s="1"/>
  <c r="U17" i="3"/>
  <c r="V15" i="3"/>
  <c r="V17" i="3" s="1"/>
  <c r="K82" i="3"/>
  <c r="K108" i="3" s="1"/>
  <c r="Q46" i="3"/>
  <c r="Q48" i="3" s="1"/>
  <c r="G38" i="3"/>
  <c r="V46" i="3"/>
  <c r="V48" i="3" s="1"/>
  <c r="R27" i="3"/>
  <c r="R31" i="3" s="1"/>
  <c r="R36" i="3" s="1"/>
  <c r="P23" i="2"/>
  <c r="P25" i="2" s="1"/>
  <c r="P37" i="2" s="1"/>
  <c r="P54" i="2" s="1"/>
  <c r="R23" i="2"/>
  <c r="R25" i="2" s="1"/>
  <c r="R37" i="2" s="1"/>
  <c r="R54" i="2" s="1"/>
  <c r="R27" i="2"/>
  <c r="R31" i="2" s="1"/>
  <c r="R36" i="2" s="1"/>
  <c r="I112" i="2"/>
  <c r="I19" i="2"/>
  <c r="T112" i="2"/>
  <c r="T19" i="2"/>
  <c r="T21" i="2" s="1"/>
  <c r="U108" i="2"/>
  <c r="V77" i="2"/>
  <c r="V82" i="2" s="1"/>
  <c r="V108" i="2" s="1"/>
  <c r="G108" i="2"/>
  <c r="O23" i="2"/>
  <c r="O25" i="2" s="1"/>
  <c r="O37" i="2" s="1"/>
  <c r="U17" i="2"/>
  <c r="V15" i="2"/>
  <c r="V17" i="2" s="1"/>
  <c r="K108" i="2"/>
  <c r="Q112" i="2"/>
  <c r="Q19" i="2"/>
  <c r="Q21" i="2" s="1"/>
  <c r="O46" i="2"/>
  <c r="O48" i="2" s="1"/>
  <c r="Q45" i="2"/>
  <c r="E42" i="2"/>
  <c r="E48" i="2" s="1"/>
  <c r="G48" i="2" s="1"/>
  <c r="G41" i="2"/>
  <c r="G42" i="2" s="1"/>
  <c r="M108" i="2"/>
  <c r="S23" i="2"/>
  <c r="S25" i="2" s="1"/>
  <c r="S37" i="2" s="1"/>
  <c r="S54" i="2" s="1"/>
  <c r="E112" i="2"/>
  <c r="E19" i="2"/>
  <c r="E21" i="2" s="1"/>
  <c r="T112" i="1"/>
  <c r="T19" i="1"/>
  <c r="T21" i="1" s="1"/>
  <c r="R23" i="1"/>
  <c r="R25" i="1" s="1"/>
  <c r="R37" i="1" s="1"/>
  <c r="R54" i="1" s="1"/>
  <c r="K17" i="1"/>
  <c r="V108" i="1"/>
  <c r="Q46" i="1"/>
  <c r="Q48" i="1" s="1"/>
  <c r="K44" i="1"/>
  <c r="O50" i="1"/>
  <c r="O52" i="1" s="1"/>
  <c r="O38" i="1"/>
  <c r="U112" i="1"/>
  <c r="U19" i="1"/>
  <c r="U21" i="1" s="1"/>
  <c r="I112" i="1"/>
  <c r="I19" i="1"/>
  <c r="G19" i="1" s="1"/>
  <c r="O54" i="1"/>
  <c r="V57" i="1"/>
  <c r="V48" i="1"/>
  <c r="I21" i="1"/>
  <c r="G17" i="1"/>
  <c r="Q19" i="1"/>
  <c r="Q21" i="1" s="1"/>
  <c r="Q112" i="1"/>
  <c r="P23" i="1"/>
  <c r="P25" i="1" s="1"/>
  <c r="P37" i="1" s="1"/>
  <c r="P54" i="1" s="1"/>
  <c r="P27" i="1"/>
  <c r="P31" i="1" s="1"/>
  <c r="P36" i="1" s="1"/>
  <c r="S50" i="1"/>
  <c r="S52" i="1" s="1"/>
  <c r="S56" i="1" s="1"/>
  <c r="S58" i="1" s="1"/>
  <c r="S38" i="1"/>
  <c r="K106" i="1"/>
  <c r="K108" i="1" s="1"/>
  <c r="K112" i="1" s="1"/>
  <c r="V106" i="1"/>
  <c r="E21" i="1"/>
  <c r="M106" i="1"/>
  <c r="M108" i="1" s="1"/>
  <c r="V19" i="3" l="1"/>
  <c r="V21" i="3" s="1"/>
  <c r="V112" i="3"/>
  <c r="R50" i="3"/>
  <c r="R52" i="3" s="1"/>
  <c r="R56" i="3" s="1"/>
  <c r="R58" i="3" s="1"/>
  <c r="R38" i="3"/>
  <c r="U21" i="3"/>
  <c r="K40" i="3"/>
  <c r="O54" i="3"/>
  <c r="Q37" i="3"/>
  <c r="T23" i="3"/>
  <c r="P38" i="3"/>
  <c r="P50" i="3"/>
  <c r="P52" i="3" s="1"/>
  <c r="P56" i="3" s="1"/>
  <c r="P58" i="3" s="1"/>
  <c r="O38" i="3"/>
  <c r="O50" i="3"/>
  <c r="O52" i="3" s="1"/>
  <c r="Q36" i="3"/>
  <c r="K21" i="3"/>
  <c r="Q112" i="3"/>
  <c r="Q19" i="3"/>
  <c r="Q21" i="3" s="1"/>
  <c r="S27" i="3"/>
  <c r="S31" i="3" s="1"/>
  <c r="S36" i="3" s="1"/>
  <c r="S27" i="2"/>
  <c r="S31" i="2" s="1"/>
  <c r="S36" i="2" s="1"/>
  <c r="T23" i="2"/>
  <c r="M19" i="2"/>
  <c r="M112" i="2"/>
  <c r="U21" i="2"/>
  <c r="O27" i="2"/>
  <c r="O31" i="2" s="1"/>
  <c r="O36" i="2" s="1"/>
  <c r="G19" i="2"/>
  <c r="I21" i="2"/>
  <c r="O54" i="2"/>
  <c r="Q37" i="2"/>
  <c r="Q46" i="2"/>
  <c r="Q48" i="2" s="1"/>
  <c r="V45" i="2"/>
  <c r="V46" i="2" s="1"/>
  <c r="V48" i="2" s="1"/>
  <c r="E23" i="2"/>
  <c r="E25" i="2" s="1"/>
  <c r="E37" i="2" s="1"/>
  <c r="E54" i="2" s="1"/>
  <c r="E27" i="2"/>
  <c r="E31" i="2" s="1"/>
  <c r="E36" i="2" s="1"/>
  <c r="R50" i="2"/>
  <c r="R52" i="2" s="1"/>
  <c r="R38" i="2"/>
  <c r="Q23" i="2"/>
  <c r="V112" i="2"/>
  <c r="V19" i="2"/>
  <c r="V21" i="2" s="1"/>
  <c r="R56" i="2"/>
  <c r="R58" i="2" s="1"/>
  <c r="U112" i="2"/>
  <c r="U19" i="2"/>
  <c r="P27" i="2"/>
  <c r="P31" i="2" s="1"/>
  <c r="P36" i="2" s="1"/>
  <c r="V112" i="1"/>
  <c r="V19" i="1"/>
  <c r="V21" i="1" s="1"/>
  <c r="Q37" i="1"/>
  <c r="R27" i="1"/>
  <c r="R31" i="1" s="1"/>
  <c r="R36" i="1" s="1"/>
  <c r="P50" i="1"/>
  <c r="P52" i="1" s="1"/>
  <c r="P38" i="1"/>
  <c r="Q36" i="1"/>
  <c r="P56" i="1"/>
  <c r="P58" i="1" s="1"/>
  <c r="Q23" i="1"/>
  <c r="M112" i="1"/>
  <c r="M19" i="1"/>
  <c r="E22" i="1"/>
  <c r="O56" i="1"/>
  <c r="O58" i="1" s="1"/>
  <c r="T23" i="1"/>
  <c r="G21" i="1"/>
  <c r="I22" i="1"/>
  <c r="I45" i="1" s="1"/>
  <c r="E45" i="1" l="1"/>
  <c r="E22" i="3"/>
  <c r="Q23" i="3"/>
  <c r="Q38" i="3"/>
  <c r="Q50" i="3"/>
  <c r="U23" i="3"/>
  <c r="U25" i="3" s="1"/>
  <c r="T25" i="3"/>
  <c r="Q54" i="3"/>
  <c r="S50" i="3"/>
  <c r="S52" i="3" s="1"/>
  <c r="S56" i="3" s="1"/>
  <c r="S58" i="3" s="1"/>
  <c r="S38" i="3"/>
  <c r="O56" i="3"/>
  <c r="O58" i="3" s="1"/>
  <c r="Q36" i="2"/>
  <c r="O50" i="2"/>
  <c r="O52" i="2" s="1"/>
  <c r="O56" i="2" s="1"/>
  <c r="O58" i="2" s="1"/>
  <c r="O38" i="2"/>
  <c r="P50" i="2"/>
  <c r="P52" i="2" s="1"/>
  <c r="P56" i="2" s="1"/>
  <c r="P58" i="2" s="1"/>
  <c r="P38" i="2"/>
  <c r="E50" i="2"/>
  <c r="E52" i="2" s="1"/>
  <c r="E38" i="2"/>
  <c r="E56" i="2"/>
  <c r="Q54" i="2"/>
  <c r="K19" i="2"/>
  <c r="M21" i="2"/>
  <c r="Q25" i="2"/>
  <c r="Q27" i="2" s="1"/>
  <c r="U23" i="2"/>
  <c r="U25" i="2" s="1"/>
  <c r="T25" i="2"/>
  <c r="G21" i="2"/>
  <c r="I23" i="2"/>
  <c r="S50" i="2"/>
  <c r="S52" i="2" s="1"/>
  <c r="S56" i="2" s="1"/>
  <c r="S58" i="2" s="1"/>
  <c r="S38" i="2"/>
  <c r="Q50" i="1"/>
  <c r="Q38" i="1"/>
  <c r="E23" i="1"/>
  <c r="I23" i="1"/>
  <c r="R50" i="1"/>
  <c r="R52" i="1" s="1"/>
  <c r="R56" i="1" s="1"/>
  <c r="R58" i="1" s="1"/>
  <c r="R38" i="1"/>
  <c r="G45" i="1"/>
  <c r="G46" i="1" s="1"/>
  <c r="I46" i="1"/>
  <c r="M45" i="1"/>
  <c r="K19" i="1"/>
  <c r="M21" i="1"/>
  <c r="T25" i="1"/>
  <c r="U23" i="1"/>
  <c r="U25" i="1" s="1"/>
  <c r="Q54" i="1"/>
  <c r="Q25" i="1"/>
  <c r="Q27" i="1" s="1"/>
  <c r="E25" i="1" l="1"/>
  <c r="E23" i="3"/>
  <c r="E46" i="1"/>
  <c r="E45" i="3"/>
  <c r="T37" i="3"/>
  <c r="T27" i="3"/>
  <c r="Q52" i="3"/>
  <c r="V23" i="3"/>
  <c r="V25" i="3" s="1"/>
  <c r="Q25" i="3"/>
  <c r="Q27" i="3" s="1"/>
  <c r="Q56" i="3"/>
  <c r="Q58" i="3" s="1"/>
  <c r="E59" i="2"/>
  <c r="E61" i="2"/>
  <c r="V23" i="2"/>
  <c r="V25" i="2" s="1"/>
  <c r="Q31" i="2"/>
  <c r="I25" i="2"/>
  <c r="G23" i="2"/>
  <c r="K21" i="2"/>
  <c r="M23" i="2"/>
  <c r="T37" i="2"/>
  <c r="T27" i="2"/>
  <c r="Q50" i="2"/>
  <c r="Q38" i="2"/>
  <c r="I25" i="1"/>
  <c r="G23" i="1"/>
  <c r="K21" i="1"/>
  <c r="M22" i="1"/>
  <c r="M23" i="1" s="1"/>
  <c r="V23" i="1"/>
  <c r="V25" i="1" s="1"/>
  <c r="K45" i="1"/>
  <c r="M46" i="1"/>
  <c r="K46" i="1" s="1"/>
  <c r="Q56" i="1"/>
  <c r="Q58" i="1" s="1"/>
  <c r="T37" i="1"/>
  <c r="T27" i="1"/>
  <c r="E37" i="1"/>
  <c r="E27" i="1"/>
  <c r="Q31" i="1"/>
  <c r="Q52" i="1"/>
  <c r="E54" i="1" l="1"/>
  <c r="E46" i="3"/>
  <c r="I45" i="3"/>
  <c r="I23" i="3"/>
  <c r="E25" i="3"/>
  <c r="U37" i="3"/>
  <c r="T54" i="3"/>
  <c r="U27" i="3"/>
  <c r="T31" i="3"/>
  <c r="V27" i="3"/>
  <c r="Q31" i="3"/>
  <c r="Q52" i="2"/>
  <c r="Q56" i="2" s="1"/>
  <c r="Q58" i="2" s="1"/>
  <c r="I37" i="2"/>
  <c r="G25" i="2"/>
  <c r="I27" i="2"/>
  <c r="T31" i="2"/>
  <c r="U27" i="2"/>
  <c r="V27" i="2" s="1"/>
  <c r="T54" i="2"/>
  <c r="U37" i="2"/>
  <c r="M25" i="2"/>
  <c r="K23" i="2"/>
  <c r="M25" i="1"/>
  <c r="K23" i="1"/>
  <c r="E29" i="1"/>
  <c r="T54" i="1"/>
  <c r="U37" i="1"/>
  <c r="U27" i="1"/>
  <c r="V27" i="1" s="1"/>
  <c r="T31" i="1"/>
  <c r="G25" i="1"/>
  <c r="I37" i="1"/>
  <c r="I27" i="1"/>
  <c r="E37" i="3" l="1"/>
  <c r="E54" i="3" s="1"/>
  <c r="E27" i="3"/>
  <c r="I25" i="3"/>
  <c r="K23" i="3"/>
  <c r="M45" i="3"/>
  <c r="I46" i="3"/>
  <c r="E29" i="3"/>
  <c r="E41" i="1"/>
  <c r="U54" i="3"/>
  <c r="V37" i="3"/>
  <c r="V54" i="3" s="1"/>
  <c r="T36" i="3"/>
  <c r="U31" i="3"/>
  <c r="V31" i="3" s="1"/>
  <c r="U31" i="2"/>
  <c r="V31" i="2" s="1"/>
  <c r="T36" i="2"/>
  <c r="I31" i="2"/>
  <c r="G27" i="2"/>
  <c r="K25" i="2"/>
  <c r="M37" i="2"/>
  <c r="M27" i="2"/>
  <c r="G37" i="2"/>
  <c r="I54" i="2"/>
  <c r="U54" i="2"/>
  <c r="V37" i="2"/>
  <c r="V54" i="2" s="1"/>
  <c r="M37" i="1"/>
  <c r="K25" i="1"/>
  <c r="M27" i="1"/>
  <c r="I54" i="1"/>
  <c r="G37" i="1"/>
  <c r="U54" i="1"/>
  <c r="V37" i="1"/>
  <c r="V54" i="1" s="1"/>
  <c r="I31" i="1"/>
  <c r="G27" i="1"/>
  <c r="I29" i="1"/>
  <c r="I41" i="1" s="1"/>
  <c r="E31" i="1"/>
  <c r="E36" i="1" s="1"/>
  <c r="T36" i="1"/>
  <c r="U31" i="1"/>
  <c r="V31" i="1" s="1"/>
  <c r="K45" i="3" l="1"/>
  <c r="M46" i="3"/>
  <c r="I37" i="3"/>
  <c r="K25" i="3"/>
  <c r="I27" i="3"/>
  <c r="K27" i="3" s="1"/>
  <c r="E31" i="3"/>
  <c r="E36" i="3" s="1"/>
  <c r="E41" i="3"/>
  <c r="E42" i="1"/>
  <c r="E48" i="1" s="1"/>
  <c r="T50" i="3"/>
  <c r="T38" i="3"/>
  <c r="U36" i="3"/>
  <c r="G54" i="2"/>
  <c r="T38" i="2"/>
  <c r="U36" i="2"/>
  <c r="T50" i="2"/>
  <c r="K27" i="2"/>
  <c r="M31" i="2"/>
  <c r="M54" i="2"/>
  <c r="K37" i="2"/>
  <c r="G31" i="2"/>
  <c r="I36" i="2"/>
  <c r="E38" i="1"/>
  <c r="T50" i="1"/>
  <c r="T38" i="1"/>
  <c r="U36" i="1"/>
  <c r="G54" i="1"/>
  <c r="G41" i="1"/>
  <c r="G42" i="1" s="1"/>
  <c r="M41" i="1"/>
  <c r="I42" i="1"/>
  <c r="I48" i="1" s="1"/>
  <c r="K27" i="1"/>
  <c r="M29" i="1"/>
  <c r="M31" i="1"/>
  <c r="G31" i="1"/>
  <c r="I36" i="1"/>
  <c r="M54" i="1"/>
  <c r="K37" i="1"/>
  <c r="E50" i="1" l="1"/>
  <c r="E52" i="1" s="1"/>
  <c r="E56" i="1" s="1"/>
  <c r="G48" i="1"/>
  <c r="E38" i="3"/>
  <c r="I41" i="3"/>
  <c r="E42" i="3"/>
  <c r="E48" i="3" s="1"/>
  <c r="K46" i="3"/>
  <c r="M54" i="3"/>
  <c r="I54" i="3"/>
  <c r="I38" i="3"/>
  <c r="K38" i="3" s="1"/>
  <c r="K37" i="3"/>
  <c r="U50" i="3"/>
  <c r="T52" i="3"/>
  <c r="T56" i="3" s="1"/>
  <c r="T58" i="3" s="1"/>
  <c r="U38" i="3"/>
  <c r="V36" i="3"/>
  <c r="V38" i="3" s="1"/>
  <c r="K31" i="2"/>
  <c r="M36" i="2"/>
  <c r="T52" i="2"/>
  <c r="T56" i="2" s="1"/>
  <c r="T58" i="2" s="1"/>
  <c r="U50" i="2"/>
  <c r="U38" i="2"/>
  <c r="V36" i="2"/>
  <c r="V38" i="2" s="1"/>
  <c r="I38" i="2"/>
  <c r="G38" i="2" s="1"/>
  <c r="G36" i="2"/>
  <c r="I50" i="2"/>
  <c r="K54" i="2"/>
  <c r="T52" i="1"/>
  <c r="T56" i="1" s="1"/>
  <c r="T58" i="1" s="1"/>
  <c r="U50" i="1"/>
  <c r="U38" i="1"/>
  <c r="V36" i="1"/>
  <c r="V38" i="1" s="1"/>
  <c r="K41" i="1"/>
  <c r="M42" i="1"/>
  <c r="M36" i="1"/>
  <c r="K31" i="1"/>
  <c r="K54" i="1"/>
  <c r="I50" i="1"/>
  <c r="I38" i="1"/>
  <c r="G38" i="1" s="1"/>
  <c r="G36" i="1"/>
  <c r="K54" i="3" l="1"/>
  <c r="M41" i="3"/>
  <c r="I42" i="3"/>
  <c r="E50" i="3"/>
  <c r="E52" i="3" s="1"/>
  <c r="E56" i="3" s="1"/>
  <c r="U52" i="3"/>
  <c r="U56" i="3" s="1"/>
  <c r="U58" i="3" s="1"/>
  <c r="V50" i="3"/>
  <c r="V52" i="3" s="1"/>
  <c r="V56" i="3" s="1"/>
  <c r="V58" i="3" s="1"/>
  <c r="U52" i="2"/>
  <c r="U56" i="2" s="1"/>
  <c r="U58" i="2" s="1"/>
  <c r="V50" i="2"/>
  <c r="V52" i="2" s="1"/>
  <c r="V56" i="2" s="1"/>
  <c r="V58" i="2" s="1"/>
  <c r="M38" i="2"/>
  <c r="K38" i="2" s="1"/>
  <c r="M50" i="2"/>
  <c r="K36" i="2"/>
  <c r="G50" i="2"/>
  <c r="I52" i="2"/>
  <c r="K36" i="1"/>
  <c r="M50" i="1"/>
  <c r="M38" i="1"/>
  <c r="K38" i="1" s="1"/>
  <c r="M48" i="1"/>
  <c r="K48" i="1" s="1"/>
  <c r="K42" i="1"/>
  <c r="G50" i="1"/>
  <c r="I52" i="1"/>
  <c r="U52" i="1"/>
  <c r="U56" i="1" s="1"/>
  <c r="U58" i="1" s="1"/>
  <c r="V50" i="1"/>
  <c r="V52" i="1" s="1"/>
  <c r="V56" i="1" s="1"/>
  <c r="V58" i="1" s="1"/>
  <c r="I48" i="3" l="1"/>
  <c r="I50" i="3"/>
  <c r="I52" i="3" s="1"/>
  <c r="I56" i="3" s="1"/>
  <c r="K41" i="3"/>
  <c r="M42" i="3"/>
  <c r="G52" i="2"/>
  <c r="I56" i="2"/>
  <c r="K50" i="2"/>
  <c r="M52" i="2"/>
  <c r="G52" i="1"/>
  <c r="I56" i="1"/>
  <c r="M52" i="1"/>
  <c r="K50" i="1"/>
  <c r="K42" i="3" l="1"/>
  <c r="M50" i="3"/>
  <c r="M48" i="3"/>
  <c r="K48" i="3" s="1"/>
  <c r="K52" i="2"/>
  <c r="M56" i="2"/>
  <c r="K56" i="2" s="1"/>
  <c r="I59" i="2"/>
  <c r="G56" i="2"/>
  <c r="K52" i="1"/>
  <c r="M56" i="1"/>
  <c r="K56" i="1" s="1"/>
  <c r="G56" i="1"/>
  <c r="M52" i="3" l="1"/>
  <c r="K50" i="3"/>
  <c r="K52" i="3" l="1"/>
  <c r="M56" i="3"/>
  <c r="K5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P.Fischer</author>
    <author>Fischer \ Panpilas</author>
  </authors>
  <commentList>
    <comment ref="C24" authorId="0" shapeId="0" xr:uid="{9CD91433-6584-4E43-BB63-E7EC04361C11}">
      <text>
        <r>
          <rPr>
            <b/>
            <sz val="8"/>
            <color indexed="81"/>
            <rFont val="Tahoma"/>
            <family val="2"/>
          </rPr>
          <t>P.Fischer:</t>
        </r>
        <r>
          <rPr>
            <sz val="8"/>
            <color indexed="81"/>
            <rFont val="Tahoma"/>
            <family val="2"/>
          </rPr>
          <t xml:space="preserve">
Accrual v Return, Bonus Dep, foreign SITr &amp; Cons Tax Savings</t>
        </r>
      </text>
    </comment>
    <comment ref="C33" authorId="1" shapeId="0" xr:uid="{98387E6F-AAD9-4A90-9DB2-9E77A717CC62}">
      <text>
        <r>
          <rPr>
            <b/>
            <sz val="8"/>
            <color indexed="81"/>
            <rFont val="Tahoma"/>
            <family val="2"/>
          </rPr>
          <t>Fischer \ Panpilas:</t>
        </r>
        <r>
          <rPr>
            <sz val="8"/>
            <color indexed="81"/>
            <rFont val="Tahoma"/>
            <family val="2"/>
          </rPr>
          <t xml:space="preserve">
409 BTR Fed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Panpilas Fischer</author>
    <author>P.Fischer</author>
    <author>Fischer \ Panpilas</author>
  </authors>
  <commentList>
    <comment ref="E15" authorId="0" shapeId="0" xr:uid="{AC82CB5C-9201-4045-A82E-FA40F1B599A2}">
      <text>
        <r>
          <rPr>
            <b/>
            <sz val="9"/>
            <color indexed="81"/>
            <rFont val="Tahoma"/>
            <family val="2"/>
          </rPr>
          <t>Panpilas Fischer:</t>
        </r>
        <r>
          <rPr>
            <sz val="9"/>
            <color indexed="81"/>
            <rFont val="Tahoma"/>
            <family val="2"/>
          </rPr>
          <t xml:space="preserve">
Tied to 2-28-24 to 2-28-25 TB provided by Leslie.</t>
        </r>
      </text>
    </comment>
    <comment ref="I15" authorId="0" shapeId="0" xr:uid="{05A81DF4-13A5-42EE-B09D-A97A6D006FF8}">
      <text>
        <r>
          <rPr>
            <b/>
            <sz val="9"/>
            <color indexed="81"/>
            <rFont val="Tahoma"/>
            <family val="2"/>
          </rPr>
          <t>Panpilas Fischer:</t>
        </r>
        <r>
          <rPr>
            <sz val="9"/>
            <color indexed="81"/>
            <rFont val="Tahoma"/>
            <family val="2"/>
          </rPr>
          <t xml:space="preserve">
Need to link this to pre tax book income and interest for 12 mos ended 6/30/26</t>
        </r>
      </text>
    </comment>
    <comment ref="E16" authorId="0" shapeId="0" xr:uid="{6E8D408B-586F-4147-9717-6C8ABEBB456B}">
      <text>
        <r>
          <rPr>
            <b/>
            <sz val="9"/>
            <color indexed="81"/>
            <rFont val="Tahoma"/>
            <family val="2"/>
          </rPr>
          <t>Panpilas Fischer:</t>
        </r>
        <r>
          <rPr>
            <sz val="9"/>
            <color indexed="81"/>
            <rFont val="Tahoma"/>
            <family val="2"/>
          </rPr>
          <t xml:space="preserve">
Agreed to 3-1-24 to 2-28-25 TB provided by Leslie.
</t>
        </r>
      </text>
    </comment>
    <comment ref="I16" authorId="0" shapeId="0" xr:uid="{9B62B53F-8FF4-44F7-8205-918CD36CD039}">
      <text>
        <r>
          <rPr>
            <b/>
            <sz val="9"/>
            <color indexed="81"/>
            <rFont val="Tahoma"/>
            <family val="2"/>
          </rPr>
          <t>Panpilas Fischer:</t>
        </r>
        <r>
          <rPr>
            <sz val="9"/>
            <color indexed="81"/>
            <rFont val="Tahoma"/>
            <family val="2"/>
          </rPr>
          <t xml:space="preserve">
Need to link this to cap structure tab </t>
        </r>
      </text>
    </comment>
    <comment ref="C24" authorId="1" shapeId="0" xr:uid="{C61C6079-8DF3-4991-A556-52E5BD07D8F5}">
      <text>
        <r>
          <rPr>
            <b/>
            <sz val="8"/>
            <color indexed="81"/>
            <rFont val="Tahoma"/>
            <family val="2"/>
          </rPr>
          <t>P.Fischer:</t>
        </r>
        <r>
          <rPr>
            <sz val="8"/>
            <color indexed="81"/>
            <rFont val="Tahoma"/>
            <family val="2"/>
          </rPr>
          <t xml:space="preserve">
Accrual v Return, Bonus Dep, Fed Char contr limit, foreign SIT</t>
        </r>
      </text>
    </comment>
    <comment ref="C33" authorId="2" shapeId="0" xr:uid="{1B2B4CF4-6218-401B-9229-FA601C8729D8}">
      <text>
        <r>
          <rPr>
            <b/>
            <sz val="8"/>
            <color indexed="81"/>
            <rFont val="Tahoma"/>
            <family val="2"/>
          </rPr>
          <t>Fischer \ Panpilas:</t>
        </r>
        <r>
          <rPr>
            <sz val="8"/>
            <color indexed="81"/>
            <rFont val="Tahoma"/>
            <family val="2"/>
          </rPr>
          <t xml:space="preserve">
409 BTR Fed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P.Fischer</author>
    <author>Fischer \ Panpilas</author>
    <author>Panpilas Fischer</author>
  </authors>
  <commentList>
    <comment ref="C24" authorId="0" shapeId="0" xr:uid="{C07A679B-3FC6-420E-9A59-106D4273ACFE}">
      <text>
        <r>
          <rPr>
            <b/>
            <sz val="8"/>
            <color indexed="81"/>
            <rFont val="Tahoma"/>
            <family val="2"/>
          </rPr>
          <t>P.Fischer:</t>
        </r>
        <r>
          <rPr>
            <sz val="8"/>
            <color indexed="81"/>
            <rFont val="Tahoma"/>
            <family val="2"/>
          </rPr>
          <t xml:space="preserve">
Accrual v Return, Bonus Dep, foreign SITr &amp; Cons Tax Savings</t>
        </r>
      </text>
    </comment>
    <comment ref="C33" authorId="1" shapeId="0" xr:uid="{01745DBC-E169-4171-A343-84D833D0BAA4}">
      <text>
        <r>
          <rPr>
            <b/>
            <sz val="8"/>
            <color indexed="81"/>
            <rFont val="Tahoma"/>
            <family val="2"/>
          </rPr>
          <t>Fischer \ Panpilas:</t>
        </r>
        <r>
          <rPr>
            <sz val="8"/>
            <color indexed="81"/>
            <rFont val="Tahoma"/>
            <family val="2"/>
          </rPr>
          <t xml:space="preserve">
409 BTR Fed</t>
        </r>
      </text>
    </comment>
    <comment ref="C34" authorId="1" shapeId="0" xr:uid="{8BC4FC56-DE49-4DBE-A606-0A69BEF22255}">
      <text>
        <r>
          <rPr>
            <b/>
            <sz val="8"/>
            <color indexed="81"/>
            <rFont val="Tahoma"/>
            <family val="2"/>
          </rPr>
          <t>Fischer \ Panpilas:</t>
        </r>
        <r>
          <rPr>
            <sz val="8"/>
            <color indexed="81"/>
            <rFont val="Tahoma"/>
            <family val="2"/>
          </rPr>
          <t xml:space="preserve">
34% vs 35% plus fed benefit on state BTR</t>
        </r>
      </text>
    </comment>
    <comment ref="C41" authorId="1" shapeId="0" xr:uid="{12ED211E-E730-4761-9058-5D6D66CCA97E}">
      <text>
        <r>
          <rPr>
            <b/>
            <sz val="8"/>
            <color indexed="81"/>
            <rFont val="Tahoma"/>
            <family val="2"/>
          </rPr>
          <t>Fischer \ Panpilas:</t>
        </r>
        <r>
          <rPr>
            <sz val="8"/>
            <color indexed="81"/>
            <rFont val="Tahoma"/>
            <family val="2"/>
          </rPr>
          <t xml:space="preserve">
Includes 410/411 BTR plus 1% Non Rate Base
</t>
        </r>
      </text>
    </comment>
    <comment ref="I59" authorId="2" shapeId="0" xr:uid="{E29F19F5-8D96-431C-9296-FCE7987E3F49}">
      <text>
        <r>
          <rPr>
            <b/>
            <sz val="9"/>
            <color indexed="81"/>
            <rFont val="Tahoma"/>
            <family val="2"/>
          </rPr>
          <t>Panpilas Fischer:</t>
        </r>
        <r>
          <rPr>
            <sz val="9"/>
            <color indexed="81"/>
            <rFont val="Tahoma"/>
            <family val="2"/>
          </rPr>
          <t xml:space="preserve">
Difference also due to different amount for interest synchronization.</t>
        </r>
      </text>
    </comment>
  </commentList>
</comments>
</file>

<file path=xl/sharedStrings.xml><?xml version="1.0" encoding="utf-8"?>
<sst xmlns="http://schemas.openxmlformats.org/spreadsheetml/2006/main" count="3209" uniqueCount="1658">
  <si>
    <t>COMPUTATION OF FEDERAL AND STATE INCOME TAX</t>
  </si>
  <si>
    <t>FOR THE BASE PERIOD TME FEBRUARY 28, 2025 AND FORECAST PERIOD TME JUNE 30, 2026</t>
  </si>
  <si>
    <t>Data:__X___Base Period__X___Forecasted Period</t>
  </si>
  <si>
    <t xml:space="preserve">Tab 55 </t>
  </si>
  <si>
    <t>Type of Filing:___X____Original________Updated</t>
  </si>
  <si>
    <t>Page 1 of 2</t>
  </si>
  <si>
    <t>Workpaper Reference No(s).  ____________________</t>
  </si>
  <si>
    <t>A</t>
  </si>
  <si>
    <t>B</t>
  </si>
  <si>
    <t>C=A-B</t>
  </si>
  <si>
    <t>D</t>
  </si>
  <si>
    <t>E</t>
  </si>
  <si>
    <t>F=E*5/12</t>
  </si>
  <si>
    <t>G=F-D</t>
  </si>
  <si>
    <t>C+D+G</t>
  </si>
  <si>
    <t>At  Current  Rates</t>
  </si>
  <si>
    <t>At Proposed Rates</t>
  </si>
  <si>
    <t>4 MOS.</t>
  </si>
  <si>
    <t>JAN+FEB+MAR</t>
  </si>
  <si>
    <t>7&amp;5</t>
  </si>
  <si>
    <t>0&amp;12</t>
  </si>
  <si>
    <t>Line</t>
  </si>
  <si>
    <t>Base Period</t>
  </si>
  <si>
    <t>Proforma</t>
  </si>
  <si>
    <t>Forecast Period</t>
  </si>
  <si>
    <t>Delta</t>
  </si>
  <si>
    <t>PKY</t>
  </si>
  <si>
    <t>ACTUAL</t>
  </si>
  <si>
    <t>2021</t>
  </si>
  <si>
    <t>2022</t>
  </si>
  <si>
    <t>No.</t>
  </si>
  <si>
    <t>Description</t>
  </si>
  <si>
    <t>TME 2/28/25</t>
  </si>
  <si>
    <t>Adjustments</t>
  </si>
  <si>
    <t>TME 6/30/26</t>
  </si>
  <si>
    <t>2020</t>
  </si>
  <si>
    <t>5 MOS.</t>
  </si>
  <si>
    <t>6 MOS.</t>
  </si>
  <si>
    <t>TOTAL</t>
  </si>
  <si>
    <t>(1)</t>
  </si>
  <si>
    <t>(2)</t>
  </si>
  <si>
    <t>(3)</t>
  </si>
  <si>
    <t>(4)</t>
  </si>
  <si>
    <t>(5)</t>
  </si>
  <si>
    <t>$</t>
  </si>
  <si>
    <t>Operating Income Before Income Taxes</t>
  </si>
  <si>
    <t>Interest Charges</t>
  </si>
  <si>
    <t>Book Net Income before Income Tax &amp; Credits</t>
  </si>
  <si>
    <t>LN 1 - 2</t>
  </si>
  <si>
    <t>Statutory Adjustments to Taxable Income</t>
  </si>
  <si>
    <t>PG 2</t>
  </si>
  <si>
    <t>State Taxable Income</t>
  </si>
  <si>
    <t>LN 3+4</t>
  </si>
  <si>
    <t>State Net Operating Loss</t>
  </si>
  <si>
    <t xml:space="preserve">State Income Tax </t>
  </si>
  <si>
    <t>(LN 5+6)X Rate</t>
  </si>
  <si>
    <t>Other Adjustments</t>
  </si>
  <si>
    <t>Total State Income Tax</t>
  </si>
  <si>
    <t>LN 7+8</t>
  </si>
  <si>
    <t>Federal Taxable Income</t>
  </si>
  <si>
    <t>LN 5 - 9</t>
  </si>
  <si>
    <t>Federal Net Operating Loss Carryforward</t>
  </si>
  <si>
    <t>Federal Income Tax</t>
  </si>
  <si>
    <t>LN 10 x Rate</t>
  </si>
  <si>
    <t>Prior Adjustment to Federal Income Tax</t>
  </si>
  <si>
    <t>Other Adjustments to Federal Income Tax</t>
  </si>
  <si>
    <t>Current Federal Income Tax</t>
  </si>
  <si>
    <t>LN 12+13+14</t>
  </si>
  <si>
    <t>Current State Income Tax</t>
  </si>
  <si>
    <t>Total Current Income Tax</t>
  </si>
  <si>
    <t>LN 15+16</t>
  </si>
  <si>
    <t>Amortization of Excess ADIT-Federal</t>
  </si>
  <si>
    <t>Provision for Deferred Federal Income Tax</t>
  </si>
  <si>
    <t>Deferred Federal Income Tax</t>
  </si>
  <si>
    <t>LN 18+19</t>
  </si>
  <si>
    <t>Amortization of Excess ADIT-State</t>
  </si>
  <si>
    <t>Provision for Deferred State Income Tax</t>
  </si>
  <si>
    <t>Deferred State Income Tax</t>
  </si>
  <si>
    <t>LN21+22</t>
  </si>
  <si>
    <t>Total Provision for Deferred Income Taxes</t>
  </si>
  <si>
    <t>LN 20+23</t>
  </si>
  <si>
    <t>Total Federal Income Taxes</t>
  </si>
  <si>
    <t>LN 15+20</t>
  </si>
  <si>
    <t>Amortization of Investment Tax Credit</t>
  </si>
  <si>
    <t>Net Federal Income Taxes</t>
  </si>
  <si>
    <t>LN 25+26</t>
  </si>
  <si>
    <t>Net State Income Taxes</t>
  </si>
  <si>
    <t>LN 16+23</t>
  </si>
  <si>
    <t>Total Income Tax Expense</t>
  </si>
  <si>
    <t>LN 27+28</t>
  </si>
  <si>
    <t>SHEET 2 OF 2</t>
  </si>
  <si>
    <t xml:space="preserve">WITNESS:  </t>
  </si>
  <si>
    <t>Other Reconciling Items-Flow Through</t>
  </si>
  <si>
    <t>Political Action Expense/Penalties</t>
  </si>
  <si>
    <t>Employee Fringe Benefits</t>
  </si>
  <si>
    <t>Cash Surrender Value Life Insurance</t>
  </si>
  <si>
    <t>Meals &amp; Entertainment</t>
  </si>
  <si>
    <t>Total Other Recon. Items-Flow Thru</t>
  </si>
  <si>
    <t>Other Reconciling Items-Deferred</t>
  </si>
  <si>
    <t>Excess of Tax Accelerated over Book Depreciation</t>
  </si>
  <si>
    <t>Repairs</t>
  </si>
  <si>
    <t>Basis Differences</t>
  </si>
  <si>
    <t>Other Property</t>
  </si>
  <si>
    <t>Bad Debts</t>
  </si>
  <si>
    <t>Charitable Contr Limit</t>
  </si>
  <si>
    <t>Accrued Liabilities</t>
  </si>
  <si>
    <t>Unicap 263A</t>
  </si>
  <si>
    <t>Accrued Incentive</t>
  </si>
  <si>
    <t>Pension</t>
  </si>
  <si>
    <t>Purchase Gas Adj - Cur Per</t>
  </si>
  <si>
    <t>Performance Stock Units</t>
  </si>
  <si>
    <t>Restricted Stock Units</t>
  </si>
  <si>
    <t>Supplemental Executive Retirement Plan</t>
  </si>
  <si>
    <t>Vacation Accrued</t>
  </si>
  <si>
    <t>NGSH 481(a)</t>
  </si>
  <si>
    <t>Restricted Stock Awards</t>
  </si>
  <si>
    <t>OPEB</t>
  </si>
  <si>
    <t>Worker's Compensation</t>
  </si>
  <si>
    <t>Debt Expense Amortization</t>
  </si>
  <si>
    <t>Total Other Recon. Items-Deferred</t>
  </si>
  <si>
    <t>Total Other Reconciling Items</t>
  </si>
  <si>
    <t>State Bonus Disallowance &amp; Fed Char Contr Limit</t>
  </si>
  <si>
    <t>Total Other Reconciling Items-State</t>
  </si>
  <si>
    <t>FOR THE BASE PERIOD TME AUGUST 31, 2021 AND FORECAST PERIOD TME DECEMBER 31, 2022</t>
  </si>
  <si>
    <t>Page 2 of 2</t>
  </si>
  <si>
    <t>TME 8/31/21</t>
  </si>
  <si>
    <t>TME 12/31/22</t>
  </si>
  <si>
    <t>LN 5 X Rate</t>
  </si>
  <si>
    <t>LN 6+7</t>
  </si>
  <si>
    <t>LN 5 - 8</t>
  </si>
  <si>
    <t>LN 9 x Rate</t>
  </si>
  <si>
    <t>LN 10+11+12</t>
  </si>
  <si>
    <t>LN 13+14</t>
  </si>
  <si>
    <t>LN 16+17</t>
  </si>
  <si>
    <t>LN 19+20</t>
  </si>
  <si>
    <t>LN 18+21</t>
  </si>
  <si>
    <t>LN 13+18</t>
  </si>
  <si>
    <t>LN 23+24</t>
  </si>
  <si>
    <t>LN 14+21</t>
  </si>
  <si>
    <t>Tab 58e</t>
  </si>
  <si>
    <t>Difference (Permanent items Sheet 2, Line 6 X 24.95%)</t>
  </si>
  <si>
    <t>SCHEDULE 7.2</t>
  </si>
  <si>
    <t>SHEET 1 OF 2</t>
  </si>
  <si>
    <t>Current Provision Report</t>
  </si>
  <si>
    <t>2024 Actuals</t>
  </si>
  <si>
    <t>KY-DELTA NATURAL GAS COMPANY: (1600)</t>
  </si>
  <si>
    <t>ACROSS OPERATING INDICATORS</t>
  </si>
  <si>
    <t>All January Through December Activity</t>
  </si>
  <si>
    <t>Federal</t>
  </si>
  <si>
    <t>Current Period</t>
  </si>
  <si>
    <t>Year-To-Date</t>
  </si>
  <si>
    <t>(No Adjustments)</t>
  </si>
  <si>
    <t>Total</t>
  </si>
  <si>
    <t>Book Income</t>
  </si>
  <si>
    <t>Permanent</t>
  </si>
  <si>
    <t>P41026</t>
  </si>
  <si>
    <t>CSV LIFE INSURANCE</t>
  </si>
  <si>
    <t>P63120</t>
  </si>
  <si>
    <t>STOCK OPTIONS (APIC) RSU PSU WINDFALL</t>
  </si>
  <si>
    <t>P65000</t>
  </si>
  <si>
    <t>MEALS AND ENTERTAINMENT (5302015)</t>
  </si>
  <si>
    <t>MEALS AND ENTERTAINMENT (5302020)</t>
  </si>
  <si>
    <t>P66000</t>
  </si>
  <si>
    <t>FINES AND PENALTIES (5399200)</t>
  </si>
  <si>
    <t>P89056</t>
  </si>
  <si>
    <t>DUES AND LOBBYING (6202020)</t>
  </si>
  <si>
    <t>P89073</t>
  </si>
  <si>
    <t>PARKING DISALLOWANCE</t>
  </si>
  <si>
    <t>Total for Permanent:</t>
  </si>
  <si>
    <t>Temporary</t>
  </si>
  <si>
    <t>T2602N</t>
  </si>
  <si>
    <t>UNICAP 263A</t>
  </si>
  <si>
    <t>T6214D</t>
  </si>
  <si>
    <t>LOSS-DEBT EXTINGUISHMENT (1242150)</t>
  </si>
  <si>
    <t>T63110</t>
  </si>
  <si>
    <t>RESTRICTED STOCK UNITS</t>
  </si>
  <si>
    <t>T63120</t>
  </si>
  <si>
    <t>PERFORMANCE STOCK UNITS</t>
  </si>
  <si>
    <t>T63140</t>
  </si>
  <si>
    <t>RESTRICTED STOCK AWARDS</t>
  </si>
  <si>
    <t>T70010</t>
  </si>
  <si>
    <t>PENSION</t>
  </si>
  <si>
    <t>PENSION (2291508)</t>
  </si>
  <si>
    <t>T70030</t>
  </si>
  <si>
    <t>SUPPLEMENTAL EXEC RET PLN (2291080)</t>
  </si>
  <si>
    <t>T86000</t>
  </si>
  <si>
    <t>BAD DEBTS (1138010)</t>
  </si>
  <si>
    <t>BAD DEBTS (1138030)</t>
  </si>
  <si>
    <t>T89020</t>
  </si>
  <si>
    <t>ANNUAL PERFORM INCENT PLN</t>
  </si>
  <si>
    <t>ANNUAL PERFORM INCENT PLN (2141200)</t>
  </si>
  <si>
    <t>T89023</t>
  </si>
  <si>
    <t>IBNR (2192060)</t>
  </si>
  <si>
    <t>T89060</t>
  </si>
  <si>
    <t>VACATION (1242204)</t>
  </si>
  <si>
    <t>VACATION (2141100)</t>
  </si>
  <si>
    <t>T89067</t>
  </si>
  <si>
    <t>PURCHASE GAS ADJ-CUR PER (1194010)</t>
  </si>
  <si>
    <t>PURCHASE GAS ADJ-CUR PER (1194060)</t>
  </si>
  <si>
    <t>Total for Temporary:</t>
  </si>
  <si>
    <t>Temporary - Fed</t>
  </si>
  <si>
    <t>TCF</t>
  </si>
  <si>
    <t>CHARITABLE CONTRIB LIMIT - FED</t>
  </si>
  <si>
    <t>Total for Temporary - Fed:</t>
  </si>
  <si>
    <t>Property All</t>
  </si>
  <si>
    <t>PLT</t>
  </si>
  <si>
    <t>PLANT ADJUST - RTP</t>
  </si>
  <si>
    <t>Total for Property All:</t>
  </si>
  <si>
    <t>Property Fed</t>
  </si>
  <si>
    <t>PLNT_FED NGSH 481a 4-year</t>
  </si>
  <si>
    <t>Total for Property Fed:</t>
  </si>
  <si>
    <t>PowerTax Fed</t>
  </si>
  <si>
    <t>PT-FED BASIS DIFFS 481A-NORM</t>
  </si>
  <si>
    <t>PT-FED BASIS DIFFS-NORM</t>
  </si>
  <si>
    <t>PT-FED M/L-NORM</t>
  </si>
  <si>
    <t>PT-FED REPAIRS-NORM</t>
  </si>
  <si>
    <t>Total for PowerTax Fed:</t>
  </si>
  <si>
    <t>Taxable Income Before Deductions</t>
  </si>
  <si>
    <t>Deductions for Fed/Other States</t>
  </si>
  <si>
    <t>Taxable Income Before Apportionment</t>
  </si>
  <si>
    <t>Apportionment Factor</t>
  </si>
  <si>
    <t>Taxable Income After Apportionment</t>
  </si>
  <si>
    <t>Statutory Tax Rate</t>
  </si>
  <si>
    <t>Calculated Tax</t>
  </si>
  <si>
    <t>Temporary - KY</t>
  </si>
  <si>
    <t>CHARITABLE CONTRIB LIMIT - KY</t>
  </si>
  <si>
    <t>Total for Temporary - KY:</t>
  </si>
  <si>
    <t>Property - KY</t>
  </si>
  <si>
    <t>PLNT_KY NGSH 481a 4-year</t>
  </si>
  <si>
    <t>Total for Property - KY:</t>
  </si>
  <si>
    <t>PowerTax KY</t>
  </si>
  <si>
    <t>PT-KY BASIS DIFFS 481A-NORM</t>
  </si>
  <si>
    <t>PT-KY BASIS DIFFS-NORM</t>
  </si>
  <si>
    <t>PT-KY M/L-NORM</t>
  </si>
  <si>
    <t>PT-KY REPAIRS-NORM</t>
  </si>
  <si>
    <t>Total for PowerTax KY:</t>
  </si>
  <si>
    <t>Combined State TI</t>
  </si>
  <si>
    <t>Report Totals:</t>
  </si>
  <si>
    <t>Federal Current Tax Before Other Adjustments:</t>
  </si>
  <si>
    <t>State Current Tax Before Other Adjustments:</t>
  </si>
  <si>
    <t>Total Current Tax Before Other Adjustments:</t>
  </si>
  <si>
    <t>Rpt # Tax Accrual - 51013</t>
  </si>
  <si>
    <t>KY-PEOPLES GAS KY LLC: (1300)</t>
  </si>
  <si>
    <t>T71010</t>
  </si>
  <si>
    <t>OPEB (2291510)</t>
  </si>
  <si>
    <t>T80000</t>
  </si>
  <si>
    <t>GOODWILL AMORTIZATION - TAX</t>
  </si>
  <si>
    <t>T82040</t>
  </si>
  <si>
    <t>TAX AMORTIZATION</t>
  </si>
  <si>
    <t>BAD DEBTS (1136101)</t>
  </si>
  <si>
    <t>Fed NOL</t>
  </si>
  <si>
    <t>NET OPER LOSS - FED</t>
  </si>
  <si>
    <t>Total for Fed NOL:</t>
  </si>
  <si>
    <t>PowerTax PA</t>
  </si>
  <si>
    <t>PT-PA BASIS DIFFS-NORM</t>
  </si>
  <si>
    <t>PT-PA M/L-NORM</t>
  </si>
  <si>
    <t>Total for PowerTax PA:</t>
  </si>
  <si>
    <t>Financial Statement Version for AQUA</t>
  </si>
  <si>
    <t>0L</t>
  </si>
  <si>
    <t>Ledger</t>
  </si>
  <si>
    <t>Currency type Company code currency</t>
  </si>
  <si>
    <t>USD</t>
  </si>
  <si>
    <t>Amounts in United States Dollar</t>
  </si>
  <si>
    <t>2024.03 -2025.02</t>
  </si>
  <si>
    <t>Reporting periods</t>
  </si>
  <si>
    <t>2023.03 -2024.02</t>
  </si>
  <si>
    <t>Comparison periods</t>
  </si>
  <si>
    <t>Company Code</t>
  </si>
  <si>
    <t>Account Number</t>
  </si>
  <si>
    <t>Text for B/S P&amp;L Item</t>
  </si>
  <si>
    <t>Total of Reporting Period</t>
  </si>
  <si>
    <t>Total of the Comparison Period</t>
  </si>
  <si>
    <t>Absolute Difference</t>
  </si>
  <si>
    <t>Percentage Difference</t>
  </si>
  <si>
    <t>Hierarchy Level</t>
  </si>
  <si>
    <t>ASSETS</t>
  </si>
  <si>
    <t xml:space="preserve"> 3</t>
  </si>
  <si>
    <t>PLANT</t>
  </si>
  <si>
    <t xml:space="preserve"> 4</t>
  </si>
  <si>
    <t>Net Utility Plant</t>
  </si>
  <si>
    <t xml:space="preserve"> 5</t>
  </si>
  <si>
    <t>Gross Utility Plant</t>
  </si>
  <si>
    <t xml:space="preserve"> 6</t>
  </si>
  <si>
    <t>****</t>
  </si>
  <si>
    <t>1310110</t>
  </si>
  <si>
    <t>1310110 Construction Complete Not Classified</t>
  </si>
  <si>
    <t xml:space="preserve">     66.7-</t>
  </si>
  <si>
    <t xml:space="preserve"> 8</t>
  </si>
  <si>
    <t>1600</t>
  </si>
  <si>
    <t>1311191</t>
  </si>
  <si>
    <t>1311191 Asset Retirement Cost - Manual posting</t>
  </si>
  <si>
    <t xml:space="preserve">      0.0</t>
  </si>
  <si>
    <t>1311200</t>
  </si>
  <si>
    <t>1311200 Utility Plant in Service - PowerPlan</t>
  </si>
  <si>
    <t xml:space="preserve">      7.4</t>
  </si>
  <si>
    <t>1321230</t>
  </si>
  <si>
    <t>1321230 Gas Stored In Reservoirs And Pipelines - Noncurr</t>
  </si>
  <si>
    <t xml:space="preserve">  Total Utility Prop Plant &amp; Equip</t>
  </si>
  <si>
    <t xml:space="preserve">      5.7</t>
  </si>
  <si>
    <t xml:space="preserve"> 7</t>
  </si>
  <si>
    <t>1311140</t>
  </si>
  <si>
    <t>1311140 Plant Acquisition Adjustments</t>
  </si>
  <si>
    <t>1331140</t>
  </si>
  <si>
    <t>1331140 Accum Amortization - Plant Acquisition Adj</t>
  </si>
  <si>
    <t xml:space="preserve">  Total Net Utility Plant Adjustment</t>
  </si>
  <si>
    <t xml:space="preserve">   Total Gross Utility Plant</t>
  </si>
  <si>
    <t>Allowance for Depreciation</t>
  </si>
  <si>
    <t>1331191</t>
  </si>
  <si>
    <t>1331191 Accum Depreciation - Asset Retirement Cost- Manual</t>
  </si>
  <si>
    <t xml:space="preserve">      3.2-</t>
  </si>
  <si>
    <t>1331210</t>
  </si>
  <si>
    <t>1331210 Accumulated Depreciation - Utility Plant</t>
  </si>
  <si>
    <t xml:space="preserve">      6.9-</t>
  </si>
  <si>
    <t>1331800</t>
  </si>
  <si>
    <t>1331800 Accum Depreciation - Salvage</t>
  </si>
  <si>
    <t>1331900</t>
  </si>
  <si>
    <t>1331900 Accum Depreciation - Plant History (108)</t>
  </si>
  <si>
    <t xml:space="preserve">  Less Allowance for Depreciation</t>
  </si>
  <si>
    <t xml:space="preserve">      6.8-</t>
  </si>
  <si>
    <t xml:space="preserve">    Total Net Utility Plant</t>
  </si>
  <si>
    <t xml:space="preserve">      4.9</t>
  </si>
  <si>
    <t>Construction Work in Progress</t>
  </si>
  <si>
    <t>1311011</t>
  </si>
  <si>
    <t>1311011 Construction Work In Progress-Utility-PowerPlan</t>
  </si>
  <si>
    <t xml:space="preserve">     53.6</t>
  </si>
  <si>
    <t>1311900</t>
  </si>
  <si>
    <t>1311900 CWIP Clearing Acct/Direct Pstg</t>
  </si>
  <si>
    <t xml:space="preserve">    172.0</t>
  </si>
  <si>
    <t xml:space="preserve">  Total Construction Work in Progress</t>
  </si>
  <si>
    <t xml:space="preserve">     53.7</t>
  </si>
  <si>
    <t xml:space="preserve">    TOTAL PLANT</t>
  </si>
  <si>
    <t xml:space="preserve">      7.9</t>
  </si>
  <si>
    <t>OTHER ASSETS</t>
  </si>
  <si>
    <t>Investment in Subsidiary Companies</t>
  </si>
  <si>
    <t>9920</t>
  </si>
  <si>
    <t>1219240</t>
  </si>
  <si>
    <t>1219240 Inv in Consol Subs-2200-PNG Companies LLC</t>
  </si>
  <si>
    <t>9922</t>
  </si>
  <si>
    <t>1219250</t>
  </si>
  <si>
    <t>1219250 Inv in Consol Subs-1000-Peoples Natural Gas Co LLC</t>
  </si>
  <si>
    <t>1219252</t>
  </si>
  <si>
    <t>1219252 Inv in Consol Subs-1300-Peoples Gas KY LLC</t>
  </si>
  <si>
    <t>1219253</t>
  </si>
  <si>
    <t>1219253 Inv in Consol Subs-1400-Peoples Homeworks LLC</t>
  </si>
  <si>
    <t>1219254</t>
  </si>
  <si>
    <t>1219254 Inv in Consol Subs-1500-PNG Gathering LLC</t>
  </si>
  <si>
    <t>1219255</t>
  </si>
  <si>
    <t>1219255 Inv in Consol Subs-3100-Peoples Gas Co LLC</t>
  </si>
  <si>
    <t>1219256</t>
  </si>
  <si>
    <t>1219256 Inv in Consol Subs-1600-Delta Natural Gas Co, Inc.</t>
  </si>
  <si>
    <t>1219257</t>
  </si>
  <si>
    <t>1219257 Inv in Consol Subs-1700-Delta Resources Inc, LLC</t>
  </si>
  <si>
    <t>1219258</t>
  </si>
  <si>
    <t>1219258 Inv in Consol Subs-1800-DelGasCo Inc, LLC</t>
  </si>
  <si>
    <t>1219259</t>
  </si>
  <si>
    <t>1219259 Inv in Consol Subs-1900-Enpro Inc, LLC</t>
  </si>
  <si>
    <t xml:space="preserve">  Total Investment in Subsidiary Companies</t>
  </si>
  <si>
    <t>CSV Life Insurance</t>
  </si>
  <si>
    <t>1231010</t>
  </si>
  <si>
    <t>1231010 Exec Insur - Cash Surrender Value</t>
  </si>
  <si>
    <t xml:space="preserve">     19.4</t>
  </si>
  <si>
    <t xml:space="preserve">  Total CSV Life Insurance</t>
  </si>
  <si>
    <t xml:space="preserve">  OTHER ASSETS SUBTOTAL</t>
  </si>
  <si>
    <t>CURRENT ASSETS</t>
  </si>
  <si>
    <t>Prepayments &amp; Other Current Assets</t>
  </si>
  <si>
    <t>Prepayments</t>
  </si>
  <si>
    <t>1191250</t>
  </si>
  <si>
    <t>1191250 Prepaid Insur - Benefits (Health Insur-HSA)</t>
  </si>
  <si>
    <t>1191280</t>
  </si>
  <si>
    <t>1191280 Prepaid Insurance - Other</t>
  </si>
  <si>
    <t>1300</t>
  </si>
  <si>
    <t>1191435</t>
  </si>
  <si>
    <t>1191435 Prepaid Leases</t>
  </si>
  <si>
    <t xml:space="preserve">    100.0-</t>
  </si>
  <si>
    <t>1191440</t>
  </si>
  <si>
    <t>1191440 Prepaid Postage</t>
  </si>
  <si>
    <t xml:space="preserve">      8.7</t>
  </si>
  <si>
    <t>1191900</t>
  </si>
  <si>
    <t>1191900 Prepaid Miscellaneous</t>
  </si>
  <si>
    <t xml:space="preserve">      9.7</t>
  </si>
  <si>
    <t>1191910</t>
  </si>
  <si>
    <t>1191910 Prepaid Maintenance Agreements</t>
  </si>
  <si>
    <t xml:space="preserve">     24.4</t>
  </si>
  <si>
    <t xml:space="preserve">  Total Prepayments</t>
  </si>
  <si>
    <t xml:space="preserve">     27.6</t>
  </si>
  <si>
    <t>Other Current Assets</t>
  </si>
  <si>
    <t>1199030</t>
  </si>
  <si>
    <t>1199030 Pipeline Exchange Gas Imbalance Receivable</t>
  </si>
  <si>
    <t xml:space="preserve">    172.5</t>
  </si>
  <si>
    <t xml:space="preserve">  Total Other Current Assets</t>
  </si>
  <si>
    <t xml:space="preserve"> Total Prepayments &amp; Other Current Assets</t>
  </si>
  <si>
    <t xml:space="preserve">    118.6</t>
  </si>
  <si>
    <t>Cash</t>
  </si>
  <si>
    <t>1111490</t>
  </si>
  <si>
    <t>1111490 Cash in Banks - BB&amp;T</t>
  </si>
  <si>
    <t>1111496</t>
  </si>
  <si>
    <t>1111496 Cash in Banks - Winchester Admin-Traditional</t>
  </si>
  <si>
    <t xml:space="preserve">     97.7-</t>
  </si>
  <si>
    <t>1112321</t>
  </si>
  <si>
    <t>1112321 Cash Clearing - PNC Lockbox</t>
  </si>
  <si>
    <t xml:space="preserve">     34.2</t>
  </si>
  <si>
    <t>1112499</t>
  </si>
  <si>
    <t>1112499 Cash Clrng - Cash Desk</t>
  </si>
  <si>
    <t>1113200</t>
  </si>
  <si>
    <t>1113200 Working Funds</t>
  </si>
  <si>
    <t xml:space="preserve">  Total Cash</t>
  </si>
  <si>
    <t xml:space="preserve">     77.4-</t>
  </si>
  <si>
    <t>Accts Receivable Trade</t>
  </si>
  <si>
    <t>1136000</t>
  </si>
  <si>
    <t>1136000 Accts Receivable - Reconciliation Account</t>
  </si>
  <si>
    <t xml:space="preserve">     68.0-</t>
  </si>
  <si>
    <t>1136021</t>
  </si>
  <si>
    <t>1136021 Accts Receivable - Reconciliation - Misc Gas/Elec</t>
  </si>
  <si>
    <t xml:space="preserve">     22.7</t>
  </si>
  <si>
    <t>1136100</t>
  </si>
  <si>
    <t>1136100 Customer A/R - Retail Gas Sales - CR&amp;B</t>
  </si>
  <si>
    <t xml:space="preserve">     12.6</t>
  </si>
  <si>
    <t>1136101</t>
  </si>
  <si>
    <t>1136101 Customer A/R - Utility - Manual</t>
  </si>
  <si>
    <t xml:space="preserve">     29.4</t>
  </si>
  <si>
    <t>1136230</t>
  </si>
  <si>
    <t>1136230 Budget Billing Credit Balances</t>
  </si>
  <si>
    <t xml:space="preserve">     20.6</t>
  </si>
  <si>
    <t>1137045</t>
  </si>
  <si>
    <t>1137045 A/R - Other-Accident/Property Claims-SAP Recon</t>
  </si>
  <si>
    <t xml:space="preserve">      0.5</t>
  </si>
  <si>
    <t>1137057</t>
  </si>
  <si>
    <t>1137057 Accounts Receivable - Other</t>
  </si>
  <si>
    <t>1139951</t>
  </si>
  <si>
    <t>1139951 Cash Clrg Account - Unapplied Cash - PNC</t>
  </si>
  <si>
    <t xml:space="preserve">  2,883.3-</t>
  </si>
  <si>
    <t xml:space="preserve">  Total Accts Receivable Trade</t>
  </si>
  <si>
    <t xml:space="preserve">     16.3</t>
  </si>
  <si>
    <t>Allowance for Bad Debts</t>
  </si>
  <si>
    <t>1138010</t>
  </si>
  <si>
    <t>1138010 Provision for Uncollectible A/R-Customer Accounts</t>
  </si>
  <si>
    <t xml:space="preserve">     19.5</t>
  </si>
  <si>
    <t>1138030</t>
  </si>
  <si>
    <t>1138030 Provision for Uncollectible A/R-Misc Receivables</t>
  </si>
  <si>
    <t xml:space="preserve">     71.3</t>
  </si>
  <si>
    <t xml:space="preserve">  Total Allowance for Bad Debts</t>
  </si>
  <si>
    <t xml:space="preserve">     27.7</t>
  </si>
  <si>
    <t>Accts Receivable - Affiliates</t>
  </si>
  <si>
    <t>1133140</t>
  </si>
  <si>
    <t>1133140 Interco Rec - 2200 - PNG Companies LLC</t>
  </si>
  <si>
    <t>1133150</t>
  </si>
  <si>
    <t>1133150 Interco Rec - 1000 - Peoples NGC</t>
  </si>
  <si>
    <t>1133152</t>
  </si>
  <si>
    <t>1133152 Interco Rec - 1300 - Peoples Gas KY LLC</t>
  </si>
  <si>
    <t>1133155</t>
  </si>
  <si>
    <t>1133155 Interco Rec - 3100 - Peoples Gas Co LLC</t>
  </si>
  <si>
    <t>1133157</t>
  </si>
  <si>
    <t>1133157 Interco Rec - 1700 - Delta Resources</t>
  </si>
  <si>
    <t xml:space="preserve">      4.4</t>
  </si>
  <si>
    <t>1133158</t>
  </si>
  <si>
    <t>1133158 Interco Rec - 1800 - Delgasco</t>
  </si>
  <si>
    <t>1133159</t>
  </si>
  <si>
    <t>1133159 Interco Rec - 1900 - Enpro</t>
  </si>
  <si>
    <t xml:space="preserve">     52.4-</t>
  </si>
  <si>
    <t>1135140</t>
  </si>
  <si>
    <t>1135140 A/R - 2200 - PNG Companies LLC</t>
  </si>
  <si>
    <t>1135150</t>
  </si>
  <si>
    <t>1135150 A/R - 1000 - Peoples NGC</t>
  </si>
  <si>
    <t>1135152</t>
  </si>
  <si>
    <t>1135152 A/R - 1300 - Peoples Gas KY LLC</t>
  </si>
  <si>
    <t>1135155</t>
  </si>
  <si>
    <t>1135155 A/R - 3100 - Peoples Gas Co LLC</t>
  </si>
  <si>
    <t>1135156</t>
  </si>
  <si>
    <t>1135156 A/R - 1600 - Delta Natural Gas</t>
  </si>
  <si>
    <t>1135157</t>
  </si>
  <si>
    <t>1135157 A/R - 1700 - Delta Resources</t>
  </si>
  <si>
    <t>1135158</t>
  </si>
  <si>
    <t>1135158 A/R - 1800 - Delgasco</t>
  </si>
  <si>
    <t>1135159</t>
  </si>
  <si>
    <t>1135159 A/R - 1900 - Enpro</t>
  </si>
  <si>
    <t>2199258</t>
  </si>
  <si>
    <t>2199258 Exchange Gas Payable-Affil-1800-Delgasco</t>
  </si>
  <si>
    <t xml:space="preserve">     40.5</t>
  </si>
  <si>
    <t xml:space="preserve">  Total Accts Receivable - Affiliates</t>
  </si>
  <si>
    <t xml:space="preserve">      7.2-</t>
  </si>
  <si>
    <t>Materials &amp; Supplies</t>
  </si>
  <si>
    <t>1142010</t>
  </si>
  <si>
    <t>1142010 Materials Inventory</t>
  </si>
  <si>
    <t xml:space="preserve">      6.6-</t>
  </si>
  <si>
    <t xml:space="preserve">  Total Materials &amp; Supplies</t>
  </si>
  <si>
    <t>Materials &amp; Supplies - Gas stored</t>
  </si>
  <si>
    <t>1141600</t>
  </si>
  <si>
    <t>1141600 Gas Stored Underground - Current</t>
  </si>
  <si>
    <t xml:space="preserve">     17.2-</t>
  </si>
  <si>
    <t xml:space="preserve">  Total Materials &amp; Supplies - Gas stored</t>
  </si>
  <si>
    <t>Unbilled Revenue</t>
  </si>
  <si>
    <t>1131015</t>
  </si>
  <si>
    <t>1131015 Customer Accounts Receiv-Gas Unbilled-Residential</t>
  </si>
  <si>
    <t xml:space="preserve">     22.4</t>
  </si>
  <si>
    <t>1131016</t>
  </si>
  <si>
    <t>1131016 Customer Accounts Receiv-Gas Unbilled-Commercial</t>
  </si>
  <si>
    <t xml:space="preserve">     78.6</t>
  </si>
  <si>
    <t xml:space="preserve">  Total Unbilled Revenue</t>
  </si>
  <si>
    <t>Regulatory Assets - Current</t>
  </si>
  <si>
    <t>1194010</t>
  </si>
  <si>
    <t>1194010 Deferred Gas-Actual Cost Adj - Unrecovered</t>
  </si>
  <si>
    <t xml:space="preserve">     11.2-</t>
  </si>
  <si>
    <t>1194060</t>
  </si>
  <si>
    <t>1194060 Deferred Gas - Unbilled</t>
  </si>
  <si>
    <t xml:space="preserve">     88.5-</t>
  </si>
  <si>
    <t xml:space="preserve">  Total Regulatory Assets - Current</t>
  </si>
  <si>
    <t xml:space="preserve">     34.9-</t>
  </si>
  <si>
    <t xml:space="preserve">  TOTAL CURRENT ASSETS</t>
  </si>
  <si>
    <t xml:space="preserve">      2.9</t>
  </si>
  <si>
    <t>NONCURRENT ASSETS</t>
  </si>
  <si>
    <t>Total Reg Assets LT</t>
  </si>
  <si>
    <t>Rate Case Expense</t>
  </si>
  <si>
    <t>1242020</t>
  </si>
  <si>
    <t>1242020 Reg Asset - Rate Case Expenses</t>
  </si>
  <si>
    <t xml:space="preserve">    123.1</t>
  </si>
  <si>
    <t xml:space="preserve">  Total Rate Case Expense</t>
  </si>
  <si>
    <t>Regulatory Assets</t>
  </si>
  <si>
    <t>1242010</t>
  </si>
  <si>
    <t>1242010 Reg Asset - FAS 109</t>
  </si>
  <si>
    <t>x</t>
  </si>
  <si>
    <t>1242142</t>
  </si>
  <si>
    <t>1242142 Reg Asset - CEP</t>
  </si>
  <si>
    <t>1242150</t>
  </si>
  <si>
    <t>1242150 Reg Asset - Loss on Extinguishment of Debt</t>
  </si>
  <si>
    <t xml:space="preserve">     12.3-</t>
  </si>
  <si>
    <t>1242202</t>
  </si>
  <si>
    <t>1242202 Reg Asset - Cost of Removal</t>
  </si>
  <si>
    <t xml:space="preserve">     18.1</t>
  </si>
  <si>
    <t>1242204</t>
  </si>
  <si>
    <t>1242204 Reg Asset - Vacation Balancing</t>
  </si>
  <si>
    <t xml:space="preserve">      9.3-</t>
  </si>
  <si>
    <t>1242206</t>
  </si>
  <si>
    <t>1242206 Reg Asset - Asset Retirement Obligation</t>
  </si>
  <si>
    <t xml:space="preserve">      9.0</t>
  </si>
  <si>
    <t>1242207</t>
  </si>
  <si>
    <t>1242207 Reg Asset - Debt Issuance Costs</t>
  </si>
  <si>
    <t xml:space="preserve">     16.2-</t>
  </si>
  <si>
    <t xml:space="preserve">  Total Regulatory Assets</t>
  </si>
  <si>
    <t xml:space="preserve">      6.5</t>
  </si>
  <si>
    <t xml:space="preserve">     12.3</t>
  </si>
  <si>
    <t>Prelim Survey &amp; Invest</t>
  </si>
  <si>
    <t>1250010</t>
  </si>
  <si>
    <t>1250010 Preliminary Survey &amp; Investigations</t>
  </si>
  <si>
    <t>1251020</t>
  </si>
  <si>
    <t>1251020 Retirement Work in Progress (Gas)– PP</t>
  </si>
  <si>
    <t xml:space="preserve">     46.3-</t>
  </si>
  <si>
    <t xml:space="preserve">  Total Prelim Survey &amp; Invest</t>
  </si>
  <si>
    <t xml:space="preserve">     45.8-</t>
  </si>
  <si>
    <t>Other (NC Assets)</t>
  </si>
  <si>
    <t>1212015</t>
  </si>
  <si>
    <t>1212015 Supplemental Retirement Benefit Trust</t>
  </si>
  <si>
    <t xml:space="preserve">      4.0</t>
  </si>
  <si>
    <t>1239100</t>
  </si>
  <si>
    <t>1239100 Other Special Funds/Deposits-Other</t>
  </si>
  <si>
    <t>1253920</t>
  </si>
  <si>
    <t>1253920 Other Deferred Charges</t>
  </si>
  <si>
    <t xml:space="preserve">     55.2</t>
  </si>
  <si>
    <t xml:space="preserve">  Total Other (NC Assets)</t>
  </si>
  <si>
    <t xml:space="preserve">      7.8</t>
  </si>
  <si>
    <t xml:space="preserve">  TOTAL NONCURRENT ASSETS</t>
  </si>
  <si>
    <t xml:space="preserve">      4.5</t>
  </si>
  <si>
    <t xml:space="preserve">  TOTAL ASSETS</t>
  </si>
  <si>
    <t xml:space="preserve">      0.3</t>
  </si>
  <si>
    <t>CAPITAL</t>
  </si>
  <si>
    <t>Equity</t>
  </si>
  <si>
    <t>Capital in Excess of Par</t>
  </si>
  <si>
    <t>3121110</t>
  </si>
  <si>
    <t>3121110 Other Paid-in Capital</t>
  </si>
  <si>
    <t>3121120</t>
  </si>
  <si>
    <t>3121120 Members Equity</t>
  </si>
  <si>
    <t xml:space="preserve">  Total Capital in Excess of Par</t>
  </si>
  <si>
    <t>Balanace January 1st</t>
  </si>
  <si>
    <t>3220000</t>
  </si>
  <si>
    <t>3220000 Unappropriated Retained Earnings</t>
  </si>
  <si>
    <t xml:space="preserve">     51.5</t>
  </si>
  <si>
    <t xml:space="preserve">   Balanace January 1st</t>
  </si>
  <si>
    <t xml:space="preserve"> Income - Current Year</t>
  </si>
  <si>
    <t xml:space="preserve">  Current Year Loss</t>
  </si>
  <si>
    <t xml:space="preserve">  Current Year Profit</t>
  </si>
  <si>
    <t xml:space="preserve">  Total Income - Current Year</t>
  </si>
  <si>
    <t xml:space="preserve">    102.8-</t>
  </si>
  <si>
    <t>Dividends - Common</t>
  </si>
  <si>
    <t>3210100</t>
  </si>
  <si>
    <t>3210100 Dividends &amp; Equity Returns</t>
  </si>
  <si>
    <t xml:space="preserve">  Total Dividends - Common</t>
  </si>
  <si>
    <t xml:space="preserve">  Total Equity</t>
  </si>
  <si>
    <t xml:space="preserve">      0.1-</t>
  </si>
  <si>
    <t>Long-Term Debt</t>
  </si>
  <si>
    <t>Mortgage Bonds</t>
  </si>
  <si>
    <t>2150040</t>
  </si>
  <si>
    <t>2150040 Notes Payable Affil- 2200 -Current Portion</t>
  </si>
  <si>
    <t xml:space="preserve">      9.2-</t>
  </si>
  <si>
    <t xml:space="preserve"> Total Other Debt</t>
  </si>
  <si>
    <t>2200540</t>
  </si>
  <si>
    <t>2200540 LT Notes Payable - 2200 - PNG Companies</t>
  </si>
  <si>
    <t xml:space="preserve">     25.1-</t>
  </si>
  <si>
    <t xml:space="preserve"> Total Long Term Debt</t>
  </si>
  <si>
    <t>2112440</t>
  </si>
  <si>
    <t>2112440 ST Interco Notes Payable-2200-PNG Companies</t>
  </si>
  <si>
    <t xml:space="preserve">     62.0-</t>
  </si>
  <si>
    <t xml:space="preserve"> Total Long Term Debt-Pushdown</t>
  </si>
  <si>
    <t xml:space="preserve">  Total Mortgage Bonds</t>
  </si>
  <si>
    <t xml:space="preserve">     30.9-</t>
  </si>
  <si>
    <t>Unamort Debt Issue Costs</t>
  </si>
  <si>
    <t>2201010</t>
  </si>
  <si>
    <t>2201010 Debt Issuance Costs - LT - Essential</t>
  </si>
  <si>
    <t xml:space="preserve">    208.3</t>
  </si>
  <si>
    <t xml:space="preserve">  Total Unamort Debt Issue Costs</t>
  </si>
  <si>
    <t xml:space="preserve">  Total Long-Term Debt (Net)</t>
  </si>
  <si>
    <t xml:space="preserve">     30.5-</t>
  </si>
  <si>
    <t xml:space="preserve">  TOTAL CAPITAL</t>
  </si>
  <si>
    <t xml:space="preserve">      0.5-</t>
  </si>
  <si>
    <t>CURRENT LIABILITIES</t>
  </si>
  <si>
    <t>Accounts Payable - Trade</t>
  </si>
  <si>
    <t>2111020</t>
  </si>
  <si>
    <t>2111020 Trade Accounts Payable</t>
  </si>
  <si>
    <t xml:space="preserve">    249.8-</t>
  </si>
  <si>
    <t>2111025</t>
  </si>
  <si>
    <t>2111025 Cash Discounts Clearing - Trade A/P</t>
  </si>
  <si>
    <t xml:space="preserve">     41.2</t>
  </si>
  <si>
    <t>2111200</t>
  </si>
  <si>
    <t>2111200 Goods Received/Invoice Received Clearing</t>
  </si>
  <si>
    <t xml:space="preserve">  2,309.4-</t>
  </si>
  <si>
    <t>2111400</t>
  </si>
  <si>
    <t>2111400 Procurement Card Clearing</t>
  </si>
  <si>
    <t xml:space="preserve">     66.7</t>
  </si>
  <si>
    <t>2111430</t>
  </si>
  <si>
    <t>2111430 Fleet Card Clearing</t>
  </si>
  <si>
    <t xml:space="preserve">    355.1</t>
  </si>
  <si>
    <t>2111520</t>
  </si>
  <si>
    <t>2111520 A/P-Revenue Related-Budget Billing Credit Balance</t>
  </si>
  <si>
    <t xml:space="preserve">     20.6-</t>
  </si>
  <si>
    <t>2111580</t>
  </si>
  <si>
    <t>2111580 A/P-Revenue Related-Gas Purchases-Current</t>
  </si>
  <si>
    <t xml:space="preserve">     55.9-</t>
  </si>
  <si>
    <t>2111811</t>
  </si>
  <si>
    <t>2111811 Expense Report Clearing - Travel Expense</t>
  </si>
  <si>
    <t>2111910</t>
  </si>
  <si>
    <t>2111910 Accts Payable Liability - Other</t>
  </si>
  <si>
    <t xml:space="preserve">    499.2-</t>
  </si>
  <si>
    <t>2111915</t>
  </si>
  <si>
    <t>2111915 Accts Payable Liability - Misc</t>
  </si>
  <si>
    <t xml:space="preserve">     21.0-</t>
  </si>
  <si>
    <t>2111920</t>
  </si>
  <si>
    <t>2111920 A/P Liability - Non-Customer Payments to Refund</t>
  </si>
  <si>
    <t>2111950</t>
  </si>
  <si>
    <t>2111950 Accrued Assessments &amp; Fees</t>
  </si>
  <si>
    <t xml:space="preserve">     13.4-</t>
  </si>
  <si>
    <t xml:space="preserve">  Total Accounts Payable - Trade</t>
  </si>
  <si>
    <t xml:space="preserve">    166.7-</t>
  </si>
  <si>
    <t>Accts Payable - Affiliate</t>
  </si>
  <si>
    <t>2113040</t>
  </si>
  <si>
    <t>2113040 Interco Payable - 2200 - PNG Companies LLC</t>
  </si>
  <si>
    <t xml:space="preserve">     99.6</t>
  </si>
  <si>
    <t>2113050</t>
  </si>
  <si>
    <t>2113050 Interco Payable - 1000 - Peoples NGC</t>
  </si>
  <si>
    <t xml:space="preserve">    100.0</t>
  </si>
  <si>
    <t>2113057</t>
  </si>
  <si>
    <t>2113057 Interco Payable - 1700 - Resources</t>
  </si>
  <si>
    <t>2113058</t>
  </si>
  <si>
    <t>2113058 Interco Payable - 1800 - Delgasco</t>
  </si>
  <si>
    <t>2113059</t>
  </si>
  <si>
    <t>2113059 Interco Payable - 1900 - Enpro Inc LLC</t>
  </si>
  <si>
    <t>2113340</t>
  </si>
  <si>
    <t>2113340 Interco Interest Payable - 2200 - PNG Companies</t>
  </si>
  <si>
    <t xml:space="preserve">     42.2-</t>
  </si>
  <si>
    <t>2113540</t>
  </si>
  <si>
    <t>2113540 A/P - 2200 - PNG Companies LLC</t>
  </si>
  <si>
    <t>2113550</t>
  </si>
  <si>
    <t>2113550 A/P - 1000 - Peoples Natural Gas</t>
  </si>
  <si>
    <t>2113552</t>
  </si>
  <si>
    <t>2113552 A/P - 1300 - Peoples Gas KY LLC</t>
  </si>
  <si>
    <t>2113555</t>
  </si>
  <si>
    <t>2113555 A/P - 3100 - Peoples Gas Co LLC</t>
  </si>
  <si>
    <t>2113556</t>
  </si>
  <si>
    <t>2113556 A/P - 1600 - Delta Natural Gas</t>
  </si>
  <si>
    <t xml:space="preserve">  Total Accts Payable - Affiliate</t>
  </si>
  <si>
    <t xml:space="preserve">     82.7</t>
  </si>
  <si>
    <t>Accr Inc Taxes - Federal</t>
  </si>
  <si>
    <t>2132010</t>
  </si>
  <si>
    <t>2132010 Accrued Federal Income Tax - Current Year</t>
  </si>
  <si>
    <t xml:space="preserve">     11.5-</t>
  </si>
  <si>
    <t xml:space="preserve">  Total Accr Inc Taxes - Federal</t>
  </si>
  <si>
    <t>Accr Inc Taxes - State</t>
  </si>
  <si>
    <t>2133130</t>
  </si>
  <si>
    <t>2133130 Accrued State Income Tax - Other-Curr Yr</t>
  </si>
  <si>
    <t xml:space="preserve">    111.7-</t>
  </si>
  <si>
    <t xml:space="preserve">  Total Accr Inc Taxes - State</t>
  </si>
  <si>
    <t>Accr Taxes - Other</t>
  </si>
  <si>
    <t>2115200</t>
  </si>
  <si>
    <t>2115200 Sales Tax</t>
  </si>
  <si>
    <t>2115210</t>
  </si>
  <si>
    <t>2115210 Sales Taxes Payable - State</t>
  </si>
  <si>
    <t xml:space="preserve">     27.7-</t>
  </si>
  <si>
    <t>2115300</t>
  </si>
  <si>
    <t>2115300 Withholding Taxes Payable</t>
  </si>
  <si>
    <t>2131010</t>
  </si>
  <si>
    <t>2131010 Accrued Use Taxes - State</t>
  </si>
  <si>
    <t xml:space="preserve">     39.2</t>
  </si>
  <si>
    <t>2136010</t>
  </si>
  <si>
    <t>2136010 Accrued Property Taxes</t>
  </si>
  <si>
    <t>2139010</t>
  </si>
  <si>
    <t>2139010 Accrued State Business &amp; Occupation Tax</t>
  </si>
  <si>
    <t xml:space="preserve">     14.9-</t>
  </si>
  <si>
    <t>2139020</t>
  </si>
  <si>
    <t>2139020 Accrued Franchise Tax</t>
  </si>
  <si>
    <t xml:space="preserve">     44.5</t>
  </si>
  <si>
    <t xml:space="preserve">  Total Accr Taxes - Other</t>
  </si>
  <si>
    <t xml:space="preserve">     11.0</t>
  </si>
  <si>
    <t>Accrued Interest</t>
  </si>
  <si>
    <t>2129030</t>
  </si>
  <si>
    <t>2129030 Interest Accrued - Customer Deposits</t>
  </si>
  <si>
    <t xml:space="preserve">     47.7</t>
  </si>
  <si>
    <t xml:space="preserve">  Total Accrued Interest</t>
  </si>
  <si>
    <t>Regulatory Liability - Current</t>
  </si>
  <si>
    <t>2171120</t>
  </si>
  <si>
    <t>2171120 Regulatory Liability-CIS Riders</t>
  </si>
  <si>
    <t xml:space="preserve">      9.4-</t>
  </si>
  <si>
    <t>2199400</t>
  </si>
  <si>
    <t>2199400 Deferred Gas - Amounts Payable to Customers</t>
  </si>
  <si>
    <t xml:space="preserve">  Total Regulatory Liability - Current</t>
  </si>
  <si>
    <t>Other Accrued Expense</t>
  </si>
  <si>
    <t>2112015</t>
  </si>
  <si>
    <t>2112015 A/P - Payroll W/H - 3rd Party</t>
  </si>
  <si>
    <t xml:space="preserve">     51.9-</t>
  </si>
  <si>
    <t>2112040</t>
  </si>
  <si>
    <t>2112040 A/P - Payroll W/H - Garnishments</t>
  </si>
  <si>
    <t>2114010</t>
  </si>
  <si>
    <t>2114010 Customer Deposits</t>
  </si>
  <si>
    <t xml:space="preserve">     10.6-</t>
  </si>
  <si>
    <t>2141050</t>
  </si>
  <si>
    <t>2141050 Accrued Payroll</t>
  </si>
  <si>
    <t>2141100</t>
  </si>
  <si>
    <t>2141100 Accrued Vacation</t>
  </si>
  <si>
    <t xml:space="preserve">      9.3</t>
  </si>
  <si>
    <t>2141200</t>
  </si>
  <si>
    <t>2141200 Accrued Annual Incentive</t>
  </si>
  <si>
    <t xml:space="preserve">      3.2</t>
  </si>
  <si>
    <t>2191800</t>
  </si>
  <si>
    <t>2191800 Centralized Appropriations</t>
  </si>
  <si>
    <t>2192037</t>
  </si>
  <si>
    <t>2192037 OPEB ME Benefit Oblig FAS 158 - Current</t>
  </si>
  <si>
    <t>2199285</t>
  </si>
  <si>
    <t>2199285 Pooling &amp; BBA Gas Imbalance Payable</t>
  </si>
  <si>
    <t xml:space="preserve">    281.0-</t>
  </si>
  <si>
    <t>2199440</t>
  </si>
  <si>
    <t>2199440 Misc C&amp;A Liabilities - Marketing Assistance Progrm</t>
  </si>
  <si>
    <t xml:space="preserve">    135.5-</t>
  </si>
  <si>
    <t>2199615</t>
  </si>
  <si>
    <t>2199615 Accrued Liab-Audit Fees</t>
  </si>
  <si>
    <t xml:space="preserve">      4.1-</t>
  </si>
  <si>
    <t>2199900</t>
  </si>
  <si>
    <t>2199900 Misc C&amp;A Liabilities</t>
  </si>
  <si>
    <t xml:space="preserve">      7.0-</t>
  </si>
  <si>
    <t xml:space="preserve">  Total Other Accrued Expense</t>
  </si>
  <si>
    <t xml:space="preserve">     21.9-</t>
  </si>
  <si>
    <t xml:space="preserve">  TOTAL CURRENT LIABILITIES</t>
  </si>
  <si>
    <t xml:space="preserve">     16.6</t>
  </si>
  <si>
    <t>NONCURRENT LIABILITIES</t>
  </si>
  <si>
    <t>Cust Advances for Construction</t>
  </si>
  <si>
    <t>2199040</t>
  </si>
  <si>
    <t>2199040 Customer Advances for Construction</t>
  </si>
  <si>
    <t xml:space="preserve">     86.1</t>
  </si>
  <si>
    <t>2291040</t>
  </si>
  <si>
    <t>2291040 Customer Advances for Construction - NC</t>
  </si>
  <si>
    <t xml:space="preserve">      0.8-</t>
  </si>
  <si>
    <t xml:space="preserve">  Total Cust Advances for Constr.</t>
  </si>
  <si>
    <t xml:space="preserve">     64.6</t>
  </si>
  <si>
    <t>Long Term Deferred - FIT</t>
  </si>
  <si>
    <t>1261010</t>
  </si>
  <si>
    <t>1261010 Accumulated Deferred FIT Asset - Non-Current</t>
  </si>
  <si>
    <t xml:space="preserve">      8.2-</t>
  </si>
  <si>
    <t>1261020</t>
  </si>
  <si>
    <t>1261020 Accumulated Deferred FIT Asset - Excess Gross UPNC</t>
  </si>
  <si>
    <t xml:space="preserve">      6.4-</t>
  </si>
  <si>
    <t>2210010</t>
  </si>
  <si>
    <t>2210010 Accum Defd Plant Federal Income Tax Liab-Noncurr</t>
  </si>
  <si>
    <t xml:space="preserve">      2.2</t>
  </si>
  <si>
    <t>2210020</t>
  </si>
  <si>
    <t>2210020 Accum Defd Other Federal Income Tax Liab-Noncurr</t>
  </si>
  <si>
    <t xml:space="preserve">     15.7</t>
  </si>
  <si>
    <t xml:space="preserve">  Total Long Term Deferred - FIT</t>
  </si>
  <si>
    <t xml:space="preserve">      2.0</t>
  </si>
  <si>
    <t>Long Term Deferred - SIT</t>
  </si>
  <si>
    <t>1262010</t>
  </si>
  <si>
    <t>1262010 Accumulated Deferred SIT Asset - Non-Current</t>
  </si>
  <si>
    <t xml:space="preserve">     53.5</t>
  </si>
  <si>
    <t>2211010</t>
  </si>
  <si>
    <t>2211010 Accum Defd Plant State Income Tax Liab-Noncurr</t>
  </si>
  <si>
    <t xml:space="preserve">      1.4</t>
  </si>
  <si>
    <t>2211020</t>
  </si>
  <si>
    <t>2211020 Accum Defd Other State Income Tax Liab-Noncurr</t>
  </si>
  <si>
    <t xml:space="preserve">     31.1</t>
  </si>
  <si>
    <t xml:space="preserve">  Total Long Term Deferred - SIT</t>
  </si>
  <si>
    <t xml:space="preserve">      5.0</t>
  </si>
  <si>
    <t>Regulatory Liability</t>
  </si>
  <si>
    <t>2220110</t>
  </si>
  <si>
    <t>2220110 Reg Liab - Excess Deferred Income Tax - NonCurrent</t>
  </si>
  <si>
    <t xml:space="preserve">      6.4</t>
  </si>
  <si>
    <t>2220120</t>
  </si>
  <si>
    <t>2220120 Reg Liab - Excess DIT - Gross Up NC</t>
  </si>
  <si>
    <t xml:space="preserve">  Total Regulatory Liability</t>
  </si>
  <si>
    <t>Asset Retirement Obligations</t>
  </si>
  <si>
    <t>2296010</t>
  </si>
  <si>
    <t>2296010 Asset Retirement Obligation - Non-Current</t>
  </si>
  <si>
    <t xml:space="preserve">  Total Asset Retirement Obligations</t>
  </si>
  <si>
    <t>2291508</t>
  </si>
  <si>
    <t>2291508 Noncurrent Liab-Pension Benefit Obligation</t>
  </si>
  <si>
    <t xml:space="preserve">      3.5-</t>
  </si>
  <si>
    <t>2291510</t>
  </si>
  <si>
    <t>2291510 OPEB EGC 158 Benefit Obligation - Non Current</t>
  </si>
  <si>
    <t xml:space="preserve">     39.5-</t>
  </si>
  <si>
    <t xml:space="preserve">  Total Pension and OPEB Liabilities</t>
  </si>
  <si>
    <t xml:space="preserve">      6.0-</t>
  </si>
  <si>
    <t>Other (NC Liab)</t>
  </si>
  <si>
    <t>2291080</t>
  </si>
  <si>
    <t>2291080 Deferred Compensation - Executives</t>
  </si>
  <si>
    <t xml:space="preserve">      4.0-</t>
  </si>
  <si>
    <t>2299200</t>
  </si>
  <si>
    <t>2299200 Deferred Credit - Non Current</t>
  </si>
  <si>
    <t xml:space="preserve">     55.2-</t>
  </si>
  <si>
    <t xml:space="preserve">  Total Other (NC Liab)</t>
  </si>
  <si>
    <t xml:space="preserve">      7.9-</t>
  </si>
  <si>
    <t xml:space="preserve">  NONCURRRENT LIABILITIES SUBTOTAL</t>
  </si>
  <si>
    <t xml:space="preserve">      6.6</t>
  </si>
  <si>
    <t xml:space="preserve">  TOTAL LIABILITIES &amp; CAPITAL</t>
  </si>
  <si>
    <t xml:space="preserve">      0.3-</t>
  </si>
  <si>
    <t xml:space="preserve"> 2</t>
  </si>
  <si>
    <t>OPERATING INCOME</t>
  </si>
  <si>
    <t>REVENUE</t>
  </si>
  <si>
    <t>Operating Revenue</t>
  </si>
  <si>
    <t>4111010</t>
  </si>
  <si>
    <t>4111010 Residential Gas Sales - Billed</t>
  </si>
  <si>
    <t xml:space="preserve">      8.4</t>
  </si>
  <si>
    <t>10</t>
  </si>
  <si>
    <t>4111020</t>
  </si>
  <si>
    <t>4111020 Residential Gas Sales - Unbilled</t>
  </si>
  <si>
    <t xml:space="preserve">    209.0-</t>
  </si>
  <si>
    <t>4112010</t>
  </si>
  <si>
    <t>4112010 Commercial Gas Sales - Billed</t>
  </si>
  <si>
    <t xml:space="preserve">      8.0</t>
  </si>
  <si>
    <t>4112020</t>
  </si>
  <si>
    <t>4112020 Commercial Gas Sales - Unbilled</t>
  </si>
  <si>
    <t xml:space="preserve">    233.3-</t>
  </si>
  <si>
    <t>4113010</t>
  </si>
  <si>
    <t>4113010 Industrial Gas Sales - Billed</t>
  </si>
  <si>
    <t xml:space="preserve">     18.5</t>
  </si>
  <si>
    <t>4113020</t>
  </si>
  <si>
    <t>4113020 Industrial Gas Sales - Unbilled</t>
  </si>
  <si>
    <t xml:space="preserve">    467.9-</t>
  </si>
  <si>
    <t>4115010</t>
  </si>
  <si>
    <t>4115010 Forfeited Discounts - Gas</t>
  </si>
  <si>
    <t>4115040</t>
  </si>
  <si>
    <t>4115040 Misc Gas Service Revenues</t>
  </si>
  <si>
    <t xml:space="preserve">      9.7-</t>
  </si>
  <si>
    <t>4116240</t>
  </si>
  <si>
    <t>4116240 Rev From Trans of Gas-Distr Facil-Commercial</t>
  </si>
  <si>
    <t xml:space="preserve">      1.9-</t>
  </si>
  <si>
    <t>4116260</t>
  </si>
  <si>
    <t>4116260 Rev From Trans of Gas-Distr Facil-Industrial</t>
  </si>
  <si>
    <t xml:space="preserve">      8.0-</t>
  </si>
  <si>
    <t>4116270</t>
  </si>
  <si>
    <t>4116270 Rev From Trans of Gas-Distr Facil-Off System</t>
  </si>
  <si>
    <t xml:space="preserve">      3.1-</t>
  </si>
  <si>
    <t>4116278</t>
  </si>
  <si>
    <t>4116278 Rev From Trans of Gas-Off System-Affil-1800</t>
  </si>
  <si>
    <t xml:space="preserve">     31.8</t>
  </si>
  <si>
    <t>4116280</t>
  </si>
  <si>
    <t>4116280 Rev From Trans of Gas-Distr Facil-Residential</t>
  </si>
  <si>
    <t xml:space="preserve">     97.6</t>
  </si>
  <si>
    <t>4116297</t>
  </si>
  <si>
    <t>4116297 Rev From Trans of Gas-Distr Facil-Affil-1700-DR</t>
  </si>
  <si>
    <t xml:space="preserve">     27.0</t>
  </si>
  <si>
    <t>4118500</t>
  </si>
  <si>
    <t>4118500 Provision for Rate Refunds</t>
  </si>
  <si>
    <t xml:space="preserve">     92.6</t>
  </si>
  <si>
    <t xml:space="preserve">  Operating Revenue - Gas</t>
  </si>
  <si>
    <t xml:space="preserve">      1.8</t>
  </si>
  <si>
    <t xml:space="preserve"> 9</t>
  </si>
  <si>
    <t xml:space="preserve">   Total Operating Revenue</t>
  </si>
  <si>
    <t>Non Operatiing Revenue</t>
  </si>
  <si>
    <t>4117010</t>
  </si>
  <si>
    <t>4117010 Other Revenues - Sales of Products Extracted</t>
  </si>
  <si>
    <t xml:space="preserve">     27.0-</t>
  </si>
  <si>
    <t>4220057</t>
  </si>
  <si>
    <t>4220057 Non-Regulated Gas Sales-Affil-1700-Delta Resources</t>
  </si>
  <si>
    <t>4220058</t>
  </si>
  <si>
    <t>4220058 Non-Regulated Gas Sales-Affil-1800-Delgasco</t>
  </si>
  <si>
    <t>4305035</t>
  </si>
  <si>
    <t>4305035 Revenues from M &amp; J and Contract Work</t>
  </si>
  <si>
    <t xml:space="preserve">     60.3</t>
  </si>
  <si>
    <t>4998050</t>
  </si>
  <si>
    <t>4998050 Svc Co Only-Assoc Co Oper Rev-1000-PNG</t>
  </si>
  <si>
    <t>4998051</t>
  </si>
  <si>
    <t>4998051 Svc Co Only-Assoc Co Oper Rev-1200-PGWV</t>
  </si>
  <si>
    <t>4998052</t>
  </si>
  <si>
    <t>4998052 Svc Co Only-Assoc Co Oper Rev-1300-PGKY</t>
  </si>
  <si>
    <t>4998053</t>
  </si>
  <si>
    <t>4998053 Svc Co Only-Assoc Co Oper Rev-1400-Homeworks</t>
  </si>
  <si>
    <t>4998054</t>
  </si>
  <si>
    <t>4998054 Svc Co Only-Assoc Co Oper Rev-1500-PNG Gath</t>
  </si>
  <si>
    <t>4998055</t>
  </si>
  <si>
    <t>4998055 Svc Co Only-Assoc Co Oper Rev-3100-PGC</t>
  </si>
  <si>
    <t>4998056</t>
  </si>
  <si>
    <t>4998056 Svc Co Only-Assoc Co Oper Rev-1600-Delta</t>
  </si>
  <si>
    <t>6199900</t>
  </si>
  <si>
    <t>6199900 Other Income - Miscellaneous</t>
  </si>
  <si>
    <t xml:space="preserve">    882.2-</t>
  </si>
  <si>
    <t xml:space="preserve">   Total Non Operating Revenue</t>
  </si>
  <si>
    <t xml:space="preserve">     95.5</t>
  </si>
  <si>
    <t xml:space="preserve">    TOTAL REVENUE</t>
  </si>
  <si>
    <t xml:space="preserve">     17.3</t>
  </si>
  <si>
    <t>UTILITY COSTS &amp; EXPENSES</t>
  </si>
  <si>
    <t>Purchased Gas:</t>
  </si>
  <si>
    <t>5205215</t>
  </si>
  <si>
    <t>5205215 Nat Gas Trans Line Purch-Interstate-Gas Costs</t>
  </si>
  <si>
    <t xml:space="preserve">      6.5-</t>
  </si>
  <si>
    <t>5205358</t>
  </si>
  <si>
    <t>5205358 Natural Gas-Affiliated Expense-1800-Delta Resource</t>
  </si>
  <si>
    <t>5205359</t>
  </si>
  <si>
    <t>5205359 Natural Gas-Affiliated Expense-1900-Enpro</t>
  </si>
  <si>
    <t>5205430</t>
  </si>
  <si>
    <t>5205430 Purchased Gas Cost Adjustments - Unbilled Revenue</t>
  </si>
  <si>
    <t xml:space="preserve">    189.8</t>
  </si>
  <si>
    <t>5205450</t>
  </si>
  <si>
    <t>5205450 Unrecovered Purchased Gas Cost Adjustments</t>
  </si>
  <si>
    <t xml:space="preserve">     73.7-</t>
  </si>
  <si>
    <t>5340100</t>
  </si>
  <si>
    <t>5340100 Transportation of Gas - Commodity Charges</t>
  </si>
  <si>
    <t xml:space="preserve">      7.8-</t>
  </si>
  <si>
    <t>5340156</t>
  </si>
  <si>
    <t>5340156 Transm &amp; Compr of Gas by Others Affl-1600-Delta</t>
  </si>
  <si>
    <t xml:space="preserve">    Total Purchased Gas</t>
  </si>
  <si>
    <t xml:space="preserve">      1.6-</t>
  </si>
  <si>
    <t>Operations &amp; Maintenance Expense:</t>
  </si>
  <si>
    <t>Labor</t>
  </si>
  <si>
    <t>5300110</t>
  </si>
  <si>
    <t>5300110 Salaried - Straight-Time Wages</t>
  </si>
  <si>
    <t xml:space="preserve">      7.6</t>
  </si>
  <si>
    <t>11</t>
  </si>
  <si>
    <t>5300111</t>
  </si>
  <si>
    <t>5300111 Salaried - Straight-Time Wages - 2200</t>
  </si>
  <si>
    <t xml:space="preserve">     85.1-</t>
  </si>
  <si>
    <t>5300130</t>
  </si>
  <si>
    <t>5300130 Salaried - Supplemental Pay</t>
  </si>
  <si>
    <t xml:space="preserve">     83.3-</t>
  </si>
  <si>
    <t>5300150</t>
  </si>
  <si>
    <t>5300150 Salaried - Vacation Accrual</t>
  </si>
  <si>
    <t xml:space="preserve">     73.1</t>
  </si>
  <si>
    <t>5300151</t>
  </si>
  <si>
    <t>5300151 Salaried - Vacation Accrual - 2200</t>
  </si>
  <si>
    <t xml:space="preserve">     94.4-</t>
  </si>
  <si>
    <t>5300162</t>
  </si>
  <si>
    <t>5300162 Salaried - Severance JE - 2200</t>
  </si>
  <si>
    <t>5300211</t>
  </si>
  <si>
    <t>5300211 Hourly - Straight-Time Wages - 2200</t>
  </si>
  <si>
    <t xml:space="preserve">     75.4-</t>
  </si>
  <si>
    <t>5300262</t>
  </si>
  <si>
    <t>5300262 Hourly - Severance JE - 2200</t>
  </si>
  <si>
    <t xml:space="preserve">  Labor Regular</t>
  </si>
  <si>
    <t xml:space="preserve">     25.2-</t>
  </si>
  <si>
    <t>5300120</t>
  </si>
  <si>
    <t>5300120 Salaried - Overtime Wages</t>
  </si>
  <si>
    <t xml:space="preserve">     61.8</t>
  </si>
  <si>
    <t>5300121</t>
  </si>
  <si>
    <t>5300121 Salaried - Overtime Wages - 2200</t>
  </si>
  <si>
    <t xml:space="preserve">     96.4-</t>
  </si>
  <si>
    <t>5300221</t>
  </si>
  <si>
    <t>5300221 Hourly - Overtime Wages - 2200</t>
  </si>
  <si>
    <t xml:space="preserve">     63.5-</t>
  </si>
  <si>
    <t xml:space="preserve">  Labor Overtime</t>
  </si>
  <si>
    <t xml:space="preserve">     38.2</t>
  </si>
  <si>
    <t>5300170</t>
  </si>
  <si>
    <t>5300170 Salaried - Incentives / Bonuses</t>
  </si>
  <si>
    <t>5300171</t>
  </si>
  <si>
    <t>5300171 Salaried - Incentives / Bonuses - 2200</t>
  </si>
  <si>
    <t xml:space="preserve">     80.8-</t>
  </si>
  <si>
    <t>5300180</t>
  </si>
  <si>
    <t>5300180 Salaried - Annual Incentive</t>
  </si>
  <si>
    <t xml:space="preserve">     56.0-</t>
  </si>
  <si>
    <t>5300181</t>
  </si>
  <si>
    <t>5300181 Salaried - Annual Incentive - 2200</t>
  </si>
  <si>
    <t xml:space="preserve">     80.2-</t>
  </si>
  <si>
    <t>5300271</t>
  </si>
  <si>
    <t>5300271 Hourly - Incentives / Bonuses - 2200</t>
  </si>
  <si>
    <t xml:space="preserve">     76.5-</t>
  </si>
  <si>
    <t>5300281</t>
  </si>
  <si>
    <t>5300281 Hourly - Annual Incentive - 2200</t>
  </si>
  <si>
    <t xml:space="preserve">     78.7-</t>
  </si>
  <si>
    <t xml:space="preserve">  Labor Short Term Incentive</t>
  </si>
  <si>
    <t xml:space="preserve">     63.6-</t>
  </si>
  <si>
    <t>5300186</t>
  </si>
  <si>
    <t>5300186 Performance Share Unit Amortization</t>
  </si>
  <si>
    <t xml:space="preserve">     50.6</t>
  </si>
  <si>
    <t>5300187</t>
  </si>
  <si>
    <t>5300187 Restricted Stock Unit Amortization</t>
  </si>
  <si>
    <t xml:space="preserve">     44.1</t>
  </si>
  <si>
    <t xml:space="preserve">  Labor Long Term Incentive</t>
  </si>
  <si>
    <t xml:space="preserve">     48.4</t>
  </si>
  <si>
    <t>8204001</t>
  </si>
  <si>
    <t>8204001 FINANCE/ACCTING ST</t>
  </si>
  <si>
    <t>8204003</t>
  </si>
  <si>
    <t>8204003 ENGINRING/DESIGN ST</t>
  </si>
  <si>
    <t xml:space="preserve">     63.4-</t>
  </si>
  <si>
    <t>8204006</t>
  </si>
  <si>
    <t>8204006 TECH SVCS SUPPORT ST</t>
  </si>
  <si>
    <t>8204010</t>
  </si>
  <si>
    <t>8204010 MANAGEMENT</t>
  </si>
  <si>
    <t xml:space="preserve">      5.8</t>
  </si>
  <si>
    <t>8204016</t>
  </si>
  <si>
    <t>8204016 INFO TECHNOLOGY ST</t>
  </si>
  <si>
    <t xml:space="preserve">  2,381.4-</t>
  </si>
  <si>
    <t>8204020</t>
  </si>
  <si>
    <t>8204020 EQUIPMENT OP - ST</t>
  </si>
  <si>
    <t>8204022</t>
  </si>
  <si>
    <t>8204022 MECHANICAL - ST</t>
  </si>
  <si>
    <t xml:space="preserve">    456.2</t>
  </si>
  <si>
    <t>8204032</t>
  </si>
  <si>
    <t>8204032 SUPERVISION</t>
  </si>
  <si>
    <t>8204033</t>
  </si>
  <si>
    <t>8204033 TELECOMM ST</t>
  </si>
  <si>
    <t>8204042</t>
  </si>
  <si>
    <t>8204042 FLD CUST  SVC - ST</t>
  </si>
  <si>
    <t xml:space="preserve">      4.2</t>
  </si>
  <si>
    <t>8204043</t>
  </si>
  <si>
    <t>8204043 DIST OPS (GAS) - ST</t>
  </si>
  <si>
    <t>8204049</t>
  </si>
  <si>
    <t>8204049 GAS OPERATIONS - ST</t>
  </si>
  <si>
    <t>8204059</t>
  </si>
  <si>
    <t>8204059 GAS SUPPLY - ST</t>
  </si>
  <si>
    <t>8204060</t>
  </si>
  <si>
    <t>8204060 TECHNICAL SALARY SPT</t>
  </si>
  <si>
    <t>8204064</t>
  </si>
  <si>
    <t>8204064 Clerical - IBEW</t>
  </si>
  <si>
    <t>8204116</t>
  </si>
  <si>
    <t>8204116 INFO TECH - OT</t>
  </si>
  <si>
    <t xml:space="preserve">    660.2-</t>
  </si>
  <si>
    <t>8204122</t>
  </si>
  <si>
    <t>8204122 MECHANICAL - OT</t>
  </si>
  <si>
    <t>8204142</t>
  </si>
  <si>
    <t>8204142 FLD CUST  SVC - OT</t>
  </si>
  <si>
    <t>8204149</t>
  </si>
  <si>
    <t>8204149 GAS OPERATIONS - OT</t>
  </si>
  <si>
    <t xml:space="preserve">     83.9</t>
  </si>
  <si>
    <t>8204160</t>
  </si>
  <si>
    <t>8204160 TECH SALARY SPPT-OT</t>
  </si>
  <si>
    <t>8204164</t>
  </si>
  <si>
    <t>8204164 Clerical - IBEW</t>
  </si>
  <si>
    <t xml:space="preserve">  Activity Allocations</t>
  </si>
  <si>
    <t xml:space="preserve">     28.1-</t>
  </si>
  <si>
    <t>5300999</t>
  </si>
  <si>
    <t>5300999 Capitalized Labor &amp; Benefits-PROJ SETTLMT USE ONLY</t>
  </si>
  <si>
    <t xml:space="preserve">     14.7-</t>
  </si>
  <si>
    <t xml:space="preserve">  Labor - Overheads &amp; Capitalization</t>
  </si>
  <si>
    <t xml:space="preserve">   Total Labor</t>
  </si>
  <si>
    <t xml:space="preserve">     33.1-</t>
  </si>
  <si>
    <t>Employee Benefits</t>
  </si>
  <si>
    <t>5301010</t>
  </si>
  <si>
    <t>5301010 Employee Benefits - Medical</t>
  </si>
  <si>
    <t xml:space="preserve">      3.7</t>
  </si>
  <si>
    <t>5301011</t>
  </si>
  <si>
    <t>5301011 Employee Benefits - Medical-HSA Contributions</t>
  </si>
  <si>
    <t xml:space="preserve">     16.7</t>
  </si>
  <si>
    <t>5301020</t>
  </si>
  <si>
    <t>5301020 Employee Benefits - Dental / Vision</t>
  </si>
  <si>
    <t xml:space="preserve">      1.9</t>
  </si>
  <si>
    <t>5301090</t>
  </si>
  <si>
    <t>5301090 Employee Benefits - Plan Administration</t>
  </si>
  <si>
    <t>5301192</t>
  </si>
  <si>
    <t>5301192 Employee Benefits - Medical Dental Vision - 2200</t>
  </si>
  <si>
    <t xml:space="preserve">     85.2-</t>
  </si>
  <si>
    <t xml:space="preserve">  Employee Benefits - Health Plans</t>
  </si>
  <si>
    <t xml:space="preserve">     16.8-</t>
  </si>
  <si>
    <t>5301030</t>
  </si>
  <si>
    <t>5301030 Employee Benefits - Life Insurance</t>
  </si>
  <si>
    <t xml:space="preserve">     35.4</t>
  </si>
  <si>
    <t>5301040</t>
  </si>
  <si>
    <t>5301040 Employee Benefits - Disability</t>
  </si>
  <si>
    <t xml:space="preserve">     15.5</t>
  </si>
  <si>
    <t xml:space="preserve">  Employee Benefits - Insurance</t>
  </si>
  <si>
    <t>5301060</t>
  </si>
  <si>
    <t>5301060 Employee Benefits - OPEB</t>
  </si>
  <si>
    <t xml:space="preserve">  Employee Benefits - OPEB</t>
  </si>
  <si>
    <t>5301130</t>
  </si>
  <si>
    <t>5301130 Employee Benefits - Savings Plan</t>
  </si>
  <si>
    <t xml:space="preserve">  Employee Benefits - 401K</t>
  </si>
  <si>
    <t>5301990</t>
  </si>
  <si>
    <t>5301990 Other Employee Benefits - Miscellaneous</t>
  </si>
  <si>
    <t xml:space="preserve">     43.0-</t>
  </si>
  <si>
    <t>5301991</t>
  </si>
  <si>
    <t>5301991 Other Employee Benefits - Miscellaneous - 2200</t>
  </si>
  <si>
    <t xml:space="preserve">     84.5-</t>
  </si>
  <si>
    <t>5302110</t>
  </si>
  <si>
    <t>5302110 Recruiting Expenses</t>
  </si>
  <si>
    <t>5302920</t>
  </si>
  <si>
    <t>5302920 Tuition Reimbursement Expense</t>
  </si>
  <si>
    <t xml:space="preserve">    129.4</t>
  </si>
  <si>
    <t>5302930</t>
  </si>
  <si>
    <t>5302930 Employee Relations Expense</t>
  </si>
  <si>
    <t xml:space="preserve">    212.6</t>
  </si>
  <si>
    <t>5302940</t>
  </si>
  <si>
    <t>5302940 Safety Functions Expense</t>
  </si>
  <si>
    <t xml:space="preserve">    268.6</t>
  </si>
  <si>
    <t>5302990</t>
  </si>
  <si>
    <t>5302990 Miscellaneous Employee-Related Expense</t>
  </si>
  <si>
    <t xml:space="preserve">     48.5</t>
  </si>
  <si>
    <t>5302991</t>
  </si>
  <si>
    <t>5302991 Misc Employee-Related Expense - 2200</t>
  </si>
  <si>
    <t xml:space="preserve">     80.5-</t>
  </si>
  <si>
    <t xml:space="preserve">  Employee Benefits - Miscellaneous</t>
  </si>
  <si>
    <t xml:space="preserve">     75.7-</t>
  </si>
  <si>
    <t xml:space="preserve">   Total Employee Benefits</t>
  </si>
  <si>
    <t xml:space="preserve">     21.8-</t>
  </si>
  <si>
    <t>5304100</t>
  </si>
  <si>
    <t>5304100 Material Exp-Stock</t>
  </si>
  <si>
    <t xml:space="preserve">      8.1-</t>
  </si>
  <si>
    <t>5304110</t>
  </si>
  <si>
    <t>5304110 Material Exp-Cst Dif</t>
  </si>
  <si>
    <t>5304140</t>
  </si>
  <si>
    <t>5304140 Material Exp-Inv Rvl</t>
  </si>
  <si>
    <t xml:space="preserve">     98.7</t>
  </si>
  <si>
    <t>5304200</t>
  </si>
  <si>
    <t>5304200 Material Exp-Non Stk</t>
  </si>
  <si>
    <t xml:space="preserve">    184.8</t>
  </si>
  <si>
    <t>5304300</t>
  </si>
  <si>
    <t>5304300 Meter/ERT Purchases</t>
  </si>
  <si>
    <t xml:space="preserve">  1,492.6</t>
  </si>
  <si>
    <t>5304340</t>
  </si>
  <si>
    <t>5304340 Software/Hardware Purchases</t>
  </si>
  <si>
    <t xml:space="preserve">     14.7</t>
  </si>
  <si>
    <t>5304370</t>
  </si>
  <si>
    <t>5304370 Small Tools &amp; Work Equipment</t>
  </si>
  <si>
    <t xml:space="preserve">     21.2-</t>
  </si>
  <si>
    <t>5304375</t>
  </si>
  <si>
    <t>5304375 Materials &amp; Supplies - Uniforms</t>
  </si>
  <si>
    <t>5304380</t>
  </si>
  <si>
    <t>5304380 Materials &amp; Supplies - Safety Supplies</t>
  </si>
  <si>
    <t>5304390</t>
  </si>
  <si>
    <t>5304390 Misc Supplies</t>
  </si>
  <si>
    <t xml:space="preserve">     11.9-</t>
  </si>
  <si>
    <t>5304991</t>
  </si>
  <si>
    <t>5304991 Miscellaneous Materials &amp; Supplies - 2200</t>
  </si>
  <si>
    <t xml:space="preserve">    103.9-</t>
  </si>
  <si>
    <t xml:space="preserve">  Supplies</t>
  </si>
  <si>
    <t xml:space="preserve">     64.4</t>
  </si>
  <si>
    <t>5304999</t>
  </si>
  <si>
    <t>5304999 Capitalized M&amp;S-PROJ SETTLMT USE ONLY</t>
  </si>
  <si>
    <t xml:space="preserve">    102.4-</t>
  </si>
  <si>
    <t xml:space="preserve">  Capitalized Supplies</t>
  </si>
  <si>
    <t xml:space="preserve">   Total Materials &amp; Supplies</t>
  </si>
  <si>
    <t xml:space="preserve">      7.1-</t>
  </si>
  <si>
    <t>Outside Services</t>
  </si>
  <si>
    <t>5303210</t>
  </si>
  <si>
    <t>5303210 Accounting/Auditing Services</t>
  </si>
  <si>
    <t xml:space="preserve">     16.1-</t>
  </si>
  <si>
    <t xml:space="preserve">  Outside Services - Accounting</t>
  </si>
  <si>
    <t>5303220</t>
  </si>
  <si>
    <t>5303220 Legal Services</t>
  </si>
  <si>
    <t xml:space="preserve">     46.7</t>
  </si>
  <si>
    <t xml:space="preserve">  Outside Services - Legal</t>
  </si>
  <si>
    <t>5303850</t>
  </si>
  <si>
    <t>5303850 Testing Services</t>
  </si>
  <si>
    <t xml:space="preserve">  Outside Services - Lab Testing</t>
  </si>
  <si>
    <t>5303010</t>
  </si>
  <si>
    <t>5303010 Contractor Labor - Straight Time</t>
  </si>
  <si>
    <t>5303020</t>
  </si>
  <si>
    <t>5303020 Contractor Materials</t>
  </si>
  <si>
    <t>5303030</t>
  </si>
  <si>
    <t>5303030 Contractor Services</t>
  </si>
  <si>
    <t xml:space="preserve">    110.3</t>
  </si>
  <si>
    <t>5303040</t>
  </si>
  <si>
    <t>5303040 Environmental Services</t>
  </si>
  <si>
    <t xml:space="preserve">    793.5</t>
  </si>
  <si>
    <t xml:space="preserve">  Outside Services - Operations</t>
  </si>
  <si>
    <t xml:space="preserve">    109.7</t>
  </si>
  <si>
    <t xml:space="preserve">  Outside Services - Other</t>
  </si>
  <si>
    <t>5303130</t>
  </si>
  <si>
    <t>5303130 Building &amp; Grounds Maintenance Services</t>
  </si>
  <si>
    <t xml:space="preserve">     10.3-</t>
  </si>
  <si>
    <t>12</t>
  </si>
  <si>
    <t>5303840</t>
  </si>
  <si>
    <t>5303840 Security &amp; Investigative Services</t>
  </si>
  <si>
    <t xml:space="preserve">     18.4</t>
  </si>
  <si>
    <t xml:space="preserve">   Outside Services - Bldg &amp; Grounds</t>
  </si>
  <si>
    <t>5303820</t>
  </si>
  <si>
    <t>5303820 Collection Agency Services</t>
  </si>
  <si>
    <t xml:space="preserve">     97.4-</t>
  </si>
  <si>
    <t xml:space="preserve">   Outside Services - Collections</t>
  </si>
  <si>
    <t>5303150</t>
  </si>
  <si>
    <t>5303150 Communications Equipment Maintenance Services</t>
  </si>
  <si>
    <t xml:space="preserve">   Outside Services - Communications</t>
  </si>
  <si>
    <t>5303110</t>
  </si>
  <si>
    <t>5303110 Office Equipment Maintenance Services</t>
  </si>
  <si>
    <t>5303120</t>
  </si>
  <si>
    <t>5303120 Computer &amp; Software Maintenance Services</t>
  </si>
  <si>
    <t xml:space="preserve">     18.9-</t>
  </si>
  <si>
    <t>5303315</t>
  </si>
  <si>
    <t>5303315 IT/Telecom Contractor Services</t>
  </si>
  <si>
    <t xml:space="preserve">     21.6-</t>
  </si>
  <si>
    <t xml:space="preserve">   Outside Services - IT</t>
  </si>
  <si>
    <t xml:space="preserve">     19.8-</t>
  </si>
  <si>
    <t>5303325</t>
  </si>
  <si>
    <t>5303325 Professional/Temporary Labor</t>
  </si>
  <si>
    <t xml:space="preserve">     69.1-</t>
  </si>
  <si>
    <t xml:space="preserve">   Outside Services - Temporary Labor</t>
  </si>
  <si>
    <t>5303190</t>
  </si>
  <si>
    <t>5303190 Miscellaneous Repairs/Maintenance</t>
  </si>
  <si>
    <t>5303310</t>
  </si>
  <si>
    <t>5303310 Consultant Services</t>
  </si>
  <si>
    <t xml:space="preserve">     13.3-</t>
  </si>
  <si>
    <t>5303320</t>
  </si>
  <si>
    <t>5303320 Training Services</t>
  </si>
  <si>
    <t xml:space="preserve">      0.9</t>
  </si>
  <si>
    <t>5303890</t>
  </si>
  <si>
    <t>5303890 Miscellaneous Outside Services</t>
  </si>
  <si>
    <t>5303991</t>
  </si>
  <si>
    <t>5303991 Miscellaneous Outside Services - 2200</t>
  </si>
  <si>
    <t xml:space="preserve">     80.1-</t>
  </si>
  <si>
    <t xml:space="preserve">   Outside Services - Admin &amp; General</t>
  </si>
  <si>
    <t xml:space="preserve">     16.9-</t>
  </si>
  <si>
    <t xml:space="preserve">  Total Outside Services - Other</t>
  </si>
  <si>
    <t xml:space="preserve">     28.0-</t>
  </si>
  <si>
    <t>5303999</t>
  </si>
  <si>
    <t>5303999 Capitalized Outside Services-PROJ SETTLMT USE ONLY</t>
  </si>
  <si>
    <t xml:space="preserve">  Capitalized Outside Services</t>
  </si>
  <si>
    <t xml:space="preserve">   Total Outside Services</t>
  </si>
  <si>
    <t xml:space="preserve">     36.0-</t>
  </si>
  <si>
    <t>Managment Fees</t>
  </si>
  <si>
    <t>5998501</t>
  </si>
  <si>
    <t>5998501 SVC Only-Essential Services - 2200</t>
  </si>
  <si>
    <t xml:space="preserve">     66.6-</t>
  </si>
  <si>
    <t>5998511</t>
  </si>
  <si>
    <t>5998511 SVC Only-Essential Sundry - 2200</t>
  </si>
  <si>
    <t xml:space="preserve">  Management Fees - Gas</t>
  </si>
  <si>
    <t xml:space="preserve">     63.9-</t>
  </si>
  <si>
    <t>5999999</t>
  </si>
  <si>
    <t>5999999 Clearing Acct-Capitalized SVC Interco Expenses</t>
  </si>
  <si>
    <t xml:space="preserve">     45.5</t>
  </si>
  <si>
    <t xml:space="preserve">  Capitalized Management Fees</t>
  </si>
  <si>
    <t xml:space="preserve">   Total Managment Fees</t>
  </si>
  <si>
    <t xml:space="preserve">     54.6-</t>
  </si>
  <si>
    <t>Leases</t>
  </si>
  <si>
    <t>5307010</t>
  </si>
  <si>
    <t>5307010 Rent Expense - Buildings</t>
  </si>
  <si>
    <t xml:space="preserve">     40.3</t>
  </si>
  <si>
    <t>5307050</t>
  </si>
  <si>
    <t>5307050 Rent Expense - Land &amp; Land Rights</t>
  </si>
  <si>
    <t xml:space="preserve">     35.9-</t>
  </si>
  <si>
    <t xml:space="preserve">  Leases - Building</t>
  </si>
  <si>
    <t>5307030</t>
  </si>
  <si>
    <t>5307030 Rent Expense - Equipment (Office &amp; Other)</t>
  </si>
  <si>
    <t xml:space="preserve">     12.8</t>
  </si>
  <si>
    <t xml:space="preserve">  Leases - Equipment</t>
  </si>
  <si>
    <t>5307090</t>
  </si>
  <si>
    <t>5307090 Rent Expense - Miscellaneous</t>
  </si>
  <si>
    <t xml:space="preserve">  Leases - Other</t>
  </si>
  <si>
    <t xml:space="preserve">   Total Leases</t>
  </si>
  <si>
    <t xml:space="preserve">     14.6-</t>
  </si>
  <si>
    <t>Transportation</t>
  </si>
  <si>
    <t>5303170</t>
  </si>
  <si>
    <t>5303170 Automobile Repairs/Maintenance</t>
  </si>
  <si>
    <t xml:space="preserve">     12.0</t>
  </si>
  <si>
    <t>5304210</t>
  </si>
  <si>
    <t>5304210 Auto Parts &amp; Supplies</t>
  </si>
  <si>
    <t xml:space="preserve">  Transportation - Services &amp; Maintenance</t>
  </si>
  <si>
    <t xml:space="preserve">     11.2</t>
  </si>
  <si>
    <t>5304510</t>
  </si>
  <si>
    <t>5304510 Gasoline</t>
  </si>
  <si>
    <t xml:space="preserve">  Transportation - Fuel</t>
  </si>
  <si>
    <t>8205001</t>
  </si>
  <si>
    <t>8205001 VEHICLE USAGE</t>
  </si>
  <si>
    <t xml:space="preserve">     27.1-</t>
  </si>
  <si>
    <t>8405000</t>
  </si>
  <si>
    <t>8405000 DEL FLEET OVERHEAD</t>
  </si>
  <si>
    <t xml:space="preserve">  Transportation - Activity Allocations</t>
  </si>
  <si>
    <t xml:space="preserve">    118.4</t>
  </si>
  <si>
    <t>5399076</t>
  </si>
  <si>
    <t>5399076 Vehicle Usage - 2200</t>
  </si>
  <si>
    <t xml:space="preserve">     85.5-</t>
  </si>
  <si>
    <t xml:space="preserve">  Transportation - Other</t>
  </si>
  <si>
    <t xml:space="preserve">   Total Transportation</t>
  </si>
  <si>
    <t>Miscellaneous Expenses</t>
  </si>
  <si>
    <t>5308010</t>
  </si>
  <si>
    <t>5308010 Subscriptions</t>
  </si>
  <si>
    <t xml:space="preserve">    325.1</t>
  </si>
  <si>
    <t>5308020</t>
  </si>
  <si>
    <t>5308020 Professional Dues</t>
  </si>
  <si>
    <t>5308040</t>
  </si>
  <si>
    <t>5308040 Industry Assoc Dues</t>
  </si>
  <si>
    <t xml:space="preserve">     12.0-</t>
  </si>
  <si>
    <t>5308090</t>
  </si>
  <si>
    <t>5308090 Other Dues&amp;Membershp</t>
  </si>
  <si>
    <t>5308991</t>
  </si>
  <si>
    <t>5308991 Misc Dues &amp; Subscriptions - 2200</t>
  </si>
  <si>
    <t xml:space="preserve">     89.1-</t>
  </si>
  <si>
    <t xml:space="preserve">  Dues &amp; Subscriptions</t>
  </si>
  <si>
    <t xml:space="preserve">      5.2</t>
  </si>
  <si>
    <t>5310010</t>
  </si>
  <si>
    <t>5310010 Operating Permits</t>
  </si>
  <si>
    <t xml:space="preserve">    138.4</t>
  </si>
  <si>
    <t>5310020</t>
  </si>
  <si>
    <t>5310020 Licensing Fees</t>
  </si>
  <si>
    <t xml:space="preserve">      4.6-</t>
  </si>
  <si>
    <t>5310050</t>
  </si>
  <si>
    <t>5310050 Environmental Fees</t>
  </si>
  <si>
    <t xml:space="preserve">  4,385.2</t>
  </si>
  <si>
    <t>5310991</t>
  </si>
  <si>
    <t>5310991 Misc Permits &amp; Fees - 2200</t>
  </si>
  <si>
    <t xml:space="preserve">      1.8-</t>
  </si>
  <si>
    <t xml:space="preserve">  Licenses &amp; Permits</t>
  </si>
  <si>
    <t xml:space="preserve">     18.9</t>
  </si>
  <si>
    <t>5310080</t>
  </si>
  <si>
    <t>5310080 Bank Fees</t>
  </si>
  <si>
    <t xml:space="preserve">     76.3-</t>
  </si>
  <si>
    <t xml:space="preserve">  Bank Fees</t>
  </si>
  <si>
    <t>5302010</t>
  </si>
  <si>
    <t>5302010 Travel Expense</t>
  </si>
  <si>
    <t xml:space="preserve">     31.6-</t>
  </si>
  <si>
    <t>5302015</t>
  </si>
  <si>
    <t>5302015 Travel - Meals (50% Non-Deductible)</t>
  </si>
  <si>
    <t xml:space="preserve">     16.1</t>
  </si>
  <si>
    <t>5302020</t>
  </si>
  <si>
    <t>5302020 Entertainment Expense</t>
  </si>
  <si>
    <t xml:space="preserve">     20.9-</t>
  </si>
  <si>
    <t>5302021</t>
  </si>
  <si>
    <t>5302021 Entertainment Expense - Non-Deductible</t>
  </si>
  <si>
    <t>5302091</t>
  </si>
  <si>
    <t>5302091 Travel &amp; Entertainment Expense - 2200</t>
  </si>
  <si>
    <t xml:space="preserve">     68.4-</t>
  </si>
  <si>
    <t>8205101</t>
  </si>
  <si>
    <t>8205101 OT MEALS</t>
  </si>
  <si>
    <t xml:space="preserve">    500.0</t>
  </si>
  <si>
    <t xml:space="preserve">  Travel &amp; Entertainment</t>
  </si>
  <si>
    <t xml:space="preserve">     26.4-</t>
  </si>
  <si>
    <t>5303830</t>
  </si>
  <si>
    <t>5303830 Advertising</t>
  </si>
  <si>
    <t xml:space="preserve">     98.3-</t>
  </si>
  <si>
    <t xml:space="preserve">  Public Relations</t>
  </si>
  <si>
    <t>5399200</t>
  </si>
  <si>
    <t>5399200 Penalties - Operating - Non-deductible</t>
  </si>
  <si>
    <t xml:space="preserve">     80.0-</t>
  </si>
  <si>
    <t xml:space="preserve">  Fines &amp; Penalties</t>
  </si>
  <si>
    <t>5304310</t>
  </si>
  <si>
    <t>5304310 Office Supplies</t>
  </si>
  <si>
    <t xml:space="preserve">     23.9-</t>
  </si>
  <si>
    <t>5304320</t>
  </si>
  <si>
    <t>5304320 Postage, Shipping, &amp; Freight</t>
  </si>
  <si>
    <t xml:space="preserve">     13.5-</t>
  </si>
  <si>
    <t>5304350</t>
  </si>
  <si>
    <t>5304350 Office Furn &amp; Equip</t>
  </si>
  <si>
    <t xml:space="preserve">    122.5</t>
  </si>
  <si>
    <t>5304360</t>
  </si>
  <si>
    <t>5304360 Promotion Supplies</t>
  </si>
  <si>
    <t>5304410</t>
  </si>
  <si>
    <t>5304410 Purchasing Card Expenses-MC</t>
  </si>
  <si>
    <t xml:space="preserve">    207.1</t>
  </si>
  <si>
    <t xml:space="preserve">  Office Supplies</t>
  </si>
  <si>
    <t xml:space="preserve">      2.6</t>
  </si>
  <si>
    <t>5309010</t>
  </si>
  <si>
    <t>5309010 Utilities - Electric and Gas</t>
  </si>
  <si>
    <t>5309020</t>
  </si>
  <si>
    <t>5309020 Utilities - Phone</t>
  </si>
  <si>
    <t xml:space="preserve">      5.4-</t>
  </si>
  <si>
    <t>5309021</t>
  </si>
  <si>
    <t>5309021 Utilities - Wireless Services-Cell Phones &amp; Pagers</t>
  </si>
  <si>
    <t>5309030</t>
  </si>
  <si>
    <t>5309030 Utilities - Water</t>
  </si>
  <si>
    <t>5309040</t>
  </si>
  <si>
    <t>5309040 Utilities - Other</t>
  </si>
  <si>
    <t xml:space="preserve">     21.5-</t>
  </si>
  <si>
    <t xml:space="preserve">  Utilities</t>
  </si>
  <si>
    <t xml:space="preserve">      2.3-</t>
  </si>
  <si>
    <t>5999050</t>
  </si>
  <si>
    <t>5999050 Inter-Company Operating Expenses-1000-Peoples</t>
  </si>
  <si>
    <t>5999053</t>
  </si>
  <si>
    <t>5999053 Inter-Company Operating Expenses-1400-Homeworks</t>
  </si>
  <si>
    <t>5999056</t>
  </si>
  <si>
    <t>5999056 Inter-Company Operating Expenses-1600-Delta</t>
  </si>
  <si>
    <t>5999058</t>
  </si>
  <si>
    <t>5999058 Inter-Company Operating Expenses-1800-Delgasco</t>
  </si>
  <si>
    <t>5999059</t>
  </si>
  <si>
    <t>5999059 Inter-Company Operating Expenses-1900-ENPRO</t>
  </si>
  <si>
    <t xml:space="preserve">     35.1-</t>
  </si>
  <si>
    <t xml:space="preserve">  Intercompany</t>
  </si>
  <si>
    <t>5330080</t>
  </si>
  <si>
    <t>5330080 Gas Lost</t>
  </si>
  <si>
    <t xml:space="preserve">     86.0-</t>
  </si>
  <si>
    <t>5330090</t>
  </si>
  <si>
    <t>5330090 Compressor Station Fluids</t>
  </si>
  <si>
    <t xml:space="preserve">     62.2-</t>
  </si>
  <si>
    <t xml:space="preserve">  Gas Used in Operations</t>
  </si>
  <si>
    <t>5310040</t>
  </si>
  <si>
    <t>5310040 Directors Fees and Expenses</t>
  </si>
  <si>
    <t>5310090</t>
  </si>
  <si>
    <t>5310090 Miscellaneous Fees</t>
  </si>
  <si>
    <t xml:space="preserve">      5.5</t>
  </si>
  <si>
    <t>5320140</t>
  </si>
  <si>
    <t>5320140 Land Rights &amp; Right of Way Fees</t>
  </si>
  <si>
    <t xml:space="preserve">    108.1</t>
  </si>
  <si>
    <t>5399040</t>
  </si>
  <si>
    <t>5399040 Lost Discount Exp</t>
  </si>
  <si>
    <t xml:space="preserve">     99.0-</t>
  </si>
  <si>
    <t>5399900</t>
  </si>
  <si>
    <t>5399900 Miscellaneous Expense</t>
  </si>
  <si>
    <t xml:space="preserve">     17.7-</t>
  </si>
  <si>
    <t>5399991</t>
  </si>
  <si>
    <t>5399991 Miscellaneous Expense - 2200</t>
  </si>
  <si>
    <t>Other Miscellaneous</t>
  </si>
  <si>
    <t xml:space="preserve">     78.1</t>
  </si>
  <si>
    <t>5303900</t>
  </si>
  <si>
    <t>5303900 Conversion-Projects</t>
  </si>
  <si>
    <t>5399065</t>
  </si>
  <si>
    <t>5399065 Expense Reimbursements from Customers</t>
  </si>
  <si>
    <t xml:space="preserve">    109.7-</t>
  </si>
  <si>
    <t>5399074</t>
  </si>
  <si>
    <t>5399074 Vehicle Purchases</t>
  </si>
  <si>
    <t xml:space="preserve">     87.6</t>
  </si>
  <si>
    <t>5399998</t>
  </si>
  <si>
    <t>5399998 Project Clearing Account - Settlement</t>
  </si>
  <si>
    <t xml:space="preserve">     65.6</t>
  </si>
  <si>
    <t>5399999</t>
  </si>
  <si>
    <t>5399999 Capitalized Other-PROJ SETTLMT USE ONLY</t>
  </si>
  <si>
    <t xml:space="preserve">    492.0</t>
  </si>
  <si>
    <t>8402004</t>
  </si>
  <si>
    <t>8402004 PROJ G&amp;A SURCHARGE</t>
  </si>
  <si>
    <t xml:space="preserve">  2,935.8</t>
  </si>
  <si>
    <t xml:space="preserve">  Capital Miscellaneous &amp; Overheads</t>
  </si>
  <si>
    <t xml:space="preserve">     30.2-</t>
  </si>
  <si>
    <t>Total Miscellaneous Expenses</t>
  </si>
  <si>
    <t xml:space="preserve">     46.4-</t>
  </si>
  <si>
    <t>Insurance</t>
  </si>
  <si>
    <t>5305020</t>
  </si>
  <si>
    <t>5305020 Damages - Property</t>
  </si>
  <si>
    <t xml:space="preserve">     18.8</t>
  </si>
  <si>
    <t>5305030</t>
  </si>
  <si>
    <t>5305030 Claims Reimburse</t>
  </si>
  <si>
    <t xml:space="preserve">     61.7</t>
  </si>
  <si>
    <t>5305050</t>
  </si>
  <si>
    <t>5305050 Worker's Compensation Claim Expenses</t>
  </si>
  <si>
    <t xml:space="preserve">     90.9</t>
  </si>
  <si>
    <t>5306010</t>
  </si>
  <si>
    <t>5306010 Insurance-Directors&amp;Officers/Fiduciary/Crime</t>
  </si>
  <si>
    <t xml:space="preserve">     10.3</t>
  </si>
  <si>
    <t>5306020</t>
  </si>
  <si>
    <t>5306020 Insurance-Excess Liability/Surty</t>
  </si>
  <si>
    <t xml:space="preserve">     12.7</t>
  </si>
  <si>
    <t>5306060</t>
  </si>
  <si>
    <t>5306060 Insurance-General Property</t>
  </si>
  <si>
    <t xml:space="preserve">     10.8</t>
  </si>
  <si>
    <t>5306070</t>
  </si>
  <si>
    <t>5306070 Insurance-Worker's Comp</t>
  </si>
  <si>
    <t xml:space="preserve">     10.2</t>
  </si>
  <si>
    <t>5306099</t>
  </si>
  <si>
    <t>5306099 Insurance-Other</t>
  </si>
  <si>
    <t>6299020</t>
  </si>
  <si>
    <t>6299020 Life Insurance Premiums</t>
  </si>
  <si>
    <t xml:space="preserve">     35.8-</t>
  </si>
  <si>
    <t xml:space="preserve">   Total Insurance</t>
  </si>
  <si>
    <t>Bad Debt</t>
  </si>
  <si>
    <t>5311010</t>
  </si>
  <si>
    <t>5311010 Uncollect Accts Exp</t>
  </si>
  <si>
    <t xml:space="preserve">     58.1-</t>
  </si>
  <si>
    <t xml:space="preserve">   Total Bad Debt</t>
  </si>
  <si>
    <t>Non Operating Expenses</t>
  </si>
  <si>
    <t>6201010</t>
  </si>
  <si>
    <t>6201010 Donations - 501(c)(3)</t>
  </si>
  <si>
    <t xml:space="preserve">     72.3</t>
  </si>
  <si>
    <t>6201040</t>
  </si>
  <si>
    <t>6201040 Donations - Non 501(c)(3)</t>
  </si>
  <si>
    <t>6201070</t>
  </si>
  <si>
    <t>6201070 Donation Dollar Energy Fund</t>
  </si>
  <si>
    <t>6202020</t>
  </si>
  <si>
    <t>6202020 Civic/Politic Activities</t>
  </si>
  <si>
    <t xml:space="preserve">    586.0</t>
  </si>
  <si>
    <t>6203020</t>
  </si>
  <si>
    <t>6203020 Penalties - Other</t>
  </si>
  <si>
    <t xml:space="preserve">     13.2</t>
  </si>
  <si>
    <t>6204000</t>
  </si>
  <si>
    <t>6204000 Other Expense - Miscellaneous</t>
  </si>
  <si>
    <t xml:space="preserve">   Total Non Operating Expenses</t>
  </si>
  <si>
    <t xml:space="preserve">     55.4-</t>
  </si>
  <si>
    <t xml:space="preserve">    Total Operations &amp; Maintenance Expense</t>
  </si>
  <si>
    <t xml:space="preserve">     39.4-</t>
  </si>
  <si>
    <t>Depreciation:</t>
  </si>
  <si>
    <t>5501000</t>
  </si>
  <si>
    <t>5501000 Deprec Exp - Utility Plant</t>
  </si>
  <si>
    <t xml:space="preserve">    Total Depreciation</t>
  </si>
  <si>
    <t>Amortization:</t>
  </si>
  <si>
    <t>5507010</t>
  </si>
  <si>
    <t>5507010 Amortization Exp - Rate Case Expenses</t>
  </si>
  <si>
    <t xml:space="preserve">     16.7-</t>
  </si>
  <si>
    <t xml:space="preserve">    Total Amortization</t>
  </si>
  <si>
    <t>Taxes Other Than Income:</t>
  </si>
  <si>
    <t>5310031</t>
  </si>
  <si>
    <t>5310031 Assessment-PUC</t>
  </si>
  <si>
    <t xml:space="preserve">     21.3</t>
  </si>
  <si>
    <t>5701150</t>
  </si>
  <si>
    <t>5701150 Franchise Taxes</t>
  </si>
  <si>
    <t>5702100</t>
  </si>
  <si>
    <t>5702100 Property Taxes</t>
  </si>
  <si>
    <t xml:space="preserve">     34.0-</t>
  </si>
  <si>
    <t>5703100</t>
  </si>
  <si>
    <t>5703100 Payroll Taxes</t>
  </si>
  <si>
    <t>5703101</t>
  </si>
  <si>
    <t>5703101 Payroll Taxes - 2200</t>
  </si>
  <si>
    <t xml:space="preserve">     85.9-</t>
  </si>
  <si>
    <t>5706100</t>
  </si>
  <si>
    <t>5706100 Sales and Use Tax</t>
  </si>
  <si>
    <t>5709100</t>
  </si>
  <si>
    <t>5709100 Other Miscellaneous Taxes</t>
  </si>
  <si>
    <t xml:space="preserve">    Total Taxes Other Than Income</t>
  </si>
  <si>
    <t xml:space="preserve">    TOTAL UTILITY COSTS &amp; EXPENSES</t>
  </si>
  <si>
    <t xml:space="preserve">     18.2-</t>
  </si>
  <si>
    <t xml:space="preserve">  TOTAL OPERATING INCOME</t>
  </si>
  <si>
    <t>OTHER (INCOME) EXPENSE</t>
  </si>
  <si>
    <t>Interest Expense:</t>
  </si>
  <si>
    <t>6101850</t>
  </si>
  <si>
    <t>6101850 Interco Interest Income-1000-Peoples</t>
  </si>
  <si>
    <t>6101851</t>
  </si>
  <si>
    <t>6101851 Interco Interest Income-1200-Peoples Gas WV</t>
  </si>
  <si>
    <t>6101852</t>
  </si>
  <si>
    <t>6101852 Interco Interest Income-1300-Peoples Gas KY</t>
  </si>
  <si>
    <t>6101853</t>
  </si>
  <si>
    <t>6101853 Interco Interest Income-1400-Peoples Homeworks LLC</t>
  </si>
  <si>
    <t>6101855</t>
  </si>
  <si>
    <t>6101855 Interco Interest Income-3100-TWP</t>
  </si>
  <si>
    <t>6101856</t>
  </si>
  <si>
    <t>6101856 Interco Interest Income-1600-Delta</t>
  </si>
  <si>
    <t>6101857</t>
  </si>
  <si>
    <t>6101857 Interco Interest Income-1700 - Resources</t>
  </si>
  <si>
    <t>6101858</t>
  </si>
  <si>
    <t>6101858 Interco Interest Income-1800 - Delgasco</t>
  </si>
  <si>
    <t>6101859</t>
  </si>
  <si>
    <t>6101859 Interco Interest Income-1900 - ENPRO</t>
  </si>
  <si>
    <t>6406040</t>
  </si>
  <si>
    <t>6406040 Interco Interest Expense-2200-PNG Companies LLC</t>
  </si>
  <si>
    <t xml:space="preserve">    109.0</t>
  </si>
  <si>
    <t>6407010</t>
  </si>
  <si>
    <t>6407010 Interco Interest Expense-Essential-9100</t>
  </si>
  <si>
    <t xml:space="preserve">   Interest on Pushdown Debt</t>
  </si>
  <si>
    <t>6402410</t>
  </si>
  <si>
    <t>6402410 Amort Debt Disc &amp; Exp - Debentures</t>
  </si>
  <si>
    <t xml:space="preserve">     17.6-</t>
  </si>
  <si>
    <t xml:space="preserve">   Amortization of Debt Issuance Costs</t>
  </si>
  <si>
    <t xml:space="preserve">  Interest on Long Term Debt</t>
  </si>
  <si>
    <t xml:space="preserve">      8.6-</t>
  </si>
  <si>
    <t>6101900</t>
  </si>
  <si>
    <t>6101900 Interest Income - Miscellaneous</t>
  </si>
  <si>
    <t xml:space="preserve">   Interest Income</t>
  </si>
  <si>
    <t>6499040</t>
  </si>
  <si>
    <t>6499040 Interest Expense - Deposits</t>
  </si>
  <si>
    <t xml:space="preserve">    144.0</t>
  </si>
  <si>
    <t>6499090</t>
  </si>
  <si>
    <t>6499090 Interest Expense - Tax Deficiencies</t>
  </si>
  <si>
    <t xml:space="preserve">    119.1-</t>
  </si>
  <si>
    <t>6499900</t>
  </si>
  <si>
    <t>6499900 Interest Expense - Miscellaneous</t>
  </si>
  <si>
    <t xml:space="preserve">   Interest Expense - Other</t>
  </si>
  <si>
    <t xml:space="preserve">     88.7-</t>
  </si>
  <si>
    <t xml:space="preserve">  Other Interest (Income) Expense</t>
  </si>
  <si>
    <t xml:space="preserve">    176.3-</t>
  </si>
  <si>
    <t xml:space="preserve">    Total Interest Expense</t>
  </si>
  <si>
    <t xml:space="preserve">      8.7-</t>
  </si>
  <si>
    <t>Other Net (Income) Expense:</t>
  </si>
  <si>
    <t>6299100</t>
  </si>
  <si>
    <t>6299100 Other Expense - Non-Service Cost Benefits-Pension</t>
  </si>
  <si>
    <t xml:space="preserve">    118.1</t>
  </si>
  <si>
    <t>6299101</t>
  </si>
  <si>
    <t>6299101 Other Expense - Non-Service Cost OPEB</t>
  </si>
  <si>
    <t xml:space="preserve">    608.5</t>
  </si>
  <si>
    <t xml:space="preserve">  Other Net Periodic Beneft Costs</t>
  </si>
  <si>
    <t xml:space="preserve">    128.9</t>
  </si>
  <si>
    <t xml:space="preserve">   Other Net (Income) Expense</t>
  </si>
  <si>
    <t xml:space="preserve">    TOTAL OTHER (INCOME) EXPENSE</t>
  </si>
  <si>
    <t xml:space="preserve">  TOTAL INCOME BEFORE TAX &amp; GAIN</t>
  </si>
  <si>
    <t>INCOME TAXES</t>
  </si>
  <si>
    <t>Income Taxes - Current</t>
  </si>
  <si>
    <t>6310010</t>
  </si>
  <si>
    <t>6310010 Federal Income Tax Expense</t>
  </si>
  <si>
    <t xml:space="preserve">     25.0</t>
  </si>
  <si>
    <t xml:space="preserve">  Federal Taxes - Current</t>
  </si>
  <si>
    <t>6311010</t>
  </si>
  <si>
    <t>6311010 State Income Tax Expense</t>
  </si>
  <si>
    <t xml:space="preserve">     32.0</t>
  </si>
  <si>
    <t xml:space="preserve">  State Taxes - Current</t>
  </si>
  <si>
    <t xml:space="preserve">   Total Income Taxes - Current</t>
  </si>
  <si>
    <t xml:space="preserve">     26.2</t>
  </si>
  <si>
    <t>Income Taxes - Deferred</t>
  </si>
  <si>
    <t>6320020</t>
  </si>
  <si>
    <t>6320020 Defd Federal Income Tax Expense-Noncurr Asset</t>
  </si>
  <si>
    <t>6320030</t>
  </si>
  <si>
    <t>6320030 Defd Federal Income Tax Expense-Other Curr Liab</t>
  </si>
  <si>
    <t xml:space="preserve">     21.1</t>
  </si>
  <si>
    <t>6320040</t>
  </si>
  <si>
    <t>6320040 Defd Federal Income Tax Expense-Plant Noncurr Liab</t>
  </si>
  <si>
    <t xml:space="preserve">    161.0</t>
  </si>
  <si>
    <t>6320050</t>
  </si>
  <si>
    <t>6320050 Defd Federal Income Tax Expense-Other NC Liab</t>
  </si>
  <si>
    <t xml:space="preserve">    122.3-</t>
  </si>
  <si>
    <t xml:space="preserve">  Federal Taxes - Deferred</t>
  </si>
  <si>
    <t xml:space="preserve">     25.3-</t>
  </si>
  <si>
    <t>6321020</t>
  </si>
  <si>
    <t>6321020 Defd State Income Tax Expense-Noncurr Asset</t>
  </si>
  <si>
    <t xml:space="preserve">     30.0-</t>
  </si>
  <si>
    <t>6321030</t>
  </si>
  <si>
    <t>6321030 Defd State Income Tax Expense-Other Curr Liab</t>
  </si>
  <si>
    <t>6321040</t>
  </si>
  <si>
    <t>6321040 Defd State Income Tax Expense-Plant Noncurr Liab</t>
  </si>
  <si>
    <t xml:space="preserve">    169.0</t>
  </si>
  <si>
    <t>6321050</t>
  </si>
  <si>
    <t>6321050 Defd State Income Tax Expense-Other NC Liab</t>
  </si>
  <si>
    <t xml:space="preserve">    180.1-</t>
  </si>
  <si>
    <t xml:space="preserve">  State Taxes - Deferred</t>
  </si>
  <si>
    <t xml:space="preserve">    207.5-</t>
  </si>
  <si>
    <t xml:space="preserve">   Total Income Taxes - Deferred</t>
  </si>
  <si>
    <t xml:space="preserve">     43.5-</t>
  </si>
  <si>
    <t>Tax Exp</t>
  </si>
  <si>
    <t xml:space="preserve">    TOTAL INCOME TAXES</t>
  </si>
  <si>
    <t xml:space="preserve">      9.5</t>
  </si>
  <si>
    <t>Net Income</t>
  </si>
  <si>
    <t xml:space="preserve"> TOTAL NET INC BFR EQTY EARNG IN SUBSIDIARIES</t>
  </si>
  <si>
    <t xml:space="preserve">     21.8</t>
  </si>
  <si>
    <t>PTBI</t>
  </si>
  <si>
    <t>Equity Earnings in Subsidiaries</t>
  </si>
  <si>
    <t>4700030</t>
  </si>
  <si>
    <t>4700030 Equity Earnings in Subsidiary-2100-LDC Holdings I</t>
  </si>
  <si>
    <t>4700040</t>
  </si>
  <si>
    <t>4700040 Equity Earnings in Subsidiary-2200-PNG Companies</t>
  </si>
  <si>
    <t>4700050</t>
  </si>
  <si>
    <t>4700050 Equity Earnings in Subsidiary-1000-Peoples</t>
  </si>
  <si>
    <t>4700051</t>
  </si>
  <si>
    <t>4700051 Equity Earnings in Subsidiary-1200-Peoples Gas WV</t>
  </si>
  <si>
    <t>4700052</t>
  </si>
  <si>
    <t>4700052 Equity Earnings in Subsidiary-1300-Peoples Gas KY</t>
  </si>
  <si>
    <t>4700053</t>
  </si>
  <si>
    <t>4700053 Equity Earnings in Subsidiary-1400-Homeworks</t>
  </si>
  <si>
    <t>4700054</t>
  </si>
  <si>
    <t>4700054 Equity Earnings in Subsidiary-1500-PNG Gathering</t>
  </si>
  <si>
    <t>4700055</t>
  </si>
  <si>
    <t>4700055 Equity Earnings in Subsidiary-3100-Peoples Gas Co</t>
  </si>
  <si>
    <t>4700056</t>
  </si>
  <si>
    <t>4700056 Equity Earnings in Subsidiary-1600-Delta NatGasInc</t>
  </si>
  <si>
    <t>4700057</t>
  </si>
  <si>
    <t>4700057 Equity Earnings in Subsidiary-1700-Delta Resources</t>
  </si>
  <si>
    <t>4700058</t>
  </si>
  <si>
    <t>4700058 Equity Earnings in Subsidiary-1800-Delgasco LLC</t>
  </si>
  <si>
    <t>4700059</t>
  </si>
  <si>
    <t>4700059 Equity Earnings in Subsidiary-1900-ENPRO LLC</t>
  </si>
  <si>
    <t xml:space="preserve">  Total Equity Earnings in Subsidiaries</t>
  </si>
  <si>
    <t xml:space="preserve">  TOTAL NET INCOME</t>
  </si>
  <si>
    <t xml:space="preserve">    103.1-</t>
  </si>
  <si>
    <t>NET INCOME AVAILABLE FOR COMMON</t>
  </si>
  <si>
    <t xml:space="preserve">    103.1</t>
  </si>
  <si>
    <t xml:space="preserve">  TOTAL NET INCOME AVAILABLE FOR COMMON</t>
  </si>
  <si>
    <t>XX</t>
  </si>
  <si>
    <t>X</t>
  </si>
  <si>
    <t>Type of Filing:________Original____X____Updated</t>
  </si>
  <si>
    <t>Type of Filing:_______Original____X____Updated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</si>
</sst>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#,##0.0000_);\(#,##0.0000\)"/>
  </numFmts>
  <fonts count="20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Helv"/>
    </font>
    <font>
      <sz val="10"/>
      <color rgb="FF0000FF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10"/>
      <color rgb="FF7030A0"/>
      <name val="Arial"/>
      <family val="2"/>
    </font>
    <font>
      <i/>
      <sz val="10"/>
      <name val="Arial"/>
      <family val="2"/>
    </font>
    <font>
      <sz val="10"/>
      <name val="Helv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rgb="FFFF0000"/>
      <name val="Arial"/>
      <family val="2"/>
    </font>
    <font>
      <b/>
      <sz val="10"/>
      <name val="Helv"/>
    </font>
    <font>
      <sz val="16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3" fillId="0" borderId="0" applyFill="0" applyBorder="0"/>
    <xf numFmtId="0" fontId="1" fillId="0" borderId="0"/>
  </cellStyleXfs>
  <cellXfs count="126">
    <xf numFmtId="0" fontId="0" fillId="0" borderId="0" xfId="0"/>
    <xf numFmtId="37" fontId="3" fillId="0" borderId="0" xfId="3" applyFill="1"/>
    <xf numFmtId="37" fontId="2" fillId="0" borderId="0" xfId="3" applyFont="1" applyFill="1" applyAlignment="1">
      <alignment horizontal="center"/>
    </xf>
    <xf numFmtId="37" fontId="4" fillId="0" borderId="0" xfId="3" applyFont="1" applyFill="1" applyAlignment="1">
      <alignment horizontal="center"/>
    </xf>
    <xf numFmtId="37" fontId="2" fillId="0" borderId="0" xfId="3" applyFont="1" applyFill="1" applyAlignment="1">
      <alignment horizontal="center"/>
    </xf>
    <xf numFmtId="37" fontId="2" fillId="0" borderId="0" xfId="3" applyFont="1" applyFill="1"/>
    <xf numFmtId="37" fontId="2" fillId="0" borderId="0" xfId="3" applyFont="1" applyFill="1" applyAlignment="1">
      <alignment horizontal="left"/>
    </xf>
    <xf numFmtId="37" fontId="5" fillId="0" borderId="0" xfId="3" applyFont="1" applyFill="1"/>
    <xf numFmtId="37" fontId="2" fillId="0" borderId="0" xfId="3" applyFont="1" applyFill="1" applyAlignment="1">
      <alignment horizontal="right"/>
    </xf>
    <xf numFmtId="0" fontId="6" fillId="0" borderId="0" xfId="0" applyFont="1" applyAlignment="1">
      <alignment horizontal="center"/>
    </xf>
    <xf numFmtId="164" fontId="6" fillId="0" borderId="0" xfId="1" applyNumberFormat="1" applyFont="1" applyFill="1" applyAlignment="1">
      <alignment horizontal="center"/>
    </xf>
    <xf numFmtId="37" fontId="2" fillId="0" borderId="1" xfId="3" applyFont="1" applyFill="1" applyBorder="1" applyAlignment="1">
      <alignment horizontal="left"/>
    </xf>
    <xf numFmtId="37" fontId="2" fillId="0" borderId="1" xfId="3" applyFont="1" applyFill="1" applyBorder="1"/>
    <xf numFmtId="37" fontId="2" fillId="0" borderId="0" xfId="3" applyFont="1" applyFill="1" applyBorder="1" applyAlignment="1">
      <alignment horizontal="right"/>
    </xf>
    <xf numFmtId="37" fontId="3" fillId="0" borderId="0" xfId="3" applyFill="1" applyBorder="1"/>
    <xf numFmtId="37" fontId="2" fillId="0" borderId="2" xfId="3" applyFont="1" applyFill="1" applyBorder="1" applyAlignment="1">
      <alignment horizontal="center"/>
    </xf>
    <xf numFmtId="37" fontId="2" fillId="0" borderId="0" xfId="3" applyFont="1" applyFill="1" applyBorder="1" applyAlignment="1">
      <alignment horizontal="center"/>
    </xf>
    <xf numFmtId="37" fontId="2" fillId="0" borderId="3" xfId="3" applyFont="1" applyFill="1" applyBorder="1" applyAlignment="1">
      <alignment horizontal="center"/>
    </xf>
    <xf numFmtId="37" fontId="3" fillId="0" borderId="0" xfId="3" applyFill="1" applyAlignment="1">
      <alignment horizontal="center"/>
    </xf>
    <xf numFmtId="37" fontId="2" fillId="0" borderId="0" xfId="3" quotePrefix="1" applyFont="1" applyFill="1" applyAlignment="1">
      <alignment horizontal="center"/>
    </xf>
    <xf numFmtId="37" fontId="2" fillId="0" borderId="1" xfId="3" applyFont="1" applyFill="1" applyBorder="1" applyAlignment="1">
      <alignment horizontal="center"/>
    </xf>
    <xf numFmtId="37" fontId="2" fillId="0" borderId="4" xfId="3" applyFont="1" applyFill="1" applyBorder="1" applyAlignment="1">
      <alignment horizontal="center"/>
    </xf>
    <xf numFmtId="37" fontId="4" fillId="0" borderId="1" xfId="3" applyFont="1" applyFill="1" applyBorder="1" applyAlignment="1">
      <alignment horizontal="center"/>
    </xf>
    <xf numFmtId="37" fontId="7" fillId="0" borderId="1" xfId="3" applyFont="1" applyFill="1" applyBorder="1" applyAlignment="1">
      <alignment horizontal="center"/>
    </xf>
    <xf numFmtId="37" fontId="2" fillId="0" borderId="0" xfId="3" applyFont="1" applyFill="1" applyBorder="1"/>
    <xf numFmtId="37" fontId="7" fillId="2" borderId="0" xfId="3" applyFont="1" applyFill="1"/>
    <xf numFmtId="37" fontId="7" fillId="0" borderId="0" xfId="3" applyFont="1" applyFill="1"/>
    <xf numFmtId="37" fontId="7" fillId="2" borderId="4" xfId="3" applyFont="1" applyFill="1" applyBorder="1"/>
    <xf numFmtId="37" fontId="2" fillId="0" borderId="4" xfId="3" applyFont="1" applyFill="1" applyBorder="1"/>
    <xf numFmtId="37" fontId="7" fillId="3" borderId="4" xfId="3" applyFont="1" applyFill="1" applyBorder="1"/>
    <xf numFmtId="37" fontId="2" fillId="3" borderId="4" xfId="3" applyFont="1" applyFill="1" applyBorder="1"/>
    <xf numFmtId="37" fontId="2" fillId="4" borderId="0" xfId="3" applyFont="1" applyFill="1"/>
    <xf numFmtId="37" fontId="2" fillId="3" borderId="0" xfId="3" applyFont="1" applyFill="1"/>
    <xf numFmtId="10" fontId="2" fillId="0" borderId="0" xfId="2" applyNumberFormat="1" applyFont="1" applyFill="1"/>
    <xf numFmtId="165" fontId="2" fillId="0" borderId="0" xfId="3" applyNumberFormat="1" applyFont="1" applyFill="1"/>
    <xf numFmtId="37" fontId="8" fillId="0" borderId="0" xfId="3" applyFont="1" applyFill="1"/>
    <xf numFmtId="10" fontId="8" fillId="0" borderId="0" xfId="2" applyNumberFormat="1" applyFont="1" applyFill="1"/>
    <xf numFmtId="9" fontId="2" fillId="0" borderId="0" xfId="2" applyFont="1" applyFill="1"/>
    <xf numFmtId="37" fontId="8" fillId="0" borderId="0" xfId="3" applyFont="1" applyFill="1" applyAlignment="1">
      <alignment horizontal="right"/>
    </xf>
    <xf numFmtId="37" fontId="5" fillId="0" borderId="4" xfId="3" applyFont="1" applyFill="1" applyBorder="1"/>
    <xf numFmtId="37" fontId="4" fillId="0" borderId="0" xfId="3" applyFont="1" applyFill="1"/>
    <xf numFmtId="37" fontId="5" fillId="0" borderId="0" xfId="3" applyFont="1" applyFill="1" applyAlignment="1">
      <alignment horizontal="center"/>
    </xf>
    <xf numFmtId="37" fontId="5" fillId="0" borderId="0" xfId="3" applyFont="1" applyFill="1" applyBorder="1"/>
    <xf numFmtId="37" fontId="9" fillId="0" borderId="0" xfId="3" applyFont="1" applyFill="1"/>
    <xf numFmtId="37" fontId="5" fillId="0" borderId="0" xfId="3" applyFont="1" applyFill="1" applyBorder="1" applyAlignment="1">
      <alignment horizontal="center"/>
    </xf>
    <xf numFmtId="37" fontId="3" fillId="0" borderId="0" xfId="3" applyFill="1" applyBorder="1" applyAlignment="1">
      <alignment horizontal="center"/>
    </xf>
    <xf numFmtId="37" fontId="2" fillId="0" borderId="0" xfId="3" applyFont="1" applyAlignment="1">
      <alignment horizontal="center"/>
    </xf>
    <xf numFmtId="37" fontId="3" fillId="0" borderId="0" xfId="3"/>
    <xf numFmtId="37" fontId="3" fillId="5" borderId="0" xfId="3" applyFill="1"/>
    <xf numFmtId="37" fontId="2" fillId="0" borderId="0" xfId="3" applyFont="1" applyAlignment="1">
      <alignment horizontal="center"/>
    </xf>
    <xf numFmtId="37" fontId="2" fillId="0" borderId="0" xfId="3" applyFont="1"/>
    <xf numFmtId="37" fontId="2" fillId="0" borderId="0" xfId="3" applyFont="1" applyAlignment="1">
      <alignment horizontal="left"/>
    </xf>
    <xf numFmtId="37" fontId="2" fillId="0" borderId="1" xfId="3" applyFont="1" applyBorder="1" applyAlignment="1">
      <alignment horizontal="left"/>
    </xf>
    <xf numFmtId="37" fontId="2" fillId="0" borderId="1" xfId="3" applyFont="1" applyBorder="1"/>
    <xf numFmtId="37" fontId="3" fillId="0" borderId="0" xfId="3" applyBorder="1"/>
    <xf numFmtId="37" fontId="2" fillId="5" borderId="0" xfId="3" applyFont="1" applyFill="1" applyAlignment="1">
      <alignment horizontal="center"/>
    </xf>
    <xf numFmtId="37" fontId="3" fillId="0" borderId="0" xfId="3" applyAlignment="1">
      <alignment horizontal="center"/>
    </xf>
    <xf numFmtId="37" fontId="2" fillId="5" borderId="0" xfId="3" quotePrefix="1" applyFont="1" applyFill="1" applyAlignment="1">
      <alignment horizontal="center"/>
    </xf>
    <xf numFmtId="37" fontId="2" fillId="0" borderId="1" xfId="3" applyFont="1" applyBorder="1" applyAlignment="1">
      <alignment horizontal="center"/>
    </xf>
    <xf numFmtId="37" fontId="2" fillId="0" borderId="4" xfId="3" applyFont="1" applyBorder="1" applyAlignment="1">
      <alignment horizontal="center"/>
    </xf>
    <xf numFmtId="37" fontId="2" fillId="5" borderId="0" xfId="3" applyFont="1" applyFill="1"/>
    <xf numFmtId="37" fontId="2" fillId="2" borderId="4" xfId="3" applyFont="1" applyFill="1" applyBorder="1"/>
    <xf numFmtId="37" fontId="2" fillId="5" borderId="4" xfId="3" applyFont="1" applyFill="1" applyBorder="1"/>
    <xf numFmtId="37" fontId="2" fillId="5" borderId="0" xfId="3" applyFont="1" applyFill="1" applyBorder="1"/>
    <xf numFmtId="37" fontId="2" fillId="2" borderId="0" xfId="3" applyFont="1" applyFill="1"/>
    <xf numFmtId="164" fontId="2" fillId="0" borderId="0" xfId="1" applyNumberFormat="1" applyFont="1" applyFill="1"/>
    <xf numFmtId="164" fontId="8" fillId="0" borderId="0" xfId="1" applyNumberFormat="1" applyFont="1" applyFill="1"/>
    <xf numFmtId="37" fontId="7" fillId="0" borderId="0" xfId="3" applyFont="1" applyAlignment="1">
      <alignment horizontal="center"/>
    </xf>
    <xf numFmtId="37" fontId="2" fillId="0" borderId="4" xfId="3" applyFont="1" applyBorder="1"/>
    <xf numFmtId="37" fontId="14" fillId="0" borderId="0" xfId="3" applyFont="1" applyFill="1"/>
    <xf numFmtId="37" fontId="7" fillId="0" borderId="4" xfId="3" applyFont="1" applyFill="1" applyBorder="1"/>
    <xf numFmtId="37" fontId="14" fillId="0" borderId="4" xfId="3" applyFont="1" applyFill="1" applyBorder="1"/>
    <xf numFmtId="37" fontId="2" fillId="5" borderId="1" xfId="3" applyFont="1" applyFill="1" applyBorder="1"/>
    <xf numFmtId="37" fontId="5" fillId="0" borderId="0" xfId="3" applyFont="1" applyAlignment="1">
      <alignment horizontal="center"/>
    </xf>
    <xf numFmtId="37" fontId="5" fillId="0" borderId="0" xfId="3" applyFont="1"/>
    <xf numFmtId="37" fontId="2" fillId="0" borderId="0" xfId="3" applyFont="1" applyBorder="1" applyAlignment="1">
      <alignment horizontal="center"/>
    </xf>
    <xf numFmtId="37" fontId="5" fillId="0" borderId="0" xfId="3" applyFont="1" applyBorder="1"/>
    <xf numFmtId="37" fontId="7" fillId="0" borderId="0" xfId="3" applyFont="1" applyFill="1" applyBorder="1"/>
    <xf numFmtId="37" fontId="9" fillId="0" borderId="0" xfId="3" applyFont="1"/>
    <xf numFmtId="37" fontId="5" fillId="0" borderId="0" xfId="3" applyFont="1" applyBorder="1" applyAlignment="1">
      <alignment horizontal="center"/>
    </xf>
    <xf numFmtId="37" fontId="3" fillId="0" borderId="0" xfId="3" applyBorder="1" applyAlignment="1">
      <alignment horizontal="center"/>
    </xf>
    <xf numFmtId="37" fontId="15" fillId="0" borderId="0" xfId="3" applyFont="1" applyFill="1"/>
    <xf numFmtId="37" fontId="7" fillId="0" borderId="0" xfId="3" applyFont="1" applyFill="1" applyAlignment="1">
      <alignment horizontal="center"/>
    </xf>
    <xf numFmtId="37" fontId="7" fillId="0" borderId="1" xfId="3" applyFont="1" applyFill="1" applyBorder="1"/>
    <xf numFmtId="37" fontId="2" fillId="6" borderId="4" xfId="3" applyFont="1" applyFill="1" applyBorder="1"/>
    <xf numFmtId="0" fontId="1" fillId="0" borderId="0" xfId="4"/>
    <xf numFmtId="8" fontId="1" fillId="0" borderId="0" xfId="4" applyNumberFormat="1"/>
    <xf numFmtId="8" fontId="1" fillId="2" borderId="0" xfId="4" applyNumberFormat="1" applyFill="1"/>
    <xf numFmtId="10" fontId="1" fillId="0" borderId="0" xfId="4" applyNumberFormat="1"/>
    <xf numFmtId="0" fontId="1" fillId="7" borderId="0" xfId="4" applyFill="1"/>
    <xf numFmtId="8" fontId="1" fillId="7" borderId="0" xfId="4" applyNumberFormat="1" applyFill="1"/>
    <xf numFmtId="8" fontId="1" fillId="8" borderId="0" xfId="4" applyNumberFormat="1" applyFill="1"/>
    <xf numFmtId="8" fontId="1" fillId="9" borderId="0" xfId="4" applyNumberFormat="1" applyFill="1"/>
    <xf numFmtId="22" fontId="1" fillId="0" borderId="0" xfId="4" applyNumberFormat="1"/>
    <xf numFmtId="0" fontId="16" fillId="0" borderId="0" xfId="4" applyFont="1"/>
    <xf numFmtId="0" fontId="2" fillId="0" borderId="0" xfId="4" applyFont="1"/>
    <xf numFmtId="0" fontId="17" fillId="0" borderId="0" xfId="4" applyFont="1"/>
    <xf numFmtId="0" fontId="8" fillId="0" borderId="0" xfId="4" applyFont="1"/>
    <xf numFmtId="0" fontId="18" fillId="10" borderId="5" xfId="4" applyFont="1" applyFill="1" applyBorder="1"/>
    <xf numFmtId="0" fontId="18" fillId="10" borderId="6" xfId="4" applyFont="1" applyFill="1" applyBorder="1"/>
    <xf numFmtId="0" fontId="18" fillId="10" borderId="7" xfId="4" applyFont="1" applyFill="1" applyBorder="1"/>
    <xf numFmtId="49" fontId="18" fillId="11" borderId="8" xfId="4" applyNumberFormat="1" applyFont="1" applyFill="1" applyBorder="1"/>
    <xf numFmtId="49" fontId="18" fillId="11" borderId="9" xfId="4" applyNumberFormat="1" applyFont="1" applyFill="1" applyBorder="1"/>
    <xf numFmtId="49" fontId="18" fillId="12" borderId="9" xfId="4" applyNumberFormat="1" applyFont="1" applyFill="1" applyBorder="1"/>
    <xf numFmtId="0" fontId="18" fillId="11" borderId="9" xfId="4" applyFont="1" applyFill="1" applyBorder="1"/>
    <xf numFmtId="49" fontId="18" fillId="11" borderId="10" xfId="4" applyNumberFormat="1" applyFont="1" applyFill="1" applyBorder="1"/>
    <xf numFmtId="49" fontId="18" fillId="11" borderId="11" xfId="4" applyNumberFormat="1" applyFont="1" applyFill="1" applyBorder="1" applyAlignment="1">
      <alignment horizontal="right"/>
    </xf>
    <xf numFmtId="4" fontId="18" fillId="11" borderId="9" xfId="4" applyNumberFormat="1" applyFont="1" applyFill="1" applyBorder="1"/>
    <xf numFmtId="49" fontId="18" fillId="11" borderId="12" xfId="4" applyNumberFormat="1" applyFont="1" applyFill="1" applyBorder="1" applyAlignment="1">
      <alignment horizontal="right"/>
    </xf>
    <xf numFmtId="49" fontId="18" fillId="13" borderId="8" xfId="4" applyNumberFormat="1" applyFont="1" applyFill="1" applyBorder="1"/>
    <xf numFmtId="49" fontId="18" fillId="13" borderId="9" xfId="4" applyNumberFormat="1" applyFont="1" applyFill="1" applyBorder="1"/>
    <xf numFmtId="4" fontId="18" fillId="13" borderId="9" xfId="4" applyNumberFormat="1" applyFont="1" applyFill="1" applyBorder="1"/>
    <xf numFmtId="49" fontId="18" fillId="13" borderId="10" xfId="4" applyNumberFormat="1" applyFont="1" applyFill="1" applyBorder="1"/>
    <xf numFmtId="0" fontId="18" fillId="13" borderId="9" xfId="4" applyFont="1" applyFill="1" applyBorder="1"/>
    <xf numFmtId="164" fontId="1" fillId="0" borderId="0" xfId="1" applyNumberFormat="1" applyFont="1"/>
    <xf numFmtId="164" fontId="1" fillId="0" borderId="4" xfId="1" applyNumberFormat="1" applyFont="1" applyBorder="1"/>
    <xf numFmtId="49" fontId="18" fillId="13" borderId="12" xfId="4" applyNumberFormat="1" applyFont="1" applyFill="1" applyBorder="1"/>
    <xf numFmtId="49" fontId="18" fillId="13" borderId="13" xfId="4" applyNumberFormat="1" applyFont="1" applyFill="1" applyBorder="1"/>
    <xf numFmtId="49" fontId="18" fillId="12" borderId="13" xfId="4" applyNumberFormat="1" applyFont="1" applyFill="1" applyBorder="1"/>
    <xf numFmtId="0" fontId="18" fillId="13" borderId="13" xfId="4" applyFont="1" applyFill="1" applyBorder="1"/>
    <xf numFmtId="49" fontId="18" fillId="13" borderId="0" xfId="4" applyNumberFormat="1" applyFont="1" applyFill="1"/>
    <xf numFmtId="49" fontId="18" fillId="11" borderId="5" xfId="4" applyNumberFormat="1" applyFont="1" applyFill="1" applyBorder="1" applyAlignment="1">
      <alignment horizontal="right"/>
    </xf>
    <xf numFmtId="49" fontId="19" fillId="14" borderId="14" xfId="4" applyNumberFormat="1" applyFont="1" applyFill="1" applyBorder="1"/>
    <xf numFmtId="49" fontId="19" fillId="14" borderId="15" xfId="4" applyNumberFormat="1" applyFont="1" applyFill="1" applyBorder="1"/>
    <xf numFmtId="4" fontId="19" fillId="14" borderId="15" xfId="4" applyNumberFormat="1" applyFont="1" applyFill="1" applyBorder="1"/>
    <xf numFmtId="49" fontId="19" fillId="14" borderId="9" xfId="4" applyNumberFormat="1" applyFont="1" applyFill="1" applyBorder="1"/>
  </cellXfs>
  <cellStyles count="5">
    <cellStyle name="Comma" xfId="1" builtinId="3"/>
    <cellStyle name="Normal" xfId="0" builtinId="0"/>
    <cellStyle name="Normal 11" xfId="4" xr:uid="{754C2D8C-1DA1-4904-99A7-7A5019B81514}"/>
    <cellStyle name="Normal_E-1 Income Taxes" xfId="3" xr:uid="{204C6BFC-670C-4533-A00F-9C36129C985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56.xml"/><Relationship Id="rId68" Type="http://schemas.openxmlformats.org/officeDocument/2006/relationships/externalLink" Target="externalLinks/externalLink6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66" Type="http://schemas.openxmlformats.org/officeDocument/2006/relationships/externalLink" Target="externalLinks/externalLink59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4.xml"/><Relationship Id="rId19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externalLink" Target="externalLinks/externalLink62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externalLink" Target="externalLinks/externalLink63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32.xml"/><Relationship Id="rId34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RCC_Client_Share%20-%20Clients%20-%20Clients\Delta%20Natural%20Gas\2024%20Rate%20Case\KY%20Model%2011.20.24%20update%20for%202.28.25%20actuals.xlsx" TargetMode="External"/><Relationship Id="rId1" Type="http://schemas.openxmlformats.org/officeDocument/2006/relationships/externalLinkPath" Target="KY%20Model%2011.20.24%20update%20for%202.28.25%20actual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PA\Rate%20Case\2016\Revenue\CPA%202016%20Rate%20Case%20Exh%20003%20Sch%2001%20Thru%2010%20and%20pgs%2006-10%20(Draft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Financial%20Models\IT\IT%20Financial%20Model%20Tool\Nisource%20-%20MTC%20Financial%20Management%20Tool%20v20%20(11.1.0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Financial%20Models\IT\IT%20Financial%20Model%20Tool\2006-08-08%20Nisource%20-%20IT%20Financial%20Management%20Tool_Amendment%203%20Updat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Documents%20and%20Settings\Lloyd%20Spann\My%20Documents\Excel\2004\BCBSRI\Governance%20Financial%20Management\Service%20Credits\BCBSRI%20Service%20Level%20Credit%20Tracking%20Draft_v11_LDS_0128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CMD\Rate%20Case\2008\Class%20Cost%20of%20Service\Sep%2012.%202008\Demand.Commodity%20Stud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erate\CMD\ratecase\1995\EXH10.WK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PayorConsolidated\Accounts\Blue%20Cross\Financials\2003\05\PYR_SVC_BLUERI_AP%20IMAG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KY/Rate%20Case%20-%202016/Schedules/Schedule%20M%20(Revenues)/Sch%20M%20-%20Revenue%20and%20Rate%20Design%20(Forecasted)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Users\PFischerRCC\Documents\(Final)%20-%20CKY%20Cost%20of%20Service%20Schedules%20A%20-%20K%20(Base%20Period%20TME%208-31-16,%20Forecast%20Period%20TME%2012-31-17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Documents%20and%20Settings\pat65791\Local%20Settings\Temporary%20Internet%20Files\Content.Outlook\PQT8T9TM\Schedule%20C%20&amp;%20D%20-%20Operating%20Income\Sch%20C%20&amp;%20D%20-%20Operating%20Income%20Forecas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Documents%20and%20Settings\Catharine%20Lacy\My%20Documents\Work%20Projects\Columbia3\TS1&amp;TS2\DataFar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Financial%20Models\IT\IT%20Financial%20Model%20Tool\Financial%20Models\Nisource%20-%20Customer%20Contact%20Center%20Financial%20Management%20Tool%20v1%20(10.18.05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BMS%20People%20Analysis2.ppt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Documents%20and%20Settings\Catharine%20Lacy\My%20Documents\Work%20Projects\Columbia3\PGA-ACA\(WORKINGCOPY)PGA-EffectiveNovember29,2005\(WORKINGCOPY)PGA-EffectiveNovember29,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pgbmk001\Data1\Documents%20and%20Settings\MMeade\Desktop\BT%20quote%20template-%20May%202004%20V1.02%20-%20TEST%20FIL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CKY\Rate%20Case%20-%202009\Rate%20Case%20Schedules\Base\Schedule%20C%20-%20Operating%20Income\Operating%20Incom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NU%20Return%20on%20Rate%20Base\2003\2003%203rd%20Qtr\NH%20Return%20on%20Rate%20Base%20ReportFiled%20-%2009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CKY\Ratecase%20-%202007\Schedules\Workpapers\Payroll%20Tax%20Adjustmen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ourcing%20Initiative\ADM%20Support\APR04IMSS,%20v2.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DOCUME~1\staylor\LOCALS~1\Temp\notesC9812B\CMD%20-%20Cost%20of%20Service%2011-30-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Documents%20and%20Settings\CarlouJ\Local%20Settings\Temporary%20Internet%20Files\OLK8\208522\0901Wellpoi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notes\data\Schedule%20E%20-%20Income%20Taxes\E-1%20Income%20Tax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KY/Rate%20Case%20-%202009/Rate%20Case%20Schedules/Historic/Schedules%20A%20-%20L%20-%20Cost%20of%20Service%20and%20Rate%20Base/As%20Filed/CKY%20Cost%20of%20Service%20Schedules%20A%20thru%20L%20December%2031,%20200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notes\data\Schedule%20B%20-%20Rate%20Base%20&amp;%20Balance%20Sheet\B-2%20Plant%20&amp;%20Propert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pgbmk001\Data1\DOCUME~1\npatel\LOCALS~1\Temp\IPBS%20Quotation%20Tool%20v2.1%20-%20November%20Issue%2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ttfs01\data\Users\cmachesney\AppData\Local\Microsoft\Windows\Temporary%20Internet%20Files\Content.Outlook\BE4EFS30\Plant%20DD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Documents%20and%20Settings\perler\My%20Documents\Cendant\Denver%20Resource%20Baselines\Asset%20Tracking%2010_16_01.Lee1%20Rev%20PC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701433~1\LOCALS~1\Temp\PB06BaseSept2004BMSGlobalOutsourceallocations_MA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parkegj\LOCALS~1\Temp\d.My%20Documents.Notes.Data\2004%20GIS\Submitted%20Files\20458pp.xls" TargetMode="External"/></Relationships>
</file>

<file path=xl/externalLinks/_rels/externalLink3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Kentucky\2024\Panpilas%20-%20Taxes\KY%20Model%2010%2030%2024_+pf.xlsx" TargetMode="External"/><Relationship Id="rId1" Type="http://schemas.openxmlformats.org/officeDocument/2006/relationships/externalLinkPath" Target="file:///C:\Kentucky\2024\Panpilas%20-%20Taxes\KY%20Model%2010%2030%2024_+pf.xlsx" TargetMode="External"/></Relationships>
</file>

<file path=xl/externalLinks/_rels/externalLink3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RCC_Client_Share%20-%20Clients%20-%20Clients\Delta%20Natural%20Gas\2024%20Rate%20Case\RCC%20Files\Kentucky%20Consol%20Rate%20Model%20at%202-28-25%20with%20Tax%20Support%204.8.25.xlsx" TargetMode="External"/><Relationship Id="rId1" Type="http://schemas.openxmlformats.org/officeDocument/2006/relationships/externalLinkPath" Target="RCC%20Files/Kentucky%20Consol%20Rate%20Model%20at%202-28-25%20with%20Tax%20Support%204.8.25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es\data\Schedule%20E%20-%20Income%20Taxes\E-1%20Income%20Tax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ttfs01\data\Documents%20and%20Settings\guajpae1\Local%20Settings\Temporary%20Internet%20Files\OLK17\03%202005%20StorageClosePackag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121726\AppData\Local\Temp\notesC9812B\CMD%202013%20Rate%20Case%20-%20Cost%20of%20Service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v\RATECASE\2006%20Rate%20Case%20TME%2012-31-05,%20Proforma%209-30-06\Revenue\TS1&amp;TS2splitworksheet-2005-(4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ttfs01\windows\TEMP\AM_0718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A\Rate%20Case\2008\Forecasted\Adjustments%20-%20O&amp;M%20Expense\Projected%20CAP%20for%20PA%20rate%20case%20test%20year%209-0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Models\IT\IT%20Financial%20Model%20Tool\Nisource%20-%20MTC%20Financial%20Management%20Tool%20v20%20(11.1.05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Models\IT\IT%20Financial%20Model%20Tool\2006-08-08%20Nisource%20-%20IT%20Financial%20Management%20Tool_Amendment%203%20Update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loyd%20Spann\My%20Documents\Excel\2004\BCBSRI\Governance%20Financial%20Management\Service%20Credits\BCBSRI%20Service%20Level%20Credit%20Tracking%20Draft_v11_LDS_012805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MD\Rate%20Case\2008\Class%20Cost%20of%20Service\Sep%2012.%202008\Demand.Commodity%20Study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psffile\data\BBIFNA%20fund\PORTFOLIO%20COMPANIES\Myria%20NGPL\Myria%20Pipeline\05%20Reconciliations\Reconciliations\Myria%20-%20Acquisition%20Rec\2009\Myria%20Acquisition%20-%20Recons%20-%20Feb%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rate\CMD\ratecase\1995\EXH10.WK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Users\u121726\AppData\Local\Temp\notesC9812B\CMD%202013%20Rate%20Case%20-%20Cost%20of%20Servic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yorConsolidated\Accounts\Blue%20Cross\Financials\2003\05\PYR_SVC_BLUERI_AP%20IMAGE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FischerRCC\Documents\(Final)%20-%20CKY%20Cost%20of%20Service%20Schedules%20A%20-%20K%20(Base%20Period%20TME%208-31-16,%20Forecast%20Period%20TME%2012-31-17)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at65791\Local%20Settings\Temporary%20Internet%20Files\Content.Outlook\PQT8T9TM\Schedule%20C%20&amp;%20D%20-%20Operating%20Income\Sch%20C%20&amp;%20D%20-%20Operating%20Income%20Forecasted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Models\IT\IT%20Financial%20Model%20Tool\Financial%20Models\Nisource%20-%20Customer%20Contact%20Center%20Financial%20Management%20Tool%20v1%20(10.18.05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oples_Plans_Budgets\5-year%20planning\2014\Budget%20Model\PTWP\PTWP%202014%20Financial%20Model%20BUDGET%20Corrected%20DIT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ounting\2012\Financial%20Statements\007%20-%20LDC%20Holdings%20II%202012%20Financial%20Statements.xlsm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KY\Rate%20Case%20-%202009\Rate%20Case%20Schedules\Base\Schedule%20C%20-%20Operating%20Income\Operating%20Income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%20Return%20on%20Rate%20Base\2003\2003%203rd%20Qtr\NH%20Return%20on%20Rate%20Base%20ReportFiled%20-%200903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KY\Ratecase%20-%202007\Schedules\Workpapers\Payroll%20Tax%20Adjustment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aylor\LOCALS~1\Temp\notesC9812B\CMD%20-%20Cost%20of%20Service%2011-30-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Cgv\RATECASE\2006%20Rate%20Case%20TME%2012-31-05,%20Proforma%209-30-06\Revenue\TS1&amp;TS2splitworksheet-2005-(4)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arlouJ\Local%20Settings\Temporary%20Internet%20Files\OLK8\208522\0901Wellpoint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es\data\Schedule%20B%20-%20Rate%20Base%20&amp;%20Balance%20Sheet\B-2%20Plant%20&amp;%20Property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oples_Plans_Budgets\Financial%20Statements%20(actual)\Balance%20sheets\2010%20PNG%20Jan-Nov%20Act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oples_Plans_Budgets\5-year%20planning\2013\Revenue%20Detail\PTWP\Peoples%20TWP%205%20Year%20Rev%20Forecast%20-%20Planning-TO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erler\My%20Documents\Cendant\Denver%20Resource%20Baselines\Asset%20Tracking%2010_16_01.Lee1%20Rev%20P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MD\Rate%20Case\2016\Cost%20of%20Service\CMD%202016%20Rate%20Case%20-%20Cost%20of%20Service%20model%20(WORKING)%20Updated%20for%2012-31-15%20Plant%20Data%2001-14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Cgv\RATECASE\2006%20Rate%20Case%20TME%2012-31-05,%20Proforma%209-30-06\Revenue\TS1&amp;TS2splitworksheet-2005-(4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CPA\Rate%20Case\2008\Forecasted\Adjustments%20-%20O&amp;M%20Expense\Projected%20CAP%20for%20PA%20rate%20case%20test%20year%209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thway to Filing"/>
      <sheetName val="PRP Impact"/>
      <sheetName val="Tab 54 - Sched A Overall "/>
      <sheetName val="Sch 2 - Op Revenue &amp; Gas Cost"/>
      <sheetName val="Sch 2 back up"/>
      <sheetName val="Sch 3 O&amp;M Adj."/>
      <sheetName val="Sch 3.1 - Rate Case Exp"/>
      <sheetName val="Sch 3.1 back up"/>
      <sheetName val="Sch 4 - Dep Exp"/>
      <sheetName val="Sch 5 - Taxes Other"/>
      <sheetName val="Sch 5.1 - Property Taxes"/>
      <sheetName val="Sch 6 Op Inc Adj"/>
      <sheetName val="Sch 7 - Inc Tax Adj"/>
      <sheetName val="Sch 7.1 - Fed &amp; St tax rate"/>
      <sheetName val="Sch 7.2 - Fed &amp; St Income Tax"/>
      <sheetName val="Sch 8 - Interest"/>
      <sheetName val="Sch 9 - Int. Cov"/>
      <sheetName val="Base Year FERC 3 24 - 2 25"/>
      <sheetName val="JB Base Year Nat 3 24 - 2 25"/>
      <sheetName val="Base Year Nat 3 24 - 2 25"/>
      <sheetName val="Return"/>
      <sheetName val="Capital Structure"/>
      <sheetName val="Cap Structure Proj"/>
      <sheetName val="Tab 13"/>
      <sheetName val="Tab 22"/>
      <sheetName val="Tab 23"/>
      <sheetName val="Tab 24"/>
      <sheetName val="Tab 32"/>
      <sheetName val="Tab 33"/>
      <sheetName val="Tab 55 p1"/>
      <sheetName val="Tab 55 p2"/>
      <sheetName val="Tab 55 p3"/>
      <sheetName val="Tab 55 p4"/>
      <sheetName val="Tab 55 p5"/>
      <sheetName val="Tab 55 p6"/>
      <sheetName val="Tab 55 p7"/>
      <sheetName val="Tab 55 p8"/>
      <sheetName val="Tab 55 p9"/>
      <sheetName val="Tab 55 p10"/>
      <sheetName val="Tab 55 p11"/>
      <sheetName val="Tab 55 p12"/>
      <sheetName val="Tab 55 p13"/>
      <sheetName val="Tab 55 p14"/>
      <sheetName val="Tab 58 p1"/>
      <sheetName val="Tab 58 p2"/>
      <sheetName val="Tab 63"/>
      <sheetName val="Rate Base"/>
      <sheetName val="7 24 - 6 25 capex &amp; dep"/>
      <sheetName val="7 25 - 6 26 capex &amp; dep"/>
      <sheetName val="Depreciation"/>
      <sheetName val="2024 capex by month"/>
      <sheetName val="2025 capex by month"/>
      <sheetName val="2026 capex by month"/>
      <sheetName val="Aug - Aug Bal Sheet"/>
      <sheetName val="8 31 24 Bal Sheet"/>
      <sheetName val="ADIT 8 31 24"/>
      <sheetName val="ADIT 2 28 25"/>
      <sheetName val="6 30 26 ADIT"/>
      <sheetName val="13 mo Avg A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66">
          <cell r="H66">
            <v>-594250.66817762027</v>
          </cell>
        </row>
        <row r="71">
          <cell r="H71">
            <v>-5074211.0556157976</v>
          </cell>
        </row>
        <row r="76">
          <cell r="H76">
            <v>3845087.2939617056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5">
          <cell r="G15">
            <v>-6116090.9625618225</v>
          </cell>
          <cell r="M15">
            <v>4479960.3874381771</v>
          </cell>
        </row>
        <row r="16">
          <cell r="G16">
            <v>1537862.8239617059</v>
          </cell>
          <cell r="M16">
            <v>3845087.2939617056</v>
          </cell>
        </row>
        <row r="19">
          <cell r="G19">
            <v>-10205495.265139902</v>
          </cell>
          <cell r="M19">
            <v>-5577114.765139902</v>
          </cell>
        </row>
        <row r="21">
          <cell r="M21">
            <v>-4942241.6716634305</v>
          </cell>
        </row>
        <row r="22">
          <cell r="I22">
            <v>5756606.5766634317</v>
          </cell>
          <cell r="M22">
            <v>5756606.5766634317</v>
          </cell>
        </row>
        <row r="23">
          <cell r="G23">
            <v>-605142.12374999991</v>
          </cell>
          <cell r="M23">
            <v>40718.245250000065</v>
          </cell>
        </row>
        <row r="24">
          <cell r="G24">
            <v>64104.708749999932</v>
          </cell>
          <cell r="M24">
            <v>-40718.245250000065</v>
          </cell>
        </row>
        <row r="29">
          <cell r="I29">
            <v>4942241.6716634305</v>
          </cell>
          <cell r="M29">
            <v>4942241.6716634305</v>
          </cell>
        </row>
        <row r="31">
          <cell r="G31">
            <v>-2626127.6926500001</v>
          </cell>
          <cell r="I31">
            <v>0</v>
          </cell>
          <cell r="M31">
            <v>0</v>
          </cell>
        </row>
        <row r="40">
          <cell r="G40">
            <v>-1276.5050000000047</v>
          </cell>
        </row>
        <row r="41">
          <cell r="G41">
            <v>1069592.0709185558</v>
          </cell>
        </row>
        <row r="44">
          <cell r="G44">
            <v>23867</v>
          </cell>
        </row>
        <row r="45">
          <cell r="G45">
            <v>306236.65767382359</v>
          </cell>
        </row>
        <row r="77">
          <cell r="E77">
            <v>32437.09</v>
          </cell>
          <cell r="I77">
            <v>0</v>
          </cell>
        </row>
        <row r="78">
          <cell r="E78">
            <v>6899</v>
          </cell>
          <cell r="I78">
            <v>0</v>
          </cell>
        </row>
        <row r="79">
          <cell r="E79">
            <v>-64295.54</v>
          </cell>
          <cell r="I79">
            <v>0</v>
          </cell>
        </row>
        <row r="80">
          <cell r="E80">
            <v>17880.810000000001</v>
          </cell>
          <cell r="I80">
            <v>0</v>
          </cell>
        </row>
        <row r="85">
          <cell r="E85">
            <v>-11578546.520000001</v>
          </cell>
          <cell r="I85">
            <v>1630122.700832725</v>
          </cell>
        </row>
        <row r="86">
          <cell r="E86">
            <v>-5800578.75</v>
          </cell>
          <cell r="I86">
            <v>-7207237.4659726266</v>
          </cell>
        </row>
        <row r="87">
          <cell r="E87">
            <v>19236986.650000002</v>
          </cell>
          <cell r="I87">
            <v>0</v>
          </cell>
        </row>
        <row r="88">
          <cell r="E88">
            <v>232954.57</v>
          </cell>
          <cell r="I88">
            <v>0</v>
          </cell>
        </row>
        <row r="89">
          <cell r="E89">
            <v>-190578.53</v>
          </cell>
          <cell r="I89">
            <v>0</v>
          </cell>
        </row>
        <row r="90">
          <cell r="E90">
            <v>-5107.51</v>
          </cell>
          <cell r="I90">
            <v>0</v>
          </cell>
        </row>
        <row r="91">
          <cell r="E91">
            <v>0</v>
          </cell>
          <cell r="I91">
            <v>0</v>
          </cell>
        </row>
        <row r="92">
          <cell r="E92">
            <v>15951</v>
          </cell>
          <cell r="I92">
            <v>0</v>
          </cell>
        </row>
        <row r="93">
          <cell r="E93">
            <v>-45690.14</v>
          </cell>
          <cell r="I93">
            <v>0</v>
          </cell>
        </row>
        <row r="94">
          <cell r="E94">
            <v>-20059.900000000001</v>
          </cell>
          <cell r="I94">
            <v>0</v>
          </cell>
        </row>
        <row r="95">
          <cell r="E95">
            <v>2350645</v>
          </cell>
          <cell r="I95">
            <v>0</v>
          </cell>
        </row>
        <row r="96">
          <cell r="E96">
            <v>-11275</v>
          </cell>
          <cell r="I96">
            <v>0</v>
          </cell>
        </row>
        <row r="97">
          <cell r="E97">
            <v>13674</v>
          </cell>
          <cell r="I97">
            <v>0</v>
          </cell>
        </row>
        <row r="98">
          <cell r="E98">
            <v>53437.56</v>
          </cell>
          <cell r="I98">
            <v>0</v>
          </cell>
        </row>
        <row r="99">
          <cell r="E99">
            <v>0</v>
          </cell>
          <cell r="I99">
            <v>0</v>
          </cell>
        </row>
        <row r="100">
          <cell r="E100">
            <v>199353</v>
          </cell>
          <cell r="I100">
            <v>0</v>
          </cell>
        </row>
        <row r="101">
          <cell r="E101">
            <v>-15603.22</v>
          </cell>
          <cell r="I101">
            <v>0</v>
          </cell>
        </row>
        <row r="102">
          <cell r="E102">
            <v>52414.44</v>
          </cell>
          <cell r="I102">
            <v>0</v>
          </cell>
        </row>
        <row r="103">
          <cell r="E103">
            <v>172199.99</v>
          </cell>
          <cell r="I103">
            <v>0</v>
          </cell>
        </row>
        <row r="104">
          <cell r="E104">
            <v>-24717.5</v>
          </cell>
          <cell r="I104">
            <v>0</v>
          </cell>
        </row>
        <row r="110">
          <cell r="E110">
            <v>-920359.08000000007</v>
          </cell>
          <cell r="I110">
            <v>-814364.90500000119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 3, Pg 6-8"/>
      <sheetName val="Ex 3, Pg 9-10"/>
      <sheetName val="Sch1"/>
      <sheetName val="Sch2"/>
      <sheetName val="Sch3"/>
      <sheetName val="Sch4"/>
      <sheetName val="Sch5"/>
      <sheetName val="Sch5-2"/>
      <sheetName val="Sch5-3"/>
      <sheetName val="Sch6&amp;7"/>
      <sheetName val="Sch8"/>
      <sheetName val="Sch9"/>
      <sheetName val="Sch10"/>
      <sheetName val="Macros"/>
    </sheetNames>
    <sheetDataSet>
      <sheetData sheetId="0" refreshError="1"/>
      <sheetData sheetId="1"/>
      <sheetData sheetId="2">
        <row r="1">
          <cell r="G1" t="str">
            <v>Exhibit No. 3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Menu"/>
      <sheetName val="Financials Menu"/>
      <sheetName val="Pivot"/>
      <sheetName val="A (Input) Inv MO Service Charge"/>
      <sheetName val="B (Input) MO Volumes"/>
      <sheetName val="C (Input) MO ARC RRC Charges"/>
      <sheetName val="D (Output) Volume Analysis"/>
      <sheetName val="E (Calc) MO ARC-RRC Charge"/>
      <sheetName val="F (Valid) MO Service Charge"/>
      <sheetName val="G (Valid) MO ARC-RRC Charge"/>
      <sheetName val="H (Ref) Mnthly Svc Fees"/>
      <sheetName val="I (Ref) Mnthly Baseline Units"/>
      <sheetName val="I(a) (Ref) Mnth Baseline Unit %"/>
      <sheetName val="J (Ref) ARC RRC Rates"/>
      <sheetName val="K Graph (Input)"/>
      <sheetName val="L Graph (Data)"/>
      <sheetName val="M Graph (Baseline)"/>
      <sheetName val="N Graph (RU)"/>
      <sheetName val="O Graph (Charges)"/>
      <sheetName val="SLA Menu"/>
      <sheetName val="R (Input) SLA Achieved"/>
      <sheetName val="S (Calc) Service Credit"/>
      <sheetName val="T (Calc) Srvice Credt True Up"/>
      <sheetName val="U (Valid) Service Credit Sum"/>
      <sheetName val="V (Ref) At Risk"/>
      <sheetName val="W (Ref) Pool Allocation"/>
      <sheetName val="X (Ref) Original SLA"/>
      <sheetName val="(Ref) Invoice Detail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Menu"/>
      <sheetName val="Financials Menu"/>
      <sheetName val="A (Input) Inv MO Service Charge"/>
      <sheetName val="B (Input) MO Volumes"/>
      <sheetName val="C (Input) MO ARC - RRC Charges"/>
      <sheetName val="D (Output)- Volume Analysis"/>
      <sheetName val="E (Calc) -MO ARC-RRC Charge"/>
      <sheetName val="F (Valid) - MO Service Charge"/>
      <sheetName val="G (Valid) - MO ARC-RRC Charge"/>
      <sheetName val="H (Ref) - Mnthly Svc Fees"/>
      <sheetName val="I (Ref) - Mnthly Baseline Units"/>
      <sheetName val="J (Ref) - ARC RRC Rates"/>
      <sheetName val="K Graph (Input)"/>
      <sheetName val="L Graph (Data)"/>
      <sheetName val="M Graph (Baseline)"/>
      <sheetName val="N Graph (RU)"/>
      <sheetName val="New Graph"/>
      <sheetName val="O Graph (Charges)"/>
      <sheetName val="SLA Menu"/>
      <sheetName val="K (Input) SLA Achieved"/>
      <sheetName val="L (Output) Service Credit"/>
      <sheetName val="M (Output) Srvice Credt True Up"/>
      <sheetName val="N (Valid) Service Credit Sum"/>
      <sheetName val="O (Ref) At Risk"/>
      <sheetName val="P (Ref) Pool Allocation"/>
      <sheetName val="Q (Ref) SLA Consolidation"/>
      <sheetName val="R (Ref) SLA Updated"/>
      <sheetName val="(Ref) IT Tower (Original)"/>
      <sheetName val="(Ref) Invoice Detail 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LCs Due &amp; Recd"/>
      <sheetName val="1 - Totals"/>
      <sheetName val="2 - All Towers"/>
      <sheetName val="3-Pie Chart"/>
      <sheetName val="4-Indiv Towers"/>
      <sheetName val="% Invoice"/>
      <sheetName val="DSUM Explanation"/>
      <sheetName val="DB Functions"/>
      <sheetName val="Membership"/>
      <sheetName val="Infrastructure"/>
      <sheetName val="Blue Card"/>
      <sheetName val="FEP"/>
      <sheetName val="Basic Claims"/>
      <sheetName val="Applications"/>
      <sheetName val="Claims"/>
      <sheetName val="Mo1"/>
      <sheetName val="Mo2"/>
      <sheetName val="Mo3"/>
      <sheetName val="Mo4"/>
      <sheetName val="Mo5"/>
      <sheetName val="Mo6"/>
      <sheetName val="Mo7"/>
      <sheetName val="Mo8"/>
      <sheetName val="Mo9"/>
      <sheetName val="Mo10"/>
      <sheetName val="Mo11"/>
      <sheetName val="Mo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lant"/>
      <sheetName val="Revenue"/>
      <sheetName val="O&amp;M"/>
      <sheetName val="Rate Base &amp; Taxes"/>
      <sheetName val="VLOOKUP"/>
      <sheetName val="Allocations"/>
      <sheetName val="Allocations II"/>
      <sheetName val="Title Page"/>
      <sheetName val="ROR @ Proforma - 1"/>
      <sheetName val="ROR @ Current - 2"/>
      <sheetName val="Gross Plant - 3"/>
      <sheetName val="Depr. Reserve - 4"/>
      <sheetName val="Depr. Expense - 5"/>
      <sheetName val="Operating Rev - 6"/>
      <sheetName val="Dist O&amp;M Expense - 7"/>
      <sheetName val="O&amp;M Expense - 8"/>
      <sheetName val="Taxes Other Than Inc - 9"/>
      <sheetName val="Rate Base - 10"/>
      <sheetName val="Income Tax - 11"/>
      <sheetName val="Allocation Factors - 12"/>
      <sheetName val="Allocation Factors - 13"/>
      <sheetName val="Customer Charge a1"/>
      <sheetName val="Cust-Based Gas Plant a2"/>
      <sheetName val="Customer Charge b1"/>
      <sheetName val="Cust-Based Gas Plant b2"/>
      <sheetName val="Conversion Factors"/>
      <sheetName val="A&amp;E"/>
      <sheetName val="Metr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1</v>
          </cell>
          <cell r="B2" t="str">
            <v>DESIGN DAY</v>
          </cell>
          <cell r="C2" t="str">
            <v>NON-COINCIDENT PEAK</v>
          </cell>
          <cell r="D2" t="str">
            <v>11c</v>
          </cell>
          <cell r="E2">
            <v>61900</v>
          </cell>
          <cell r="F2">
            <v>30100</v>
          </cell>
          <cell r="G2">
            <v>21100</v>
          </cell>
          <cell r="H2">
            <v>600</v>
          </cell>
          <cell r="I2">
            <v>10100.000000000002</v>
          </cell>
          <cell r="N2">
            <v>0.48626817447495962</v>
          </cell>
          <cell r="O2">
            <v>0.34087237479806137</v>
          </cell>
          <cell r="P2">
            <v>9.6930533117932146E-3</v>
          </cell>
          <cell r="Q2">
            <v>0.16316639741518582</v>
          </cell>
          <cell r="S2">
            <v>1</v>
          </cell>
        </row>
        <row r="3">
          <cell r="A3">
            <v>2</v>
          </cell>
          <cell r="B3" t="str">
            <v>THROUGHPUT EXCL. TRANSPORTATION</v>
          </cell>
          <cell r="E3">
            <v>3653023.1999999997</v>
          </cell>
          <cell r="F3">
            <v>2196082</v>
          </cell>
          <cell r="G3">
            <v>1401215.8</v>
          </cell>
          <cell r="H3">
            <v>55725.4</v>
          </cell>
          <cell r="I3">
            <v>0</v>
          </cell>
          <cell r="N3">
            <v>0.60116836925645589</v>
          </cell>
          <cell r="O3">
            <v>0.38357703285322692</v>
          </cell>
          <cell r="P3">
            <v>1.5254597890317259E-2</v>
          </cell>
          <cell r="Q3">
            <v>0</v>
          </cell>
          <cell r="S3">
            <v>1</v>
          </cell>
        </row>
        <row r="4">
          <cell r="A4">
            <v>3</v>
          </cell>
          <cell r="B4" t="str">
            <v>TOTAL THROUGHPUT</v>
          </cell>
          <cell r="E4">
            <v>5959250</v>
          </cell>
          <cell r="F4">
            <v>2269801</v>
          </cell>
          <cell r="G4">
            <v>1467726.7</v>
          </cell>
          <cell r="H4">
            <v>55725.4</v>
          </cell>
          <cell r="I4">
            <v>2165996.9000000004</v>
          </cell>
          <cell r="N4">
            <v>0.38088702437387256</v>
          </cell>
          <cell r="O4">
            <v>0.24629386248269497</v>
          </cell>
          <cell r="P4">
            <v>9.3510760582288036E-3</v>
          </cell>
          <cell r="Q4">
            <v>0.36346803708520375</v>
          </cell>
          <cell r="S4">
            <v>1</v>
          </cell>
        </row>
        <row r="5">
          <cell r="A5">
            <v>4</v>
          </cell>
          <cell r="B5" t="str">
            <v>DIRECT ASSIGNMENT - GAS PURCHASE EXPENSE</v>
          </cell>
          <cell r="E5">
            <v>52718497</v>
          </cell>
          <cell r="F5">
            <v>31699928</v>
          </cell>
          <cell r="G5">
            <v>20272155</v>
          </cell>
          <cell r="H5">
            <v>746414</v>
          </cell>
          <cell r="I5">
            <v>0</v>
          </cell>
          <cell r="N5">
            <v>0.60130561005940664</v>
          </cell>
          <cell r="O5">
            <v>0.3845359058700023</v>
          </cell>
          <cell r="P5">
            <v>1.4158484070591011E-2</v>
          </cell>
          <cell r="Q5">
            <v>0</v>
          </cell>
          <cell r="S5">
            <v>1</v>
          </cell>
        </row>
        <row r="6">
          <cell r="A6">
            <v>5</v>
          </cell>
          <cell r="B6" t="str">
            <v>COMPOSITE ALLOCATORS #1 &amp; #3</v>
          </cell>
          <cell r="C6" t="str">
            <v>DEMAND/COMMODITY</v>
          </cell>
          <cell r="D6" t="str">
            <v>11b</v>
          </cell>
          <cell r="E6">
            <v>1.0000000000000002</v>
          </cell>
          <cell r="F6">
            <v>0.43357759942441609</v>
          </cell>
          <cell r="G6">
            <v>0.29358311864037817</v>
          </cell>
          <cell r="H6">
            <v>9.5220646850110099E-3</v>
          </cell>
          <cell r="I6">
            <v>0.2633172172501948</v>
          </cell>
          <cell r="N6">
            <v>0.43357759942441598</v>
          </cell>
          <cell r="O6">
            <v>0.29358311864037812</v>
          </cell>
          <cell r="P6">
            <v>9.5220646850110082E-3</v>
          </cell>
          <cell r="Q6">
            <v>0.26331721725019475</v>
          </cell>
          <cell r="S6">
            <v>1</v>
          </cell>
        </row>
        <row r="7">
          <cell r="A7">
            <v>6</v>
          </cell>
          <cell r="B7" t="str">
            <v>AVERAGE NO. OF CUSTOMERS</v>
          </cell>
          <cell r="E7">
            <v>32348.833333333332</v>
          </cell>
          <cell r="F7">
            <v>28628.833333333332</v>
          </cell>
          <cell r="G7">
            <v>3600.333333333333</v>
          </cell>
          <cell r="H7">
            <v>27</v>
          </cell>
          <cell r="I7">
            <v>92.666666666666671</v>
          </cell>
          <cell r="N7">
            <v>0.88500358075767804</v>
          </cell>
          <cell r="O7">
            <v>0.11129716166992111</v>
          </cell>
          <cell r="P7">
            <v>8.3465142998459508E-4</v>
          </cell>
          <cell r="Q7">
            <v>2.8646061424162646E-3</v>
          </cell>
          <cell r="S7">
            <v>1</v>
          </cell>
        </row>
        <row r="8">
          <cell r="A8">
            <v>7</v>
          </cell>
          <cell r="B8" t="str">
            <v>DIRECT ASSIGNMENT - CONSUMPTION TAX</v>
          </cell>
          <cell r="E8">
            <v>208890</v>
          </cell>
          <cell r="F8">
            <v>94651</v>
          </cell>
          <cell r="G8">
            <v>61203</v>
          </cell>
          <cell r="H8">
            <v>2324</v>
          </cell>
          <cell r="I8">
            <v>50712</v>
          </cell>
          <cell r="N8">
            <v>0.4531140791804299</v>
          </cell>
          <cell r="O8">
            <v>0.29299152664081574</v>
          </cell>
          <cell r="P8">
            <v>1.1125472736847145E-2</v>
          </cell>
          <cell r="Q8">
            <v>0.24276892144190723</v>
          </cell>
          <cell r="S8">
            <v>1</v>
          </cell>
        </row>
        <row r="9">
          <cell r="A9">
            <v>8</v>
          </cell>
          <cell r="B9" t="str">
            <v>CURRENT REVENUE EXCL FORFEITED DIS &amp; OTHER</v>
          </cell>
          <cell r="E9">
            <v>69810883</v>
          </cell>
          <cell r="F9">
            <v>41382846.399999999</v>
          </cell>
          <cell r="G9">
            <v>25296454</v>
          </cell>
          <cell r="H9">
            <v>835580.7</v>
          </cell>
          <cell r="I9">
            <v>2296001.9</v>
          </cell>
          <cell r="N9">
            <v>0.59278503037986208</v>
          </cell>
          <cell r="O9">
            <v>0.36235688352487966</v>
          </cell>
          <cell r="P9">
            <v>1.1969203999324862E-2</v>
          </cell>
          <cell r="Q9">
            <v>3.2888882095933381E-2</v>
          </cell>
          <cell r="S9">
            <v>1</v>
          </cell>
        </row>
        <row r="10">
          <cell r="A10">
            <v>9</v>
          </cell>
          <cell r="B10" t="str">
            <v>DIRECT ASSIGNMENT - CUSTOMER DEPOSITS</v>
          </cell>
          <cell r="E10">
            <v>341775</v>
          </cell>
          <cell r="F10">
            <v>223584</v>
          </cell>
          <cell r="G10">
            <v>118191</v>
          </cell>
          <cell r="H10">
            <v>0</v>
          </cell>
          <cell r="I10">
            <v>0</v>
          </cell>
          <cell r="N10">
            <v>0.6541847706824665</v>
          </cell>
          <cell r="O10">
            <v>0.34581522931753345</v>
          </cell>
          <cell r="P10">
            <v>0</v>
          </cell>
          <cell r="Q10">
            <v>0</v>
          </cell>
          <cell r="S10">
            <v>1</v>
          </cell>
        </row>
        <row r="11">
          <cell r="A11">
            <v>10</v>
          </cell>
          <cell r="B11" t="str">
            <v>DIRECT ASSIGNMENT - FRANCHISE TAX BASED ON GROSS RECEIPTS</v>
          </cell>
          <cell r="E11">
            <v>326619.34039999999</v>
          </cell>
          <cell r="F11">
            <v>183990.008</v>
          </cell>
          <cell r="G11">
            <v>94900.96639999999</v>
          </cell>
          <cell r="H11">
            <v>1789.9260000000011</v>
          </cell>
          <cell r="I11">
            <v>45938.44</v>
          </cell>
          <cell r="N11">
            <v>0.56331632956784949</v>
          </cell>
          <cell r="O11">
            <v>0.29055525702727186</v>
          </cell>
          <cell r="P11">
            <v>5.480159251463607E-3</v>
          </cell>
          <cell r="Q11">
            <v>0.14064825415341511</v>
          </cell>
          <cell r="S11">
            <v>1</v>
          </cell>
        </row>
        <row r="12">
          <cell r="A12">
            <v>11</v>
          </cell>
          <cell r="B12" t="str">
            <v>DIST. PLANT EXCL ACCTS 375.70, 375.71, &amp; 387</v>
          </cell>
          <cell r="E12">
            <v>100881778.80000001</v>
          </cell>
          <cell r="F12">
            <v>59268813.399999999</v>
          </cell>
          <cell r="G12">
            <v>24033605</v>
          </cell>
          <cell r="H12">
            <v>798509.4</v>
          </cell>
          <cell r="I12">
            <v>16780851</v>
          </cell>
          <cell r="N12">
            <v>0.58750761639028504</v>
          </cell>
          <cell r="O12">
            <v>0.23823534126660342</v>
          </cell>
          <cell r="P12">
            <v>7.9152985752071209E-3</v>
          </cell>
          <cell r="Q12">
            <v>0.16634174376790428</v>
          </cell>
          <cell r="S12">
            <v>1</v>
          </cell>
        </row>
        <row r="13">
          <cell r="A13">
            <v>12</v>
          </cell>
          <cell r="B13" t="str">
            <v>GROSS PLANT</v>
          </cell>
          <cell r="E13">
            <v>107211465.59999999</v>
          </cell>
          <cell r="F13">
            <v>62654477.600000001</v>
          </cell>
          <cell r="G13">
            <v>25879233</v>
          </cell>
          <cell r="H13">
            <v>854459.6</v>
          </cell>
          <cell r="I13">
            <v>17823295.400000002</v>
          </cell>
          <cell r="N13">
            <v>0.58440090571805414</v>
          </cell>
          <cell r="O13">
            <v>0.24138493821690654</v>
          </cell>
          <cell r="P13">
            <v>7.9698528064893834E-3</v>
          </cell>
          <cell r="Q13">
            <v>0.16624430325855002</v>
          </cell>
          <cell r="S13">
            <v>1</v>
          </cell>
        </row>
        <row r="14">
          <cell r="A14">
            <v>13</v>
          </cell>
          <cell r="B14" t="str">
            <v>DIRECT PLANT - MAINS</v>
          </cell>
          <cell r="E14">
            <v>58076733</v>
          </cell>
          <cell r="F14">
            <v>25180770.5</v>
          </cell>
          <cell r="G14">
            <v>17050348.399999999</v>
          </cell>
          <cell r="H14">
            <v>553010.4</v>
          </cell>
          <cell r="I14">
            <v>15292603.699999999</v>
          </cell>
          <cell r="N14">
            <v>0.43357759982814459</v>
          </cell>
          <cell r="O14">
            <v>0.29358311873362436</v>
          </cell>
          <cell r="P14">
            <v>9.522064541750308E-3</v>
          </cell>
          <cell r="Q14">
            <v>0.26331721689648074</v>
          </cell>
          <cell r="S14">
            <v>1</v>
          </cell>
        </row>
        <row r="15">
          <cell r="A15">
            <v>14</v>
          </cell>
          <cell r="B15" t="str">
            <v>COMPOSITE DIRECT PLANT - ACCTS 376 &amp; 380</v>
          </cell>
          <cell r="E15">
            <v>90324477</v>
          </cell>
          <cell r="F15">
            <v>53337142.399999999</v>
          </cell>
          <cell r="G15">
            <v>20690703.099999998</v>
          </cell>
          <cell r="H15">
            <v>617441.5</v>
          </cell>
          <cell r="I15">
            <v>15679190</v>
          </cell>
          <cell r="N15">
            <v>0.59050596440209668</v>
          </cell>
          <cell r="O15">
            <v>0.229070832040356</v>
          </cell>
          <cell r="P15">
            <v>6.8358159438886099E-3</v>
          </cell>
          <cell r="Q15">
            <v>0.17358738761365869</v>
          </cell>
          <cell r="S15">
            <v>1</v>
          </cell>
        </row>
        <row r="16">
          <cell r="A16">
            <v>15</v>
          </cell>
          <cell r="B16" t="str">
            <v>DIRECT ASSIGNMENT - SERVICES</v>
          </cell>
          <cell r="E16">
            <v>1.0009999999999999</v>
          </cell>
          <cell r="F16">
            <v>0.874</v>
          </cell>
          <cell r="G16">
            <v>0.113</v>
          </cell>
          <cell r="H16">
            <v>2E-3</v>
          </cell>
          <cell r="I16">
            <v>1.2E-2</v>
          </cell>
          <cell r="N16">
            <v>0.8731268731268732</v>
          </cell>
          <cell r="O16">
            <v>0.11288711288711291</v>
          </cell>
          <cell r="P16">
            <v>1.9980019980019984E-3</v>
          </cell>
          <cell r="Q16">
            <v>1.198801198801199E-2</v>
          </cell>
          <cell r="S16">
            <v>1</v>
          </cell>
        </row>
        <row r="17">
          <cell r="A17">
            <v>16</v>
          </cell>
          <cell r="B17" t="str">
            <v>DIRECT ASSIGNMENT - METERS</v>
          </cell>
          <cell r="E17">
            <v>1</v>
          </cell>
          <cell r="F17">
            <v>0.63100000000000001</v>
          </cell>
          <cell r="G17">
            <v>0.32100000000000001</v>
          </cell>
          <cell r="H17">
            <v>7.0000000000000001E-3</v>
          </cell>
          <cell r="I17">
            <v>4.1000000000000002E-2</v>
          </cell>
          <cell r="N17">
            <v>0.63100000000000001</v>
          </cell>
          <cell r="O17">
            <v>0.32100000000000001</v>
          </cell>
          <cell r="P17">
            <v>7.0000000000000001E-3</v>
          </cell>
          <cell r="Q17">
            <v>4.1000000000000002E-2</v>
          </cell>
          <cell r="S17">
            <v>1</v>
          </cell>
        </row>
        <row r="18">
          <cell r="A18">
            <v>17</v>
          </cell>
          <cell r="B18" t="str">
            <v>DIRECT ASSIGNMENT - IND M &amp; R</v>
          </cell>
          <cell r="E18">
            <v>1</v>
          </cell>
          <cell r="F18">
            <v>0</v>
          </cell>
          <cell r="G18">
            <v>0.32900000000000001</v>
          </cell>
          <cell r="H18">
            <v>0.184</v>
          </cell>
          <cell r="I18">
            <v>0.48699999999999999</v>
          </cell>
          <cell r="N18">
            <v>0</v>
          </cell>
          <cell r="O18">
            <v>0.32900000000000001</v>
          </cell>
          <cell r="P18">
            <v>0.184</v>
          </cell>
          <cell r="Q18">
            <v>0.48699999999999999</v>
          </cell>
          <cell r="S18">
            <v>1</v>
          </cell>
        </row>
        <row r="19">
          <cell r="A19">
            <v>18</v>
          </cell>
          <cell r="B19" t="str">
            <v>OTHER DISTRIBUTION O &amp; M EXPENSE</v>
          </cell>
          <cell r="E19">
            <v>1930041.3091895485</v>
          </cell>
          <cell r="F19">
            <v>1079046.1000000001</v>
          </cell>
          <cell r="G19">
            <v>533901.98</v>
          </cell>
          <cell r="H19">
            <v>21657.47</v>
          </cell>
          <cell r="I19">
            <v>295435.88000000006</v>
          </cell>
          <cell r="N19">
            <v>0.55907927714412842</v>
          </cell>
          <cell r="O19">
            <v>0.27662722940587886</v>
          </cell>
          <cell r="P19">
            <v>1.1221246870148223E-2</v>
          </cell>
          <cell r="Q19">
            <v>0.15307230917459366</v>
          </cell>
          <cell r="S19">
            <v>1</v>
          </cell>
        </row>
        <row r="20">
          <cell r="A20">
            <v>19</v>
          </cell>
          <cell r="B20" t="str">
            <v xml:space="preserve">O &amp; M EXCL GAS PUR, UNCOLLECTIBLES, &amp; A &amp; G </v>
          </cell>
          <cell r="E20">
            <v>3632896.7122915387</v>
          </cell>
          <cell r="F20">
            <v>2260664.3000000003</v>
          </cell>
          <cell r="G20">
            <v>897361.89000000025</v>
          </cell>
          <cell r="H20">
            <v>33336.47</v>
          </cell>
          <cell r="I20">
            <v>441533.77000000008</v>
          </cell>
          <cell r="N20">
            <v>0.6222759629667618</v>
          </cell>
          <cell r="O20">
            <v>0.24701002012082177</v>
          </cell>
          <cell r="P20">
            <v>9.176277951203354E-3</v>
          </cell>
          <cell r="Q20">
            <v>0.12153766125695653</v>
          </cell>
          <cell r="S20">
            <v>1</v>
          </cell>
        </row>
        <row r="21">
          <cell r="A21">
            <v>20</v>
          </cell>
          <cell r="B21" t="str">
            <v>MINIMUM SYSTEM MAINS</v>
          </cell>
          <cell r="C21" t="str">
            <v>CUSTOMER/DEMAND</v>
          </cell>
          <cell r="D21" t="str">
            <v>11a</v>
          </cell>
          <cell r="E21">
            <v>1</v>
          </cell>
          <cell r="F21">
            <v>0.75</v>
          </cell>
          <cell r="G21">
            <v>0.189</v>
          </cell>
          <cell r="H21">
            <v>3.8999999999999998E-3</v>
          </cell>
          <cell r="I21">
            <v>5.7099999999999998E-2</v>
          </cell>
          <cell r="N21">
            <v>0.75</v>
          </cell>
          <cell r="O21">
            <v>0.189</v>
          </cell>
          <cell r="P21">
            <v>3.8999999999999998E-3</v>
          </cell>
          <cell r="Q21">
            <v>5.7099999999999998E-2</v>
          </cell>
          <cell r="S21">
            <v>1</v>
          </cell>
        </row>
        <row r="22">
          <cell r="A22">
            <v>21</v>
          </cell>
          <cell r="B22" t="str">
            <v>DIRECT ASSIGNMENT - CUR REV BILLED THROUGH DIS</v>
          </cell>
          <cell r="E22">
            <v>64496162</v>
          </cell>
          <cell r="F22">
            <v>41364041</v>
          </cell>
          <cell r="G22">
            <v>23132121</v>
          </cell>
          <cell r="H22">
            <v>0</v>
          </cell>
          <cell r="I22">
            <v>0</v>
          </cell>
          <cell r="N22">
            <v>0.64134112352297801</v>
          </cell>
          <cell r="O22">
            <v>0.35865887647702199</v>
          </cell>
          <cell r="P22">
            <v>0</v>
          </cell>
          <cell r="Q22">
            <v>0</v>
          </cell>
          <cell r="S22">
            <v>1</v>
          </cell>
        </row>
        <row r="23">
          <cell r="A23">
            <v>22</v>
          </cell>
          <cell r="B23" t="str">
            <v>NOT USED</v>
          </cell>
          <cell r="C23" t="str">
            <v>AVERAGE &amp; EXCESS</v>
          </cell>
          <cell r="D23" t="str">
            <v>11d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S23" t="e">
            <v>#DIV/0!</v>
          </cell>
        </row>
        <row r="24">
          <cell r="A24">
            <v>23</v>
          </cell>
          <cell r="B24" t="str">
            <v>NOT USED</v>
          </cell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S24" t="e">
            <v>#DIV/0!</v>
          </cell>
        </row>
        <row r="25">
          <cell r="A25">
            <v>24</v>
          </cell>
          <cell r="B25" t="str">
            <v>NOT USED</v>
          </cell>
          <cell r="N25" t="e">
            <v>#DIV/0!</v>
          </cell>
          <cell r="O25" t="e">
            <v>#DIV/0!</v>
          </cell>
          <cell r="P25" t="e">
            <v>#DIV/0!</v>
          </cell>
          <cell r="Q25" t="e">
            <v>#DIV/0!</v>
          </cell>
          <cell r="S25" t="e">
            <v>#DIV/0!</v>
          </cell>
        </row>
        <row r="26">
          <cell r="A26">
            <v>25</v>
          </cell>
          <cell r="B26" t="str">
            <v>NOT USED</v>
          </cell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S26" t="e">
            <v>#DIV/0!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10"/>
    </sheetNames>
    <sheetDataSet>
      <sheetData sheetId="0" refreshError="1">
        <row r="1">
          <cell r="H1" t="str">
            <v>Exhibit No. 10</v>
          </cell>
        </row>
        <row r="2">
          <cell r="H2" t="str">
            <v>Sheet 1 of</v>
          </cell>
        </row>
        <row r="3">
          <cell r="H3" t="str">
            <v>14 Sheets</v>
          </cell>
        </row>
        <row r="4">
          <cell r="H4" t="str">
            <v>Witness:  R.D. Gibbons</v>
          </cell>
        </row>
        <row r="5">
          <cell r="D5" t="str">
            <v>COLUMBIA GAS OF MARYLAND, INC.</v>
          </cell>
        </row>
        <row r="7">
          <cell r="D7" t="str">
            <v>SUMMARY OF CASH WORKING CAPITAL ALLOWANCE</v>
          </cell>
        </row>
        <row r="9">
          <cell r="D9" t="str">
            <v>FOR THE TWELVE MONTHS ENDED SEPTEMBER 30, 1996</v>
          </cell>
        </row>
        <row r="11">
          <cell r="A11" t="str">
            <v>Line</v>
          </cell>
          <cell r="H11" t="str">
            <v>Pro Forma</v>
          </cell>
        </row>
        <row r="12">
          <cell r="A12" t="str">
            <v>No.</v>
          </cell>
          <cell r="D12" t="str">
            <v>Description</v>
          </cell>
          <cell r="H12" t="str">
            <v>at Proposed Rates</v>
          </cell>
        </row>
        <row r="15">
          <cell r="A15" t="str">
            <v>1</v>
          </cell>
          <cell r="C15" t="str">
            <v>(1) Cash working capital allowance resulting from</v>
          </cell>
        </row>
        <row r="16">
          <cell r="A16" t="str">
            <v>2</v>
          </cell>
          <cell r="C16" t="str">
            <v xml:space="preserve">    the lag in the collection of revenue being</v>
          </cell>
        </row>
        <row r="17">
          <cell r="A17" t="str">
            <v>3</v>
          </cell>
          <cell r="C17" t="str">
            <v xml:space="preserve">    greater than the lag in the payment of expenses</v>
          </cell>
          <cell r="H17">
            <v>966607</v>
          </cell>
        </row>
        <row r="19">
          <cell r="A19" t="str">
            <v>4</v>
          </cell>
          <cell r="C19" t="str">
            <v>(2) Minimum bank balances to compensate banking</v>
          </cell>
        </row>
        <row r="20">
          <cell r="A20" t="str">
            <v>5</v>
          </cell>
          <cell r="C20" t="str">
            <v xml:space="preserve">    institutions for banking services:</v>
          </cell>
        </row>
        <row r="22">
          <cell r="A22" t="str">
            <v>6</v>
          </cell>
          <cell r="C22" t="str">
            <v xml:space="preserve">      General Fund (average daily balance)</v>
          </cell>
          <cell r="H22">
            <v>22002</v>
          </cell>
        </row>
        <row r="23">
          <cell r="A23" t="str">
            <v>7</v>
          </cell>
          <cell r="C23" t="str">
            <v xml:space="preserve">      Local Offices Working Fund</v>
          </cell>
          <cell r="H23">
            <v>980</v>
          </cell>
        </row>
        <row r="25">
          <cell r="A25" t="str">
            <v>8</v>
          </cell>
          <cell r="C25" t="str">
            <v xml:space="preserve">      Total Minimum Bank Balances</v>
          </cell>
          <cell r="H25">
            <v>22982</v>
          </cell>
        </row>
        <row r="28">
          <cell r="A28" t="str">
            <v>9</v>
          </cell>
          <cell r="C28" t="str">
            <v>TOTAL CASH WORKING CAPITAL ALLOWANCE</v>
          </cell>
          <cell r="H28">
            <v>989589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"/>
      <sheetName val="EX"/>
      <sheetName val="END FXrates"/>
      <sheetName val="AVG FXrat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M"/>
      <sheetName val="Sch D-2.1 Output"/>
      <sheetName val="Input"/>
      <sheetName val="A"/>
      <sheetName val="B"/>
      <sheetName val="C"/>
      <sheetName val="D pg 1"/>
      <sheetName val="D pg 2"/>
      <sheetName val="Sch M"/>
      <sheetName val="Sch M 2.1"/>
      <sheetName val="Sch M 2.2"/>
      <sheetName val="Sch M 2.3"/>
      <sheetName val="Rate Design MPB-1"/>
      <sheetName val="Late Payment MPB-2"/>
      <sheetName val="MPB-3"/>
      <sheetName val="MPB-4"/>
      <sheetName val="Macros"/>
    </sheetNames>
    <sheetDataSet>
      <sheetData sheetId="0"/>
      <sheetData sheetId="1"/>
      <sheetData sheetId="2">
        <row r="8">
          <cell r="B8" t="str">
            <v>Witness:  M. J. Bell</v>
          </cell>
        </row>
        <row r="10">
          <cell r="C10">
            <v>2.8155000000000001</v>
          </cell>
        </row>
        <row r="11">
          <cell r="C11">
            <v>2.2090999999999998</v>
          </cell>
        </row>
        <row r="14">
          <cell r="C14" t="str">
            <v>March 1, 2016</v>
          </cell>
        </row>
      </sheetData>
      <sheetData sheetId="3"/>
      <sheetData sheetId="4">
        <row r="1">
          <cell r="A1" t="str">
            <v>Columbia Gas of Kentucky, Inc.</v>
          </cell>
        </row>
        <row r="3">
          <cell r="A3" t="str">
            <v>For the 12 Months Ended December 31, 2017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A"/>
      <sheetName val="A- Financial Summary"/>
      <sheetName val="Index B"/>
      <sheetName val="B-1 p.1 Summary (Base)"/>
      <sheetName val="B-1 p.2 Summary (Forecast)"/>
      <sheetName val="B-2 p.1 Grouping (Base)"/>
      <sheetName val="B-2 p.2 Grouping (Forecast)"/>
      <sheetName val="B-2.1 Base Period GPA"/>
      <sheetName val="B-2.1 Forecast Period GPA"/>
      <sheetName val="WPB-2.1 Base Period"/>
      <sheetName val="WPB-2.1 13 mo avg"/>
      <sheetName val="Plant input detail "/>
      <sheetName val="Intangible Amort."/>
      <sheetName val="WPB2.2 Plant detail-w slippage"/>
      <sheetName val="WPB2.2a Intan Amort. w slippage"/>
      <sheetName val="B-2.2 Proposed Adj (Base)"/>
      <sheetName val="B-2.2 Proposed Adj (Forecast)"/>
      <sheetName val="B-2.3 Base Adds, Ret, Transfers"/>
      <sheetName val="B-2.3 Forecast Adds, Ret, Trans"/>
      <sheetName val="B-2.4 PP&amp;E Acquired (base)"/>
      <sheetName val="B-2.4 PP&amp;E Acquired (forecast)"/>
      <sheetName val="B-2.5 Leased Property (base)"/>
      <sheetName val="B-2.5 Leased Prop (forecast)"/>
      <sheetName val="B-2.6 Property Held (base)"/>
      <sheetName val="B-2.6 Property Held (forecast)"/>
      <sheetName val="B-2.7 PP&amp;E Excluded (base)"/>
      <sheetName val="B-2.7 PP&amp;E Excluded (forecast)"/>
      <sheetName val="B-3 Accum Dep&amp; Amort (Base)"/>
      <sheetName val="B-3 Accum Dep&amp;A (Forecast)"/>
      <sheetName val="WPB-3.1 AD&amp;A (Base)"/>
      <sheetName val="WPB-3.1 AD&amp;A (Forecast)"/>
      <sheetName val="B-3.1 Adj.  AD&amp;A (base)"/>
      <sheetName val="B-3.1 Adj.  AD&amp;A (Forecast)"/>
      <sheetName val="B-4 CWIP (In Service)"/>
      <sheetName val="B-5 Working Capital (Base)"/>
      <sheetName val="B-5 Working Capital (Forecast)"/>
      <sheetName val="B-5.1 Working Cap. (Base)"/>
      <sheetName val="B-5.1 Working Cap. (Forecast)"/>
      <sheetName val="WPB-5.1 M&amp;S and Prepayments"/>
      <sheetName val="WPB 5.3 Storage"/>
      <sheetName val="B-5.2 CWC (Base)"/>
      <sheetName val="B-5.2 CWC (Forecast)"/>
      <sheetName val="B-6 Def. Cr. &amp; ADIT (Base)"/>
      <sheetName val="B-6 Def. Cr. &amp; ADIT (Forecast)"/>
      <sheetName val="ADIT Calc-Do not print"/>
      <sheetName val="DNF - WPB-6 Acct. (forecast)"/>
      <sheetName val="WPB-6 Acct. 282 (forecast)"/>
      <sheetName val="WPB-6 Acct. 190 (forecast)"/>
      <sheetName val="WPB-6 Acct. 282 Adj (forecast)"/>
      <sheetName val="B-7 Juris Factor"/>
      <sheetName val="Operating Income Sum Index C"/>
      <sheetName val="Operating Income Summary C-1"/>
      <sheetName val="Adj Operating Income Sum C-2"/>
      <sheetName val="Oper Rev&amp;Exp by Accts C2.1A"/>
      <sheetName val="Oper Rev&amp;Exp by Accts C2.1B"/>
      <sheetName val="Total Co Accts Activ C2.2A"/>
      <sheetName val="Total Co Accts Activ C2.2B"/>
      <sheetName val="Adjusted Forecast Period"/>
      <sheetName val="Input O&amp;M FERC 8-16"/>
      <sheetName val="Input O&amp;M FERC 12-17"/>
      <sheetName val="Base TY Budget"/>
      <sheetName val="Forecast TY Budget &amp; D-2.4 Adj"/>
      <sheetName val="O&amp;M by CE Desc Variance"/>
      <sheetName val="Operating Income Sum Index D"/>
      <sheetName val="D-1"/>
      <sheetName val="D-2.1"/>
      <sheetName val="D-2.2"/>
      <sheetName val="D-2.3"/>
      <sheetName val="D-2.4"/>
      <sheetName val="Sch E Index"/>
      <sheetName val="E-1.1 Fed &amp; State Income Taxes"/>
      <sheetName val="Sch F Index"/>
      <sheetName val="F-1 Corp Due &amp; Memberships"/>
      <sheetName val="F-2 Charitable Contributions"/>
      <sheetName val="F-3 Country Club Dues"/>
      <sheetName val="F-4 Emp Recog &amp; Activities"/>
      <sheetName val="Party, Outing, Gift DO NOT USE"/>
      <sheetName val="Adv OLD FORMAT DO NOT USE"/>
      <sheetName val="F-5 Cust. Serv.&amp;Sales Expense"/>
      <sheetName val="F-6  Advertising"/>
      <sheetName val="Prof Serv OLD FORMAT DO NOT USE"/>
      <sheetName val="F-7 Professional Services Exp"/>
      <sheetName val="F-8 Rate Case Expense"/>
      <sheetName val="F-9 Civic,Political Activities"/>
      <sheetName val="Expense Reports"/>
      <sheetName val="Sch G Index"/>
      <sheetName val="G-1 Payroll Cost"/>
      <sheetName val="G-2 Payroll Analysis"/>
      <sheetName val="G-3 Executive Comp "/>
      <sheetName val="WPG-2"/>
      <sheetName val="Gross Conversion Factor Index H"/>
      <sheetName val="Gross Conversion Factor H-1"/>
      <sheetName val="INDEX - I"/>
      <sheetName val="I-1 Comp Income Statement"/>
      <sheetName val="I-2 Revenue Stats"/>
      <sheetName val="I-3 Sales Stats"/>
      <sheetName val="Cost of Capital Index J"/>
      <sheetName val="J-1 Cost of Capital Summary"/>
      <sheetName val="J-1 Base Period Cost of Capital"/>
      <sheetName val="J-1.1, J-1.2 13 MO AVG WACC"/>
      <sheetName val="J-2"/>
      <sheetName val="J-3"/>
      <sheetName val="J-4"/>
      <sheetName val="SCH K INDEX"/>
      <sheetName val="K - Comparative Financial Data"/>
      <sheetName val="SCH L - Tariff"/>
      <sheetName val="Sch. L"/>
      <sheetName val="SCH M"/>
    </sheetNames>
    <sheetDataSet>
      <sheetData sheetId="0">
        <row r="10">
          <cell r="A10" t="str">
            <v>COLUMBIA GAS OF KENTUCKY, INC.</v>
          </cell>
        </row>
        <row r="16">
          <cell r="C16" t="str">
            <v>FOR THE TWELVE MONTHS ENDED AUGUST 31, 2016</v>
          </cell>
        </row>
        <row r="18">
          <cell r="C18" t="str">
            <v>FOR THE TWELVE MONTHS ENDED DECEMBER 31, 2017</v>
          </cell>
        </row>
      </sheetData>
      <sheetData sheetId="1"/>
      <sheetData sheetId="2"/>
      <sheetData sheetId="3">
        <row r="2">
          <cell r="A2" t="str">
            <v>CASE NO. 2016 - 00162</v>
          </cell>
        </row>
        <row r="4">
          <cell r="A4" t="str">
            <v>AS OF AUGUST 31, 2016</v>
          </cell>
        </row>
        <row r="8">
          <cell r="J8" t="str">
            <v>WITNESS:  S. M. KATKO</v>
          </cell>
        </row>
      </sheetData>
      <sheetData sheetId="4">
        <row r="4">
          <cell r="A4" t="str">
            <v>AS OF DECEMBER 31, 2017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9">
          <cell r="M9" t="str">
            <v>WITNESS:  J. T. CROOM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erating Income Sum Index C"/>
      <sheetName val="Operating Income Sum Index D"/>
      <sheetName val="Operating Income Summary C-1"/>
      <sheetName val="Adj Operating Income Sum C-2"/>
      <sheetName val="Oper Rev&amp;Exp by Accts C2.1A"/>
      <sheetName val="Oper Rev&amp;Exp by Accts C2.1B"/>
      <sheetName val="Total Co Accts Activ C2.2A"/>
      <sheetName val="Total Co Accts Activ C2.2B"/>
      <sheetName val="Input O&amp;M FERC 7-13"/>
      <sheetName val="Input O&amp;M FERC 11-14"/>
      <sheetName val="DO NOT USE - Accts Activ C2.2A"/>
      <sheetName val="DO NOT USE - Accts Activ C2.2B"/>
      <sheetName val="D-1"/>
      <sheetName val="D-2.1"/>
      <sheetName val="D-2.2"/>
      <sheetName val="D-2.3"/>
      <sheetName val="D-2.4"/>
      <sheetName val="Input O&amp;M CE Adjustments"/>
    </sheetNames>
    <sheetDataSet>
      <sheetData sheetId="0" refreshError="1"/>
      <sheetData sheetId="1" refreshError="1"/>
      <sheetData sheetId="2" refreshError="1">
        <row r="1">
          <cell r="A1" t="str">
            <v>COLUMBIA GAS OF KENTUCKY, INC.</v>
          </cell>
        </row>
        <row r="4">
          <cell r="A4" t="str">
            <v>FOR THE BASE PERIOD 12 MONTHS ENDED JULY 31, 2013 AND THE FORECAST PERIOD 12 MONTHS ENDED NOVEMBER 30, 2014</v>
          </cell>
        </row>
        <row r="9">
          <cell r="M9" t="str">
            <v>WITNESS:  S. M. KATKO</v>
          </cell>
        </row>
      </sheetData>
      <sheetData sheetId="3" refreshError="1"/>
      <sheetData sheetId="4" refreshError="1">
        <row r="4">
          <cell r="A4" t="str">
            <v>FOR THE TWELVE MONTHS ENDED JULY 31, 2013</v>
          </cell>
        </row>
      </sheetData>
      <sheetData sheetId="5" refreshError="1">
        <row r="4">
          <cell r="A4" t="str">
            <v>FOR THE TWELVE MONTHS ENDED NOVEMBER 30, 2014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&amp;B"/>
      <sheetName val="PGA 95 B&amp;B Monica"/>
      <sheetName val="Demand Data"/>
      <sheetName val="Demand Summary"/>
      <sheetName val="ACAvsCGVStorage&amp;Peaking"/>
      <sheetName val="TRANSPORTS-revised"/>
      <sheetName val="TS1&amp;TS2data"/>
      <sheetName val="B&amp;B Tol LVTS"/>
      <sheetName val="B&amp;B Tol TS1"/>
      <sheetName val="B&amp;B Tol TS2"/>
      <sheetName val="B&amp;B Tol All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Menu"/>
      <sheetName val="Financials Menu"/>
      <sheetName val="A (Input) Inv MO Service Charge"/>
      <sheetName val="B (Input) MO Volumes"/>
      <sheetName val="C (Input) MO ARC - RRC Charges"/>
      <sheetName val="D (Output)- Volume Analysis"/>
      <sheetName val="E (Calc) -MO ARC-RRC Charge"/>
      <sheetName val="F (Valid) - MO Service Charge"/>
      <sheetName val="G (Valid) - MO ARC-RRC Charge"/>
      <sheetName val="H (Ref) - Mnthly Svc Fees"/>
      <sheetName val="I (Ref) - Mnthly Baseline Units"/>
      <sheetName val="I(a) (Ref) Mnth Baseline %"/>
      <sheetName val="J (Ref) - ARC RRC Rates"/>
      <sheetName val="K Graph (Input)"/>
      <sheetName val="L Graph (Data)"/>
      <sheetName val="M Graph (Baseline)"/>
      <sheetName val="N Graph (RU)"/>
      <sheetName val="O Graph (Charges)"/>
      <sheetName val="SLA Menu"/>
      <sheetName val="K (Input) SLA Achieved"/>
      <sheetName val="L (Output) Service Credit"/>
      <sheetName val="M (Output) Srvice Credt True Up"/>
      <sheetName val="N (Valid) Service Credit Sum"/>
      <sheetName val="O (Ref) At Risk"/>
      <sheetName val="P (Ref) Pool Allocation"/>
      <sheetName val="(Ref) Invoice Detail 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MS List"/>
      <sheetName val="Assumptions"/>
      <sheetName val="Analysi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of Sources"/>
      <sheetName val="Input"/>
      <sheetName val="Cover"/>
      <sheetName val="Table of Contents"/>
      <sheetName val="Sheet 1- Summary"/>
      <sheetName val="Pg. 2 - Composite"/>
      <sheetName val="Pg. 3 - Daily Demand"/>
      <sheetName val="Pg. 4 - Ann. Demand"/>
      <sheetName val="Pg. 5 - Commodity"/>
      <sheetName val="Pg. 6 - Comm. Rates &amp; Vol."/>
      <sheetName val="Pg. 7 - TCO&amp;CGT Rates"/>
      <sheetName val="Pg. 8 - Transco Rates"/>
      <sheetName val="Pg. 9 - Sales"/>
      <sheetName val="Pg. 10 - Banking"/>
      <sheetName val="Pg. 11 - Misc."/>
      <sheetName val="Pg. 12 PDS"/>
      <sheetName val="Pg. 13 - Balancing Charge"/>
      <sheetName val="Pg. 14 - Variable Storage"/>
      <sheetName val="Pg. 15 - Total Gas Cost"/>
      <sheetName val="Pg 16- Comm. Actual"/>
      <sheetName val="Pg. 17 - Dem Actual"/>
      <sheetName val="Pg. 18 - Alloc"/>
      <sheetName val="Pg. 19 - EBS"/>
      <sheetName val="Pg. 20 - SIS"/>
      <sheetName val="Tabs"/>
    </sheetNames>
    <sheetDataSet>
      <sheetData sheetId="0"/>
      <sheetData sheetId="1">
        <row r="11">
          <cell r="B11">
            <v>1.0379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uter Configuration"/>
      <sheetName val="Location"/>
      <sheetName val="BT Order Form - Equipment"/>
      <sheetName val="BT Order Form - Services"/>
      <sheetName val="Maint Countries"/>
      <sheetName val="Clarification"/>
      <sheetName val="Cisco Price List"/>
      <sheetName val="Baseline Support"/>
      <sheetName val="Getronics in-Country Ent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erating Income Sum Index C"/>
      <sheetName val="Operating Income Summary C-1"/>
      <sheetName val="Adj Operating Income Sum C-2"/>
      <sheetName val="Oper Rev&amp;Exp by Accts C2.1p1-2"/>
      <sheetName val="Total Co Accts Activ C2.2p1-10"/>
    </sheetNames>
    <sheetDataSet>
      <sheetData sheetId="0" refreshError="1"/>
      <sheetData sheetId="1">
        <row r="4">
          <cell r="A4" t="str">
            <v>FOR THE TWELVE MONTHS ENDED JUNE 30, 2009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RB"/>
      <sheetName val="526849-48"/>
      <sheetName val="106200"/>
      <sheetName val="Input"/>
      <sheetName val="Weather"/>
      <sheetName val="Calculations"/>
      <sheetName val="Cash Working Cap"/>
      <sheetName val="Debt and Equity"/>
      <sheetName val="issue nxt qtr"/>
      <sheetName val="NH Return on Rate Base ReportFi"/>
      <sheetName val="#REF"/>
    </sheetNames>
    <sheetDataSet>
      <sheetData sheetId="0" refreshError="1">
        <row r="2">
          <cell r="B2" t="str">
            <v>New Hampshire Division</v>
          </cell>
        </row>
        <row r="3">
          <cell r="B3" t="str">
            <v>Historical Rates of Return - Normalized</v>
          </cell>
        </row>
        <row r="4">
          <cell r="B4" t="str">
            <v>12 Months Ending  09/30/03</v>
          </cell>
        </row>
        <row r="7">
          <cell r="B7" t="str">
            <v>Cost of Service :</v>
          </cell>
          <cell r="D7" t="str">
            <v>Actuals</v>
          </cell>
          <cell r="E7" t="str">
            <v>Per Settlement</v>
          </cell>
        </row>
        <row r="9">
          <cell r="B9" t="str">
            <v xml:space="preserve">Revenues </v>
          </cell>
          <cell r="D9">
            <v>55676556.019999996</v>
          </cell>
          <cell r="E9">
            <v>47746999</v>
          </cell>
        </row>
        <row r="10">
          <cell r="B10" t="str">
            <v>Weather Adjustment ( After Tax )</v>
          </cell>
          <cell r="D10">
            <v>-579544.02674999996</v>
          </cell>
        </row>
        <row r="11">
          <cell r="B11" t="str">
            <v>Gas Costs</v>
          </cell>
          <cell r="D11">
            <v>-35263858.420000002</v>
          </cell>
          <cell r="E11">
            <v>-28866180</v>
          </cell>
        </row>
        <row r="12">
          <cell r="B12" t="str">
            <v>Normalized Revenues</v>
          </cell>
          <cell r="D12">
            <v>19833153.573249996</v>
          </cell>
          <cell r="E12">
            <v>18880819</v>
          </cell>
        </row>
        <row r="13">
          <cell r="F13">
            <v>513401</v>
          </cell>
        </row>
        <row r="14">
          <cell r="B14" t="str">
            <v>O&amp;M:</v>
          </cell>
        </row>
        <row r="15">
          <cell r="B15" t="str">
            <v>Other Production</v>
          </cell>
          <cell r="D15">
            <v>87642.079999999987</v>
          </cell>
          <cell r="E15">
            <v>94112</v>
          </cell>
        </row>
        <row r="16">
          <cell r="B16" t="str">
            <v>Distribution</v>
          </cell>
          <cell r="D16">
            <v>1613597.9500000002</v>
          </cell>
          <cell r="E16">
            <v>2435651</v>
          </cell>
        </row>
        <row r="17">
          <cell r="B17" t="str">
            <v>Customer Accounting</v>
          </cell>
          <cell r="D17">
            <v>1375486.29</v>
          </cell>
          <cell r="E17">
            <v>651787</v>
          </cell>
        </row>
        <row r="18">
          <cell r="B18" t="str">
            <v>Sales &amp; New Business</v>
          </cell>
          <cell r="D18">
            <v>786319.4</v>
          </cell>
          <cell r="E18">
            <v>362580</v>
          </cell>
        </row>
        <row r="19">
          <cell r="B19" t="str">
            <v>Admin. &amp; General</v>
          </cell>
          <cell r="D19">
            <v>5400521.0600000005</v>
          </cell>
          <cell r="E19">
            <v>4185559</v>
          </cell>
          <cell r="F19" t="str">
            <v>(a)</v>
          </cell>
        </row>
        <row r="20">
          <cell r="B20" t="str">
            <v>Subtotal O&amp;M</v>
          </cell>
          <cell r="D20">
            <v>9263566.7800000012</v>
          </cell>
          <cell r="E20">
            <v>7729689</v>
          </cell>
        </row>
        <row r="21">
          <cell r="F21" t="str">
            <v>523722</v>
          </cell>
        </row>
        <row r="22">
          <cell r="B22" t="str">
            <v>Federal &amp; State Income Tax</v>
          </cell>
          <cell r="D22">
            <v>2728469.0292175002</v>
          </cell>
          <cell r="E22">
            <v>2072231</v>
          </cell>
        </row>
        <row r="23">
          <cell r="B23" t="str">
            <v>Property Tax</v>
          </cell>
          <cell r="D23">
            <v>1325069.69</v>
          </cell>
          <cell r="E23">
            <v>1415023</v>
          </cell>
        </row>
        <row r="24">
          <cell r="B24" t="str">
            <v>Other Tax</v>
          </cell>
          <cell r="C24" t="str">
            <v>?</v>
          </cell>
          <cell r="D24">
            <v>198077.43999999994</v>
          </cell>
          <cell r="E24">
            <v>388546</v>
          </cell>
          <cell r="F24" t="str">
            <v>523603</v>
          </cell>
        </row>
        <row r="25">
          <cell r="B25" t="str">
            <v>Depreciation</v>
          </cell>
          <cell r="D25">
            <v>2980385.88</v>
          </cell>
          <cell r="E25">
            <v>2869213</v>
          </cell>
          <cell r="F25" t="str">
            <v>523611</v>
          </cell>
          <cell r="G25" t="str">
            <v>Pension &amp; Benefit Reserves</v>
          </cell>
        </row>
        <row r="26">
          <cell r="B26" t="str">
            <v>Amortization</v>
          </cell>
          <cell r="D26">
            <v>414129.72</v>
          </cell>
          <cell r="E26">
            <v>164759</v>
          </cell>
          <cell r="F26" t="str">
            <v>(a)</v>
          </cell>
        </row>
        <row r="27">
          <cell r="B27" t="str">
            <v>Operating Rents</v>
          </cell>
          <cell r="D27">
            <v>-404214.45</v>
          </cell>
          <cell r="E27">
            <v>-400982</v>
          </cell>
          <cell r="F27" t="str">
            <v>526300</v>
          </cell>
          <cell r="G27" t="str">
            <v>Total Rate Base</v>
          </cell>
        </row>
        <row r="28">
          <cell r="B28" t="str">
            <v>Interest on Customer Deposits</v>
          </cell>
          <cell r="D28">
            <v>19051.25</v>
          </cell>
          <cell r="E28">
            <v>18676</v>
          </cell>
        </row>
        <row r="29">
          <cell r="G29" t="str">
            <v>Utility Operating Income</v>
          </cell>
        </row>
        <row r="30">
          <cell r="B30" t="str">
            <v xml:space="preserve">     Subtotal Operating Expenses</v>
          </cell>
          <cell r="D30">
            <v>16524535.339217499</v>
          </cell>
          <cell r="E30">
            <v>14257155</v>
          </cell>
        </row>
        <row r="33">
          <cell r="G33" t="str">
            <v>Return on Rate Base</v>
          </cell>
        </row>
        <row r="35">
          <cell r="B35" t="str">
            <v>Total Operating Expenses</v>
          </cell>
          <cell r="D35">
            <v>16524535.339217499</v>
          </cell>
          <cell r="E35">
            <v>14257155</v>
          </cell>
          <cell r="G35" t="str">
            <v>Return on Common Equity</v>
          </cell>
        </row>
        <row r="37">
          <cell r="B37" t="str">
            <v>Utility Operating Income</v>
          </cell>
          <cell r="D37">
            <v>3308618.2340324968</v>
          </cell>
          <cell r="E37">
            <v>4623664</v>
          </cell>
        </row>
        <row r="40">
          <cell r="A40" t="str">
            <v xml:space="preserve"> </v>
          </cell>
          <cell r="B40" t="str">
            <v>Return Surplus (Deficiency)</v>
          </cell>
          <cell r="D40">
            <v>-1117794.9672567276</v>
          </cell>
        </row>
        <row r="41">
          <cell r="B41" t="str">
            <v>Revenue Surplus (Deficiency)</v>
          </cell>
          <cell r="D41">
            <v>-1879436.683071421</v>
          </cell>
        </row>
        <row r="45">
          <cell r="B45" t="str">
            <v>Notes:</v>
          </cell>
        </row>
        <row r="47">
          <cell r="B47" t="str">
            <v>Northern's last rate case, D601-182, was settled.  The per</v>
          </cell>
          <cell r="G47" t="str">
            <v>Debt</v>
          </cell>
        </row>
        <row r="48">
          <cell r="B48" t="str">
            <v>settlement numbers are from the Staff's schedules.</v>
          </cell>
          <cell r="G48" t="str">
            <v>Preferred Stock</v>
          </cell>
        </row>
        <row r="49">
          <cell r="G49" t="str">
            <v>Common Equity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A2" t="str">
            <v>CASE NO. 2002-00145</v>
          </cell>
        </row>
        <row r="3">
          <cell r="A3" t="str">
            <v>ADJUSTMENT TO PAYROLL TAXES</v>
          </cell>
        </row>
        <row r="4">
          <cell r="A4" t="str">
            <v>FOR THE TWELVE MONTHS ENDED DECEMBER 31, 2001</v>
          </cell>
        </row>
        <row r="6">
          <cell r="F6" t="str">
            <v>WPD-2.10</v>
          </cell>
        </row>
        <row r="7">
          <cell r="F7" t="str">
            <v>SHEET 1 OF 1</v>
          </cell>
        </row>
        <row r="8">
          <cell r="F8" t="str">
            <v>REFERENCE: WPD-2.4</v>
          </cell>
        </row>
        <row r="11">
          <cell r="A11" t="str">
            <v>LINE</v>
          </cell>
          <cell r="E11" t="str">
            <v xml:space="preserve">TAXABLE @ </v>
          </cell>
          <cell r="G11" t="str">
            <v xml:space="preserve">TAXABLE @ </v>
          </cell>
        </row>
        <row r="12">
          <cell r="A12" t="str">
            <v>NO.</v>
          </cell>
          <cell r="C12" t="str">
            <v>DESCRIPTION</v>
          </cell>
          <cell r="E12" t="str">
            <v>OASDI &amp; HI</v>
          </cell>
          <cell r="G12" t="str">
            <v>HI ONLY</v>
          </cell>
        </row>
        <row r="13">
          <cell r="E13" t="str">
            <v>(1)</v>
          </cell>
          <cell r="G13" t="str">
            <v>(2)</v>
          </cell>
        </row>
        <row r="14">
          <cell r="E14" t="str">
            <v>$</v>
          </cell>
        </row>
        <row r="15">
          <cell r="A15">
            <v>1</v>
          </cell>
          <cell r="C15" t="str">
            <v>O&amp;M PAYROLL ADJUSTMENT [1]</v>
          </cell>
          <cell r="E15">
            <v>129205</v>
          </cell>
        </row>
        <row r="17">
          <cell r="A17">
            <v>2</v>
          </cell>
          <cell r="C17" t="str">
            <v>TAX RATE</v>
          </cell>
          <cell r="E17">
            <v>7.6499999999999999E-2</v>
          </cell>
        </row>
        <row r="19">
          <cell r="A19">
            <v>3</v>
          </cell>
          <cell r="C19" t="str">
            <v>SUBTOTAL</v>
          </cell>
          <cell r="E19">
            <v>9884</v>
          </cell>
        </row>
        <row r="21">
          <cell r="A21">
            <v>4</v>
          </cell>
          <cell r="C21" t="str">
            <v>INCREASE IN MAXIMUM SUBJECT TO SOCIAL SECURITY</v>
          </cell>
          <cell r="E21">
            <v>4500</v>
          </cell>
        </row>
        <row r="22">
          <cell r="A22">
            <v>5</v>
          </cell>
          <cell r="C22" t="str">
            <v>($84,900 - $80,400)</v>
          </cell>
        </row>
        <row r="24">
          <cell r="A24">
            <v>6</v>
          </cell>
          <cell r="C24" t="str">
            <v>NUMBER OF EMPLOYEES</v>
          </cell>
          <cell r="E24">
            <v>4</v>
          </cell>
        </row>
        <row r="26">
          <cell r="A26">
            <v>7</v>
          </cell>
          <cell r="C26" t="str">
            <v>INCREASE IN BASE</v>
          </cell>
          <cell r="E26">
            <v>18000</v>
          </cell>
        </row>
        <row r="28">
          <cell r="A28">
            <v>8</v>
          </cell>
          <cell r="C28" t="str">
            <v>TAX RATE</v>
          </cell>
          <cell r="E28">
            <v>6.2E-2</v>
          </cell>
        </row>
        <row r="30">
          <cell r="A30">
            <v>9</v>
          </cell>
          <cell r="C30" t="str">
            <v>SUBTOTAL</v>
          </cell>
          <cell r="E30">
            <v>1116</v>
          </cell>
        </row>
        <row r="32">
          <cell r="A32">
            <v>10</v>
          </cell>
          <cell r="C32" t="str">
            <v>TOTAL FICA ADJUSTMENT</v>
          </cell>
          <cell r="E32">
            <v>11000</v>
          </cell>
        </row>
        <row r="35">
          <cell r="C35" t="str">
            <v>NOTES:</v>
          </cell>
        </row>
        <row r="36">
          <cell r="C36" t="str">
            <v>[1]  SEE SHEET 1 OF WPD-2.4</v>
          </cell>
        </row>
      </sheetData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Sheet"/>
      <sheetName val="Instructions"/>
      <sheetName val="Reconciliation"/>
      <sheetName val="US Detail"/>
      <sheetName val="AS"/>
      <sheetName val="Client Svcs"/>
      <sheetName val="GNS"/>
      <sheetName val="Tech Svcs"/>
      <sheetName val="Client Mgmt"/>
      <sheetName val="HQ"/>
      <sheetName val="INTL Other"/>
      <sheetName val="Total"/>
      <sheetName val="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ling Sheet"/>
      <sheetName val="Index"/>
      <sheetName val="Rev Def Sum"/>
      <sheetName val="Rev Requirement"/>
      <sheetName val="Gross Conversion Factor"/>
      <sheetName val="Proforma Adjustments"/>
      <sheetName val="Revenue  Sheet 1"/>
      <sheetName val="Summary Sheet 2"/>
      <sheetName val="Per Books Purchase Gas Exp"/>
      <sheetName val="Annualized Purchase Gas Exp "/>
      <sheetName val="Unadj. Rev 2-A"/>
      <sheetName val="Bills 2-B"/>
      <sheetName val="Mcf 2-C"/>
      <sheetName val="Norm 2-D"/>
      <sheetName val="Adj. Exhibt 2-E"/>
      <sheetName val="Adj to OGDR 2-F"/>
      <sheetName val="O&amp;M Expenses"/>
      <sheetName val="O&amp;M Adjustment Summary"/>
      <sheetName val="Labor Adj. Summary"/>
      <sheetName val="Wage Increase"/>
      <sheetName val="Gross Payroll Summary"/>
      <sheetName val="O&amp;M Percentage"/>
      <sheetName val="Incentive"/>
      <sheetName val="Profit Sharing"/>
      <sheetName val="Pensions &amp; Benefits Adj "/>
      <sheetName val="NCSC Test Year Adj"/>
      <sheetName val="Incentive Comp"/>
      <sheetName val="IBM IT"/>
      <sheetName val="NCSC Labor &amp; Benefits"/>
      <sheetName val="Lobbying Adj"/>
      <sheetName val="Lease Expense"/>
      <sheetName val="Corporate Insurance"/>
      <sheetName val="Fuel Used in Co Operations"/>
      <sheetName val="Uncollectible Adj."/>
      <sheetName val="Rate Case Expense Adj"/>
      <sheetName val="DSM Surcharge Adjustment"/>
      <sheetName val="PSC &amp; PC Fees Adj"/>
      <sheetName val="Injuries&amp; Damages Adj"/>
      <sheetName val="Meter Reading Costs"/>
      <sheetName val="Depreciation Expense Summary"/>
      <sheetName val="Taxes Other than Income Sum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Rate Base"/>
      <sheetName val="In Ser Acct 101 Sum"/>
      <sheetName val="106 "/>
      <sheetName val="107 "/>
      <sheetName val="Depreciation Reserve "/>
      <sheetName val="Material &amp; Supplies"/>
      <sheetName val="Def Tx CIAC"/>
      <sheetName val="Def Tx Inv"/>
      <sheetName val="Customer Deposits"/>
      <sheetName val="Cust Adv  Const"/>
      <sheetName val="Def Inc Taxes"/>
      <sheetName val="Def Tx Hdqts Bldg"/>
      <sheetName val="Lead Lag"/>
      <sheetName val="Cost of Capital"/>
      <sheetName val="Annualized Labor 6-30-08 Wpa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oice"/>
      <sheetName val="Remit"/>
      <sheetName val="August Timesheets"/>
      <sheetName val="September Timesheets"/>
      <sheetName val="September Travel Detail"/>
      <sheetName val="HWS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-1.1"/>
      <sheetName val="E-2"/>
    </sheetNames>
    <sheetDataSet>
      <sheetData sheetId="0"/>
      <sheetData sheetId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chedule M Input"/>
      <sheetName val="Fin Sum Index A"/>
      <sheetName val="Overall Fin Sum Sch-A"/>
      <sheetName val="Rate Base Index B"/>
      <sheetName val="Rate Base Summary Sch B-1"/>
      <sheetName val="Plant in Service B-2"/>
      <sheetName val="PP&amp;E  by Accounts B-2.1"/>
      <sheetName val="PP&amp;E by Accts by Type B-2.1a"/>
      <sheetName val="Adj to PP&amp;E B-2.2"/>
      <sheetName val="PP&amp;E Add. Retire. Trans. B-2.3"/>
      <sheetName val="PP&amp;E Prop Merged Acquired B-2.4"/>
      <sheetName val="Leased Property B-2.5"/>
      <sheetName val="Property for Future Use B-2.6"/>
      <sheetName val="Property Excluded B-2.7"/>
      <sheetName val="Accum Depr &amp; Amort Summary B-3"/>
      <sheetName val="Adj. to Accum Dep &amp; Amort B-3.1"/>
      <sheetName val="Dep Accur Rates &amp; Acc Bal B-3.2"/>
      <sheetName val="CWIP B-4"/>
      <sheetName val="Allowance for Work Capital B-5"/>
      <sheetName val="WC Comp 13 Mon Avg Bal B-5.1"/>
      <sheetName val="WC Comp 1-8 O&amp;M Exp  B-5.2"/>
      <sheetName val="Def Cr &amp; Accum Def Inc Tax B-6"/>
      <sheetName val="B-7"/>
      <sheetName val="B-7.1"/>
      <sheetName val="B-7.2"/>
      <sheetName val="Comparative Bal Sheets B-8"/>
      <sheetName val="Operating Income Sum Index C"/>
      <sheetName val="Operating Income Summary C-1"/>
      <sheetName val="Adj Operating Income Sum C-2"/>
      <sheetName val="Oper Rev&amp;Exp by Accts C2.1p1-2"/>
      <sheetName val="Total Co Accts Activ C2.2p1-11"/>
      <sheetName val="Adj to Operating Income Index D"/>
      <sheetName val="Sum Adj  Oper Inc D-1, Sht 1-2"/>
      <sheetName val="Ann of Sales Rev D-2.1, Sht 1-6"/>
      <sheetName val="Labor Adj D-2.2"/>
      <sheetName val="Bonus Accrual-Incen Comp  D-2.3"/>
      <sheetName val="Benefits Adj D-2.4"/>
      <sheetName val="Postage D-2.5"/>
      <sheetName val="Depr Exp Adj D-2.6"/>
      <sheetName val="Depr Exp Adj D-2.6 p2"/>
      <sheetName val="Rate Case Expense D-2.7"/>
      <sheetName val="NCSC D-2.8 p1"/>
      <sheetName val="NCSC D-2.8 p2 "/>
      <sheetName val="NCSC D-2.8 p3"/>
      <sheetName val="NCSC D-2.8 p4"/>
      <sheetName val="NCSC D-2.8 p5"/>
      <sheetName val="NCSC D-2.8 p6"/>
      <sheetName val="Corporate Insurance  D-2.9"/>
      <sheetName val="Payroll Tax Adj D-2.10"/>
      <sheetName val="Property Tax Adj D-2.11"/>
      <sheetName val="Out-of-Period D-2.12"/>
      <sheetName val="Non-Recoverable D-2.13"/>
      <sheetName val="D-3"/>
      <sheetName val="D-4"/>
      <sheetName val="D-5"/>
      <sheetName val="Income Taxes Index E"/>
      <sheetName val="Fed &amp; State Income Taxes E-1.1"/>
      <sheetName val="Develop Fed &amp; State Inc Tax E-2"/>
      <sheetName val="Other Expenses Index F"/>
      <sheetName val="Payroll Cost Analysis Index G"/>
      <sheetName val="Gross Conversion Factor Index H"/>
      <sheetName val="Gross Conversion Factor H-1"/>
      <sheetName val="Statisical Data Index I"/>
      <sheetName val="Cost of Capital Index J"/>
      <sheetName val="Cost of Capital Summary J-1"/>
      <sheetName val="Avg Base Period  Cap Str J-1.1"/>
      <sheetName val="Embedded Cost of STD J-2"/>
      <sheetName val="Embedded Cost of LTD J-3"/>
      <sheetName val="Embedded Cost of Pre Stock J-4"/>
      <sheetName val="Financial Data Index K"/>
      <sheetName val="Rates &amp; Tariffs Index L"/>
      <sheetName val="Sch. L"/>
      <sheetName val="WPB-5.1 MIS WC"/>
      <sheetName val="WPB-6 Acct. 101, 252, 255, 283"/>
      <sheetName val="Acct. 282 pg 1"/>
      <sheetName val="Acct. 282 pg 2"/>
      <sheetName val="Acct. 19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-2"/>
      <sheetName val="B2.1"/>
      <sheetName val="B-2.1a"/>
      <sheetName val="B-2.2"/>
      <sheetName val="B-2.3"/>
      <sheetName val="B-2.4"/>
      <sheetName val="B-2.5"/>
      <sheetName val="B-2.6"/>
      <sheetName val="B-2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ote Data, Margins, Discounts"/>
      <sheetName val="Price Workout Sheet"/>
      <sheetName val="Customer Issue"/>
      <sheetName val="Deal Summary"/>
      <sheetName val="Product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angible Plant"/>
      <sheetName val="Production"/>
      <sheetName val="Storage"/>
      <sheetName val="Transmission"/>
      <sheetName val="Distribution"/>
      <sheetName val="General Plant"/>
      <sheetName val="Tax Rates"/>
      <sheetName val="39 Year Rate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Yr. Life</v>
          </cell>
          <cell r="B1" t="str">
            <v>Year 1</v>
          </cell>
          <cell r="C1" t="str">
            <v>Year 2</v>
          </cell>
          <cell r="D1" t="str">
            <v>Year 3</v>
          </cell>
          <cell r="E1" t="str">
            <v>Year 4</v>
          </cell>
          <cell r="F1" t="str">
            <v>Description</v>
          </cell>
        </row>
        <row r="2">
          <cell r="A2">
            <v>1</v>
          </cell>
          <cell r="B2">
            <v>1</v>
          </cell>
          <cell r="C2">
            <v>0</v>
          </cell>
          <cell r="D2">
            <v>0</v>
          </cell>
          <cell r="E2">
            <v>0</v>
          </cell>
          <cell r="F2" t="str">
            <v>Transportation Equipment - Duel Fuel Kits &lt;= 2,000</v>
          </cell>
        </row>
        <row r="3">
          <cell r="A3">
            <v>1</v>
          </cell>
          <cell r="B3">
            <v>1</v>
          </cell>
          <cell r="C3">
            <v>0</v>
          </cell>
          <cell r="D3">
            <v>0</v>
          </cell>
          <cell r="E3">
            <v>0</v>
          </cell>
          <cell r="F3" t="str">
            <v>Duel Fuel Stations &lt;= 100,000</v>
          </cell>
        </row>
        <row r="4">
          <cell r="A4">
            <v>3</v>
          </cell>
          <cell r="B4">
            <v>0.16666666666666666</v>
          </cell>
          <cell r="C4">
            <v>0.33333333333333331</v>
          </cell>
          <cell r="D4">
            <v>0.33333333333333331</v>
          </cell>
          <cell r="E4">
            <v>0.16666666666666666</v>
          </cell>
          <cell r="F4" t="str">
            <v>Intangible Plant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</v>
          </cell>
          <cell r="F5" t="str">
            <v>Office Furniture &amp; Equipment - Computers</v>
          </cell>
        </row>
        <row r="6">
          <cell r="A6">
            <v>5</v>
          </cell>
          <cell r="B6">
            <v>0.2</v>
          </cell>
          <cell r="C6">
            <v>0.32</v>
          </cell>
          <cell r="D6">
            <v>0.192</v>
          </cell>
          <cell r="E6">
            <v>0.1152</v>
          </cell>
          <cell r="F6" t="str">
            <v>Office Furniture &amp; Equipment - Equipment</v>
          </cell>
        </row>
        <row r="7">
          <cell r="A7">
            <v>5</v>
          </cell>
          <cell r="B7">
            <v>0.2</v>
          </cell>
          <cell r="C7">
            <v>0.32</v>
          </cell>
          <cell r="D7">
            <v>0.192</v>
          </cell>
          <cell r="E7">
            <v>0.1152</v>
          </cell>
          <cell r="F7" t="str">
            <v>Transportation Equipment - Automobiles</v>
          </cell>
        </row>
        <row r="8">
          <cell r="A8">
            <v>5</v>
          </cell>
          <cell r="B8">
            <v>0.2</v>
          </cell>
          <cell r="C8">
            <v>0.32</v>
          </cell>
          <cell r="D8">
            <v>0.192</v>
          </cell>
          <cell r="E8">
            <v>0.1152</v>
          </cell>
          <cell r="F8" t="str">
            <v>Transportation Equipment - Trucks</v>
          </cell>
        </row>
        <row r="9">
          <cell r="A9">
            <v>5</v>
          </cell>
          <cell r="B9">
            <v>0.2</v>
          </cell>
          <cell r="C9">
            <v>0.32</v>
          </cell>
          <cell r="D9">
            <v>0.192</v>
          </cell>
          <cell r="E9">
            <v>0.1152</v>
          </cell>
          <cell r="F9" t="str">
            <v>Transportation Equipment - Trailers</v>
          </cell>
        </row>
        <row r="10">
          <cell r="A10">
            <v>5</v>
          </cell>
          <cell r="B10">
            <v>0.2</v>
          </cell>
          <cell r="C10">
            <v>0.32</v>
          </cell>
          <cell r="D10">
            <v>0.192</v>
          </cell>
          <cell r="E10">
            <v>0.1152</v>
          </cell>
          <cell r="F10" t="str">
            <v>Transportation Equipment - Duel Fuel Kits &gt; 2,000</v>
          </cell>
        </row>
        <row r="11">
          <cell r="A11">
            <v>7</v>
          </cell>
          <cell r="B11">
            <v>0.14285999999999999</v>
          </cell>
          <cell r="C11">
            <v>0.24490000000000001</v>
          </cell>
          <cell r="D11">
            <v>0.17493</v>
          </cell>
          <cell r="E11">
            <v>0.12495000000000001</v>
          </cell>
          <cell r="F11" t="str">
            <v>Production &amp; Gathering</v>
          </cell>
        </row>
        <row r="12">
          <cell r="A12">
            <v>7</v>
          </cell>
          <cell r="B12">
            <v>0.14285999999999999</v>
          </cell>
          <cell r="C12">
            <v>0.24490000000000001</v>
          </cell>
          <cell r="D12">
            <v>0.17493</v>
          </cell>
          <cell r="E12">
            <v>0.12495000000000001</v>
          </cell>
          <cell r="F12" t="str">
            <v>Office Furniture &amp; Equipment - Furniture</v>
          </cell>
        </row>
        <row r="13">
          <cell r="A13">
            <v>7</v>
          </cell>
          <cell r="B13">
            <v>0.14285999999999999</v>
          </cell>
          <cell r="C13">
            <v>0.24490000000000001</v>
          </cell>
          <cell r="D13">
            <v>0.17493</v>
          </cell>
          <cell r="E13">
            <v>0.12495000000000001</v>
          </cell>
          <cell r="F13" t="str">
            <v>Stores Equipment</v>
          </cell>
        </row>
        <row r="14">
          <cell r="A14">
            <v>7</v>
          </cell>
          <cell r="B14">
            <v>0.14285999999999999</v>
          </cell>
          <cell r="C14">
            <v>0.24490000000000001</v>
          </cell>
          <cell r="D14">
            <v>0.17493</v>
          </cell>
          <cell r="E14">
            <v>0.12495000000000001</v>
          </cell>
          <cell r="F14" t="str">
            <v>Tools, Shop &amp; Garage Equipment</v>
          </cell>
        </row>
        <row r="15">
          <cell r="A15">
            <v>7</v>
          </cell>
          <cell r="B15">
            <v>0.14285999999999999</v>
          </cell>
          <cell r="C15">
            <v>0.24490000000000001</v>
          </cell>
          <cell r="D15">
            <v>0.17493</v>
          </cell>
          <cell r="E15">
            <v>0.12495000000000001</v>
          </cell>
          <cell r="F15" t="str">
            <v>Miscellaneous Equipment</v>
          </cell>
        </row>
        <row r="16">
          <cell r="A16">
            <v>7</v>
          </cell>
          <cell r="B16">
            <v>0.14285999999999999</v>
          </cell>
          <cell r="C16">
            <v>0.24490000000000001</v>
          </cell>
          <cell r="D16">
            <v>0.17493</v>
          </cell>
          <cell r="E16">
            <v>0.12495000000000001</v>
          </cell>
          <cell r="F16" t="str">
            <v>Office Furniture &amp; Equipment - Legal Books</v>
          </cell>
        </row>
        <row r="17">
          <cell r="A17">
            <v>15</v>
          </cell>
          <cell r="B17">
            <v>0.05</v>
          </cell>
          <cell r="C17">
            <v>9.5000000000000001E-2</v>
          </cell>
          <cell r="D17">
            <v>8.5500000000000007E-2</v>
          </cell>
          <cell r="E17">
            <v>7.6899999999999996E-2</v>
          </cell>
          <cell r="F17" t="str">
            <v>Storage, Transmission, &amp; Distribution for 08, 09 &amp; 2010 Investments</v>
          </cell>
        </row>
        <row r="18">
          <cell r="A18">
            <v>20</v>
          </cell>
          <cell r="B18">
            <v>3.7499999999999999E-2</v>
          </cell>
          <cell r="C18">
            <v>7.22E-2</v>
          </cell>
          <cell r="D18">
            <v>6.6799999999999998E-2</v>
          </cell>
          <cell r="E18">
            <v>6.1800000000000001E-2</v>
          </cell>
          <cell r="F18" t="str">
            <v>Distribution for 2011 &amp; Beyond Investments</v>
          </cell>
        </row>
        <row r="19">
          <cell r="A19">
            <v>20</v>
          </cell>
          <cell r="B19">
            <v>3.7499999999999999E-2</v>
          </cell>
          <cell r="C19">
            <v>7.22E-2</v>
          </cell>
          <cell r="D19">
            <v>6.6799999999999998E-2</v>
          </cell>
          <cell r="E19">
            <v>6.1800000000000001E-2</v>
          </cell>
          <cell r="F19" t="str">
            <v>Duel Fuel Stations &gt; 100,000</v>
          </cell>
        </row>
        <row r="20">
          <cell r="A20">
            <v>20</v>
          </cell>
          <cell r="B20">
            <v>3.7499999999999999E-2</v>
          </cell>
          <cell r="C20">
            <v>7.22E-2</v>
          </cell>
          <cell r="D20">
            <v>6.6799999999999998E-2</v>
          </cell>
          <cell r="E20">
            <v>6.1800000000000001E-2</v>
          </cell>
          <cell r="F20" t="str">
            <v>Power Operated Equipment</v>
          </cell>
        </row>
        <row r="21">
          <cell r="A21">
            <v>20</v>
          </cell>
          <cell r="B21">
            <v>3.7499999999999999E-2</v>
          </cell>
          <cell r="C21">
            <v>7.22E-2</v>
          </cell>
          <cell r="D21">
            <v>6.6799999999999998E-2</v>
          </cell>
          <cell r="E21">
            <v>6.1800000000000001E-2</v>
          </cell>
          <cell r="F21" t="str">
            <v>Communication Equipment - Radio</v>
          </cell>
        </row>
        <row r="22">
          <cell r="A22">
            <v>20</v>
          </cell>
          <cell r="B22">
            <v>3.7499999999999999E-2</v>
          </cell>
          <cell r="C22">
            <v>7.22E-2</v>
          </cell>
          <cell r="D22">
            <v>6.6799999999999998E-2</v>
          </cell>
          <cell r="E22">
            <v>6.1800000000000001E-2</v>
          </cell>
          <cell r="F22" t="str">
            <v>Communication Equipment - Telephone</v>
          </cell>
        </row>
        <row r="23">
          <cell r="A23">
            <v>20</v>
          </cell>
          <cell r="B23">
            <v>3.7499999999999999E-2</v>
          </cell>
          <cell r="C23">
            <v>7.22E-2</v>
          </cell>
          <cell r="D23">
            <v>6.6799999999999998E-2</v>
          </cell>
          <cell r="E23">
            <v>6.1800000000000001E-2</v>
          </cell>
          <cell r="F23" t="str">
            <v>Rights of Way - Communication</v>
          </cell>
        </row>
        <row r="24">
          <cell r="A24">
            <v>39</v>
          </cell>
          <cell r="B24">
            <v>1.391E-2</v>
          </cell>
          <cell r="C24">
            <v>2.564E-2</v>
          </cell>
          <cell r="D24">
            <v>2.564E-2</v>
          </cell>
          <cell r="E24">
            <v>2.564E-2</v>
          </cell>
          <cell r="F24" t="str">
            <v>Structures and Improvements</v>
          </cell>
        </row>
      </sheetData>
      <sheetData sheetId="7"/>
      <sheetData sheetId="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ype Details"/>
      <sheetName val="Count of Nodes by Type"/>
      <sheetName val="Complete Listing incl LCN"/>
      <sheetName val="LCN Nod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T Summary"/>
      <sheetName val="Sheet3"/>
      <sheetName val="P&amp;L"/>
      <sheetName val="BT Summary ASC 101504"/>
      <sheetName val="Signed off PB Finsumm"/>
      <sheetName val="Finsumm"/>
      <sheetName val="Equipt"/>
      <sheetName val="Price Summ"/>
      <sheetName val="Revised Position"/>
      <sheetName val="Bus Case 101304"/>
      <sheetName val="CAPEX Normalization - BT Ca (3)"/>
      <sheetName val="CAPEX Normalization - BT Case"/>
      <sheetName val="BT Summary ASC 101304 (2)"/>
      <sheetName val="I. Summary ASC 101304"/>
      <sheetName val="Roll-Forward"/>
      <sheetName val="Normalization Change"/>
      <sheetName val="Bus Case 091004"/>
      <sheetName val="I. Summary ASC 090104 (2)"/>
      <sheetName val="CAPEX Normalization - BT Ca (2)"/>
      <sheetName val="Original Technology"/>
      <sheetName val="BT Yr 1 Base Case Review"/>
      <sheetName val="BT 7 Year Base Case Review"/>
      <sheetName val="Consider Revised Target"/>
      <sheetName val="BT Pricing Initiatives"/>
      <sheetName val="BMS Actions"/>
      <sheetName val="BMS Scars"/>
      <sheetName val="D - Global Remote Access"/>
      <sheetName val="Dial Internet User"/>
      <sheetName val="Managed Broadband User"/>
      <sheetName val="MPLS"/>
      <sheetName val="Nwks"/>
      <sheetName val="Bus Case Total"/>
      <sheetName val="Pay1"/>
      <sheetName val="Pay2"/>
      <sheetName val="Pay3"/>
      <sheetName val="I. Summary ASC 101304 (2)"/>
      <sheetName val="Base Inputs"/>
      <sheetName val="Sheet1"/>
      <sheetName val="XI. Resource Baselines"/>
      <sheetName val="Revised Bus Case (2)"/>
      <sheetName val="I. Summary ASC 101204"/>
      <sheetName val="I. Summary ASC 090104"/>
      <sheetName val="Voice Transport 2003"/>
      <sheetName val="BMS - Base Case Control Sheet"/>
      <sheetName val="Refresh&amp;Depn (2)"/>
      <sheetName val="In Scope Business Case"/>
      <sheetName val="Original Fin summ incremental"/>
      <sheetName val="Voice Reconciliation"/>
      <sheetName val="Voice"/>
      <sheetName val="PB Reconciliation"/>
      <sheetName val="Sheet2"/>
      <sheetName val="Revised Bus Case"/>
      <sheetName val="Original Buy Back"/>
      <sheetName val="Future State Savings Initiative"/>
      <sheetName val="New Wan Summary"/>
      <sheetName val="MPLS Transport future"/>
      <sheetName val="New Lan Summary"/>
      <sheetName val="New Remote Access"/>
      <sheetName val="New Internet Infrastructue"/>
      <sheetName val="New Jersey Man"/>
      <sheetName val="New Global Enterprise Service"/>
      <sheetName val="Product Summary"/>
      <sheetName val="Roll Out"/>
      <sheetName val="N Business Partner Connectivity"/>
      <sheetName val="New Voice Support"/>
      <sheetName val="Wireless Support Services"/>
      <sheetName val="E Bonding Mgmt"/>
      <sheetName val="Volumetrics"/>
      <sheetName val="MPLS Savings"/>
      <sheetName val="Assumptions"/>
      <sheetName val="Peer Review"/>
      <sheetName val="FX Rates"/>
      <sheetName val="Access savings"/>
      <sheetName val="Error Checks"/>
      <sheetName val="Resource"/>
      <sheetName val="Resource Costs"/>
      <sheetName val="BMS Salary Costs"/>
      <sheetName val="Tech Des Res"/>
      <sheetName val="Transition res"/>
      <sheetName val="HR Costs"/>
      <sheetName val="MPLS P&amp;L"/>
      <sheetName val="Wan circuit costs"/>
      <sheetName val="Management Links"/>
      <sheetName val="Voice IP cards"/>
      <sheetName val="Rolloutdetail"/>
      <sheetName val="Voice refresh"/>
      <sheetName val="Parallel Run costs"/>
      <sheetName val="site type"/>
      <sheetName val="Refresh&amp;Depn"/>
      <sheetName val="Misc."/>
      <sheetName val="Voice Commun"/>
      <sheetName val="Price Pres"/>
      <sheetName val="3rd party contracts"/>
      <sheetName val="Original Asset Depreciation"/>
      <sheetName val="FB BT"/>
      <sheetName val="Signed off PB FB BT"/>
      <sheetName val="FB BTGsol"/>
      <sheetName val="FB BTGsol VA"/>
      <sheetName val="Names"/>
      <sheetName val="IP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w to"/>
      <sheetName val="Rating Tables"/>
      <sheetName val="Hourly"/>
      <sheetName val="Contractor"/>
      <sheetName val="Consulting"/>
      <sheetName val="Outside Purchased Services"/>
      <sheetName val="Expense Worksheet"/>
      <sheetName val="BUDGET SUMMARY"/>
      <sheetName val="xref acct"/>
      <sheetName val="Headcount"/>
      <sheetName val="Print File"/>
      <sheetName val="Chart of Accounts"/>
      <sheetName val="Module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>
        <row r="3">
          <cell r="A3" t="str">
            <v>Acct</v>
          </cell>
          <cell r="B3" t="str">
            <v>ACCOUNTS</v>
          </cell>
          <cell r="C3" t="str">
            <v>Classification</v>
          </cell>
        </row>
        <row r="4">
          <cell r="A4">
            <v>601000</v>
          </cell>
          <cell r="B4" t="str">
            <v>601000  SALARIES-EXEMPT</v>
          </cell>
          <cell r="C4" t="str">
            <v>SALARIES AND BENEFITS</v>
          </cell>
        </row>
        <row r="5">
          <cell r="A5">
            <v>601001</v>
          </cell>
          <cell r="B5" t="str">
            <v>601001  SALARIES-NON-EXEMPT</v>
          </cell>
          <cell r="C5" t="str">
            <v>SALARIES AND BENEFITS</v>
          </cell>
        </row>
        <row r="6">
          <cell r="A6">
            <v>601005</v>
          </cell>
          <cell r="B6" t="str">
            <v>601005  SALARIES-OVERTIME</v>
          </cell>
          <cell r="C6" t="str">
            <v>SALARIES AND BENEFITS</v>
          </cell>
        </row>
        <row r="7">
          <cell r="A7">
            <v>601007</v>
          </cell>
          <cell r="B7" t="str">
            <v>601007  SAL-SHIFT DIFF</v>
          </cell>
          <cell r="C7" t="str">
            <v>SALARIES AND BENEFITS</v>
          </cell>
        </row>
        <row r="8">
          <cell r="A8">
            <v>601010</v>
          </cell>
          <cell r="B8" t="str">
            <v>601010  SAL-TEMP LABOR</v>
          </cell>
          <cell r="C8" t="str">
            <v>SALARIES AND BENEFITS</v>
          </cell>
        </row>
        <row r="9">
          <cell r="A9">
            <v>601012</v>
          </cell>
          <cell r="B9" t="str">
            <v>601012  SALARIES-EXEMPT FLEX</v>
          </cell>
          <cell r="C9" t="str">
            <v>SALARIES AND BENEFITS</v>
          </cell>
        </row>
        <row r="10">
          <cell r="A10">
            <v>601055</v>
          </cell>
          <cell r="B10" t="str">
            <v>601055  SAL-OTHER PAID TIME</v>
          </cell>
          <cell r="C10" t="str">
            <v>SALARIES AND BENEFITS</v>
          </cell>
        </row>
        <row r="11">
          <cell r="A11">
            <v>601056</v>
          </cell>
          <cell r="B11" t="str">
            <v>601056  SAL-GAIN SHARING</v>
          </cell>
          <cell r="C11" t="str">
            <v>SALARIES AND BENEFITS</v>
          </cell>
        </row>
        <row r="12">
          <cell r="A12">
            <v>601061</v>
          </cell>
          <cell r="B12" t="str">
            <v>601061  EXEMPT/PER FRINGE</v>
          </cell>
          <cell r="C12" t="str">
            <v>SALARIES AND BENEFITS</v>
          </cell>
        </row>
        <row r="13">
          <cell r="A13">
            <v>601062</v>
          </cell>
          <cell r="B13" t="str">
            <v>601062  NON-EX/PER FRINGE</v>
          </cell>
          <cell r="C13" t="str">
            <v>SALARIES AND BENEFITS</v>
          </cell>
        </row>
        <row r="14">
          <cell r="A14">
            <v>601069</v>
          </cell>
          <cell r="B14" t="str">
            <v>601069  TEMP/PER FRINGE</v>
          </cell>
          <cell r="C14" t="str">
            <v>SALARIES AND BENEFITS</v>
          </cell>
        </row>
        <row r="15">
          <cell r="A15">
            <v>601070</v>
          </cell>
          <cell r="B15" t="str">
            <v>601070  TEMP FRINGE % OF SAL</v>
          </cell>
          <cell r="C15" t="str">
            <v>SALARIES AND BENEFITS</v>
          </cell>
        </row>
        <row r="16">
          <cell r="A16">
            <v>601071</v>
          </cell>
          <cell r="B16" t="str">
            <v>601071  EXEMPT FRINGE % OF S</v>
          </cell>
          <cell r="C16" t="str">
            <v>SALARIES AND BENEFITS</v>
          </cell>
        </row>
        <row r="17">
          <cell r="A17">
            <v>601072</v>
          </cell>
          <cell r="B17" t="str">
            <v>601072  NON-EX FRINGE % OF S</v>
          </cell>
          <cell r="C17" t="str">
            <v>SALARIES AND BENEFITS</v>
          </cell>
        </row>
        <row r="18">
          <cell r="A18">
            <v>601161</v>
          </cell>
          <cell r="B18" t="str">
            <v>601161  WELLNESS PROGRAM</v>
          </cell>
          <cell r="C18" t="str">
            <v>SALARIES AND BENEFITS</v>
          </cell>
        </row>
        <row r="19">
          <cell r="A19">
            <v>602000</v>
          </cell>
          <cell r="B19" t="str">
            <v>602000  HRLY-SALARIES</v>
          </cell>
          <cell r="C19" t="str">
            <v>SALARIES AND BENEFITS</v>
          </cell>
        </row>
        <row r="20">
          <cell r="A20">
            <v>603002</v>
          </cell>
          <cell r="B20" t="str">
            <v>603002  SAFETY PROGRAM</v>
          </cell>
          <cell r="C20" t="str">
            <v>SALARIES AND BENEFITS</v>
          </cell>
        </row>
        <row r="21">
          <cell r="A21">
            <v>603010</v>
          </cell>
          <cell r="B21" t="str">
            <v>603010  EMPL REWARD AND REC</v>
          </cell>
          <cell r="C21" t="str">
            <v>SALARIES AND BENEFITS</v>
          </cell>
        </row>
        <row r="22">
          <cell r="A22">
            <v>603024</v>
          </cell>
          <cell r="B22" t="str">
            <v>603024  EMPLOYEE PROGRAMS</v>
          </cell>
          <cell r="C22" t="str">
            <v>SALARIES AND BENEFITS</v>
          </cell>
        </row>
        <row r="23">
          <cell r="A23">
            <v>603025</v>
          </cell>
          <cell r="B23" t="str">
            <v>603025  EMPLOYEE RELATIONS</v>
          </cell>
          <cell r="C23" t="str">
            <v>SALARIES AND BENEFITS</v>
          </cell>
        </row>
        <row r="24">
          <cell r="A24">
            <v>603028</v>
          </cell>
          <cell r="B24" t="str">
            <v>603028  SPOT AWARDS</v>
          </cell>
          <cell r="C24" t="str">
            <v>SALARIES AND BENEFITS</v>
          </cell>
        </row>
        <row r="25">
          <cell r="A25">
            <v>603115</v>
          </cell>
          <cell r="B25" t="str">
            <v>603115  PROD INTL CONS CLEAR</v>
          </cell>
          <cell r="C25" t="str">
            <v>SALARIES AND BENEFITS</v>
          </cell>
        </row>
        <row r="26">
          <cell r="A26">
            <v>602014</v>
          </cell>
          <cell r="B26" t="str">
            <v>602014  HOURLY-CAPITALIZED LABOR</v>
          </cell>
          <cell r="C26" t="str">
            <v>SALARIES AND BENEFITS</v>
          </cell>
        </row>
        <row r="27">
          <cell r="A27">
            <v>601901</v>
          </cell>
          <cell r="B27" t="str">
            <v>601901  ACTUAL DIRECT LABOR</v>
          </cell>
          <cell r="C27" t="str">
            <v>SALARIES AND BENEFITS</v>
          </cell>
        </row>
        <row r="28">
          <cell r="A28" t="e">
            <v>#VALUE!</v>
          </cell>
          <cell r="B28" t="str">
            <v>SALARIES AND BENEFITS</v>
          </cell>
          <cell r="C28" t="str">
            <v>SALARIES AND BENEFITS</v>
          </cell>
        </row>
        <row r="29">
          <cell r="A29">
            <v>601130</v>
          </cell>
          <cell r="B29" t="str">
            <v>601130  PROF&amp;CIVIC DUES/FEES</v>
          </cell>
          <cell r="C29" t="str">
            <v>EDUCATION AND TRAINING</v>
          </cell>
        </row>
        <row r="30">
          <cell r="A30">
            <v>601165</v>
          </cell>
          <cell r="B30" t="str">
            <v>601165  SAL-EXT SEMINARS</v>
          </cell>
          <cell r="C30" t="str">
            <v>EDUCATION AND TRAINING</v>
          </cell>
        </row>
        <row r="31">
          <cell r="A31">
            <v>601170</v>
          </cell>
          <cell r="B31" t="str">
            <v>601170  SAL-EDUC BENEFIT</v>
          </cell>
          <cell r="C31" t="str">
            <v>EDUCATION AND TRAINING</v>
          </cell>
        </row>
        <row r="32">
          <cell r="A32">
            <v>604105</v>
          </cell>
          <cell r="B32" t="str">
            <v>604105  SAL-INTERNAL TRAING</v>
          </cell>
          <cell r="C32" t="str">
            <v>EDUCATION AND TRAINING</v>
          </cell>
        </row>
        <row r="33">
          <cell r="A33">
            <v>604135</v>
          </cell>
          <cell r="B33" t="str">
            <v>604135  TRAINING MATERIAL</v>
          </cell>
          <cell r="C33" t="str">
            <v>EDUCATION AND TRAINING</v>
          </cell>
        </row>
        <row r="34">
          <cell r="A34">
            <v>604140</v>
          </cell>
          <cell r="B34" t="str">
            <v>604140  TRAINING-OTHER</v>
          </cell>
          <cell r="C34" t="str">
            <v>EDUCATION AND TRAINING</v>
          </cell>
        </row>
        <row r="35">
          <cell r="A35">
            <v>604142</v>
          </cell>
          <cell r="B35" t="str">
            <v>604142  TRAINING DEVELOPMENT</v>
          </cell>
          <cell r="C35" t="str">
            <v>EDUCATION AND TRAINING</v>
          </cell>
        </row>
        <row r="36">
          <cell r="A36">
            <v>604230</v>
          </cell>
          <cell r="B36" t="str">
            <v>604230  DEALR TRAIN-OTHER</v>
          </cell>
          <cell r="C36" t="str">
            <v>EDUCATION AND TRAINING</v>
          </cell>
        </row>
        <row r="37">
          <cell r="A37">
            <v>610400</v>
          </cell>
          <cell r="B37" t="str">
            <v>610400  SUBSCRIPT-TRADE</v>
          </cell>
          <cell r="C37" t="str">
            <v>EDUCATION AND TRAINING</v>
          </cell>
        </row>
        <row r="38">
          <cell r="A38" t="e">
            <v>#VALUE!</v>
          </cell>
          <cell r="B38" t="str">
            <v>EDUCATION AND TRAINING</v>
          </cell>
          <cell r="C38" t="str">
            <v>EDUCATION AND TRAINING</v>
          </cell>
        </row>
        <row r="39">
          <cell r="A39">
            <v>605000</v>
          </cell>
          <cell r="B39" t="str">
            <v>605000  TRAVEL EXPENSE</v>
          </cell>
          <cell r="C39" t="str">
            <v>TRAVEL EXPENSE</v>
          </cell>
        </row>
        <row r="40">
          <cell r="A40">
            <v>605100</v>
          </cell>
          <cell r="B40" t="str">
            <v>605100  TRAVEL INTERNATIONAL</v>
          </cell>
          <cell r="C40" t="str">
            <v>TRAVEL EXPENSE</v>
          </cell>
        </row>
        <row r="41">
          <cell r="A41">
            <v>605500</v>
          </cell>
          <cell r="B41" t="str">
            <v>605500  TRAVEL-MEAL COST</v>
          </cell>
          <cell r="C41" t="str">
            <v>TRAVEL EXPENSE</v>
          </cell>
        </row>
        <row r="42">
          <cell r="A42">
            <v>605600</v>
          </cell>
          <cell r="B42" t="str">
            <v>605600  TRAVEL-MEAL COST INT</v>
          </cell>
          <cell r="C42" t="str">
            <v>TRAVEL EXPENSE</v>
          </cell>
        </row>
        <row r="43">
          <cell r="A43">
            <v>606230</v>
          </cell>
          <cell r="B43" t="str">
            <v>606230  OWNED AUTO-REPAIRS</v>
          </cell>
          <cell r="C43" t="str">
            <v>TRAVEL EXPENSE</v>
          </cell>
        </row>
        <row r="44">
          <cell r="A44">
            <v>606100</v>
          </cell>
          <cell r="B44" t="str">
            <v>606100  LEASED AUTO-CAR</v>
          </cell>
          <cell r="C44" t="str">
            <v>TRAVEL EXPENSE</v>
          </cell>
        </row>
        <row r="45">
          <cell r="A45" t="e">
            <v>#VALUE!</v>
          </cell>
          <cell r="B45" t="str">
            <v>TRAVEL EXPENSE</v>
          </cell>
          <cell r="C45" t="str">
            <v>TRAVEL EXPENSE</v>
          </cell>
        </row>
        <row r="46">
          <cell r="A46">
            <v>603031</v>
          </cell>
          <cell r="B46" t="str">
            <v>603031  TRANSF MOVING &amp; LIVI</v>
          </cell>
          <cell r="C46" t="str">
            <v>RECRUITING &amp; RELOCATION</v>
          </cell>
        </row>
        <row r="47">
          <cell r="A47">
            <v>603032</v>
          </cell>
          <cell r="B47" t="str">
            <v>603032  RECRUIT/EMPLOYMENT</v>
          </cell>
          <cell r="C47" t="str">
            <v>RECRUITING &amp; RELOCATION</v>
          </cell>
        </row>
        <row r="48">
          <cell r="A48">
            <v>603035</v>
          </cell>
          <cell r="B48" t="str">
            <v>603035  FOREIGN ALLOWANCE</v>
          </cell>
          <cell r="C48" t="str">
            <v>RECRUITING &amp; RELOCATION</v>
          </cell>
        </row>
        <row r="49">
          <cell r="A49">
            <v>603036</v>
          </cell>
          <cell r="B49" t="str">
            <v>603036  EXPAT FOREIGN TAXES</v>
          </cell>
          <cell r="C49" t="str">
            <v>RECRUITING &amp; RELOCATION</v>
          </cell>
        </row>
        <row r="50">
          <cell r="A50">
            <v>603047</v>
          </cell>
          <cell r="B50" t="str">
            <v>603047  VISA-HR SERVICES</v>
          </cell>
          <cell r="C50" t="str">
            <v>RECRUITING &amp; RELOCATION</v>
          </cell>
        </row>
        <row r="51">
          <cell r="A51" t="e">
            <v>#VALUE!</v>
          </cell>
          <cell r="B51" t="str">
            <v>RECRUITING &amp; RELOCATION</v>
          </cell>
          <cell r="C51" t="str">
            <v>RECRUITING &amp; RELOCATION</v>
          </cell>
        </row>
        <row r="52">
          <cell r="A52" t="e">
            <v>#VALUE!</v>
          </cell>
          <cell r="B52" t="str">
            <v>WHIRLPOOL PERSONNEL</v>
          </cell>
          <cell r="C52" t="str">
            <v>WHIRLPOOL PERSONNEL</v>
          </cell>
        </row>
        <row r="53">
          <cell r="A53">
            <v>613000</v>
          </cell>
          <cell r="B53" t="str">
            <v>613000  OUTSIDE SVCS CONSULT</v>
          </cell>
          <cell r="C53" t="str">
            <v>CONSULTING</v>
          </cell>
        </row>
        <row r="54">
          <cell r="A54">
            <v>613010</v>
          </cell>
          <cell r="B54" t="str">
            <v>613010  CONSULTANT LIVING EX</v>
          </cell>
          <cell r="C54" t="str">
            <v>CONSULTING</v>
          </cell>
        </row>
        <row r="55">
          <cell r="A55">
            <v>613040</v>
          </cell>
          <cell r="B55" t="str">
            <v>613040  IT CONSULTING</v>
          </cell>
          <cell r="C55" t="str">
            <v>CONSULTING</v>
          </cell>
        </row>
        <row r="56">
          <cell r="A56" t="e">
            <v>#VALUE!</v>
          </cell>
          <cell r="B56" t="str">
            <v>CONSULTING</v>
          </cell>
          <cell r="C56" t="str">
            <v>CONSULTING</v>
          </cell>
        </row>
        <row r="57">
          <cell r="A57">
            <v>603003</v>
          </cell>
          <cell r="B57" t="str">
            <v>603003  CONTRACT WAGES &amp; BEN</v>
          </cell>
          <cell r="C57" t="str">
            <v>CONTRACTING</v>
          </cell>
        </row>
        <row r="58">
          <cell r="A58">
            <v>613120</v>
          </cell>
          <cell r="B58" t="str">
            <v>613120  OUTSIDE PURCHASE SVC</v>
          </cell>
          <cell r="C58" t="str">
            <v>CONTRACTING</v>
          </cell>
        </row>
        <row r="59">
          <cell r="A59" t="e">
            <v>#VALUE!</v>
          </cell>
          <cell r="B59" t="str">
            <v>CONTRACTING</v>
          </cell>
          <cell r="C59" t="str">
            <v>CONTRACTING</v>
          </cell>
        </row>
        <row r="60">
          <cell r="A60">
            <v>613050</v>
          </cell>
          <cell r="B60" t="str">
            <v>613050  OUTSOURCED SERVICES</v>
          </cell>
          <cell r="C60" t="str">
            <v>OUTSOURCE</v>
          </cell>
        </row>
        <row r="61">
          <cell r="A61" t="e">
            <v>#VALUE!</v>
          </cell>
          <cell r="B61" t="str">
            <v>OUTSOURCE</v>
          </cell>
          <cell r="C61" t="str">
            <v>OUTSOURCE</v>
          </cell>
        </row>
        <row r="62">
          <cell r="A62" t="e">
            <v>#VALUE!</v>
          </cell>
          <cell r="B62" t="str">
            <v>OUTSIDE PERSONNEL</v>
          </cell>
          <cell r="C62" t="str">
            <v>OUTSIDE PERSONNEL</v>
          </cell>
        </row>
        <row r="63">
          <cell r="A63">
            <v>609210</v>
          </cell>
          <cell r="B63" t="str">
            <v>609210  MAINT-HARDWARE</v>
          </cell>
          <cell r="C63" t="str">
            <v>HW MAINTENANCE</v>
          </cell>
        </row>
        <row r="64">
          <cell r="A64">
            <v>609230</v>
          </cell>
          <cell r="B64" t="str">
            <v>609230  MAINT-OFFICE EQUIP</v>
          </cell>
          <cell r="C64" t="str">
            <v>HW MAINTENANCE</v>
          </cell>
        </row>
        <row r="65">
          <cell r="A65">
            <v>609244</v>
          </cell>
          <cell r="B65" t="str">
            <v>609244  PURCH MAINT M&amp;E</v>
          </cell>
          <cell r="C65" t="str">
            <v>HW MAINTENANCE</v>
          </cell>
        </row>
        <row r="66">
          <cell r="A66" t="e">
            <v>#VALUE!</v>
          </cell>
          <cell r="B66" t="str">
            <v>HW MAINTENANCE</v>
          </cell>
          <cell r="C66" t="str">
            <v>HW MAINTENANCE</v>
          </cell>
        </row>
        <row r="67">
          <cell r="A67">
            <v>607500</v>
          </cell>
          <cell r="B67" t="str">
            <v>607500  PROPERTY-EQUIPMENT</v>
          </cell>
          <cell r="C67" t="str">
            <v>HARWARE RENT &amp; LEASING</v>
          </cell>
        </row>
        <row r="68">
          <cell r="A68">
            <v>608110</v>
          </cell>
          <cell r="B68" t="str">
            <v>608110  RENTAL-HARDWARE</v>
          </cell>
          <cell r="C68" t="str">
            <v>HARWARE RENT &amp; LEASING</v>
          </cell>
        </row>
        <row r="69">
          <cell r="A69">
            <v>608131</v>
          </cell>
          <cell r="B69" t="str">
            <v>608131  RENTAL-COMM EQUIP</v>
          </cell>
          <cell r="C69" t="str">
            <v>HARWARE RENT &amp; LEASING</v>
          </cell>
        </row>
        <row r="70">
          <cell r="A70">
            <v>608210</v>
          </cell>
          <cell r="B70" t="str">
            <v>608210  LEASED-HARDWARE</v>
          </cell>
          <cell r="C70" t="str">
            <v>HARWARE RENT &amp; LEASING</v>
          </cell>
        </row>
        <row r="71">
          <cell r="A71">
            <v>608215</v>
          </cell>
          <cell r="B71" t="str">
            <v>608215  LEASED-PC EQUIP</v>
          </cell>
          <cell r="C71" t="str">
            <v>HARWARE RENT &amp; LEASING</v>
          </cell>
        </row>
        <row r="72">
          <cell r="A72">
            <v>608250</v>
          </cell>
          <cell r="B72" t="str">
            <v>608250  LEASING COSTS-OTHER</v>
          </cell>
          <cell r="C72" t="str">
            <v>HARWARE RENT &amp; LEASING</v>
          </cell>
        </row>
        <row r="73">
          <cell r="A73" t="e">
            <v>#VALUE!</v>
          </cell>
          <cell r="B73" t="str">
            <v>HARWARE RENT &amp; LEASING</v>
          </cell>
          <cell r="C73" t="str">
            <v>HARWARE RENT &amp; LEASING</v>
          </cell>
        </row>
        <row r="74">
          <cell r="A74">
            <v>608100</v>
          </cell>
          <cell r="B74" t="str">
            <v>608100  RENTAL-SOFTWARE</v>
          </cell>
          <cell r="C74" t="str">
            <v>SOFTWARE RENT &amp; LEASING</v>
          </cell>
        </row>
        <row r="75">
          <cell r="A75">
            <v>608200</v>
          </cell>
          <cell r="B75" t="str">
            <v>608200  LEASED-SOFTWARE</v>
          </cell>
          <cell r="C75" t="str">
            <v>SOFTWARE RENT &amp; LEASING</v>
          </cell>
        </row>
        <row r="76">
          <cell r="A76">
            <v>609200</v>
          </cell>
          <cell r="B76" t="str">
            <v>609200  MAINT-SOFTWARE</v>
          </cell>
          <cell r="C76" t="str">
            <v>SOFTWARE RENT &amp; LEASING</v>
          </cell>
        </row>
        <row r="77">
          <cell r="A77" t="e">
            <v>#VALUE!</v>
          </cell>
          <cell r="B77" t="str">
            <v>SOFTWARE RENT &amp; LEASING</v>
          </cell>
          <cell r="C77" t="str">
            <v>SOFTWARE RENT &amp; LEASING</v>
          </cell>
        </row>
        <row r="78">
          <cell r="A78">
            <v>607050</v>
          </cell>
          <cell r="B78" t="str">
            <v>607050  PRPTY-DEPRECIATION</v>
          </cell>
          <cell r="C78" t="str">
            <v>HW / SW DEPRECIATION</v>
          </cell>
        </row>
        <row r="79">
          <cell r="A79" t="e">
            <v>#VALUE!</v>
          </cell>
          <cell r="B79" t="str">
            <v>HW / SW DEPRECIATION</v>
          </cell>
          <cell r="C79" t="str">
            <v>HW / SW DEPRECIATION</v>
          </cell>
        </row>
        <row r="80">
          <cell r="A80">
            <v>610200</v>
          </cell>
          <cell r="B80" t="str">
            <v>610200  OFFICE SOFTWARE PURC</v>
          </cell>
          <cell r="C80" t="str">
            <v>PURCHASED SOFTWARE</v>
          </cell>
        </row>
        <row r="81">
          <cell r="A81" t="e">
            <v>#VALUE!</v>
          </cell>
          <cell r="B81" t="str">
            <v>PURCHASED SOFTWARE</v>
          </cell>
          <cell r="C81" t="str">
            <v>PURCHASED SOFTWARE</v>
          </cell>
        </row>
        <row r="82">
          <cell r="A82" t="e">
            <v>#VALUE!</v>
          </cell>
          <cell r="B82" t="str">
            <v>HARDWARE SOFTWARE COSTS</v>
          </cell>
          <cell r="C82" t="str">
            <v>HARDWARE SOFTWARE COSTS</v>
          </cell>
        </row>
        <row r="83">
          <cell r="A83">
            <v>612135</v>
          </cell>
          <cell r="B83" t="str">
            <v>612135  DATA TRANS LINES</v>
          </cell>
          <cell r="C83" t="str">
            <v>DATA COMMUNICATIONS</v>
          </cell>
        </row>
        <row r="84">
          <cell r="A84">
            <v>612100</v>
          </cell>
          <cell r="B84" t="str">
            <v>612100  WIDE AREA NETWORK</v>
          </cell>
          <cell r="C84" t="str">
            <v>DATA COMMUNICATIONS</v>
          </cell>
        </row>
        <row r="85">
          <cell r="A85" t="e">
            <v>#VALUE!</v>
          </cell>
          <cell r="B85" t="str">
            <v>DATA COMMUNICATIONS</v>
          </cell>
          <cell r="C85" t="str">
            <v>DATA COMMUNICATIONS</v>
          </cell>
        </row>
        <row r="86">
          <cell r="A86">
            <v>612110</v>
          </cell>
          <cell r="B86" t="str">
            <v>612110  LOCAL AREA NETWORK</v>
          </cell>
          <cell r="C86" t="str">
            <v>VOICE AND VIDEO</v>
          </cell>
        </row>
        <row r="87">
          <cell r="A87">
            <v>612210</v>
          </cell>
          <cell r="B87" t="str">
            <v>612210  INDIVIDUAL TELEPHONE</v>
          </cell>
          <cell r="C87" t="str">
            <v>VOICE AND VIDEO</v>
          </cell>
        </row>
        <row r="88">
          <cell r="A88">
            <v>612220</v>
          </cell>
          <cell r="B88" t="str">
            <v>612220  MOBIL TELEPHONE CHAR</v>
          </cell>
          <cell r="C88" t="str">
            <v>VOICE AND VIDEO</v>
          </cell>
        </row>
        <row r="89">
          <cell r="A89">
            <v>613125</v>
          </cell>
          <cell r="B89" t="str">
            <v>613125  THIRD PARTY INV FEE</v>
          </cell>
          <cell r="C89" t="str">
            <v>VOICE AND VIDEO</v>
          </cell>
        </row>
        <row r="90">
          <cell r="A90">
            <v>612120</v>
          </cell>
          <cell r="B90" t="str">
            <v>612120  NETWORK SERVICE</v>
          </cell>
          <cell r="C90" t="str">
            <v>VOICE AND VIDEO</v>
          </cell>
        </row>
        <row r="91">
          <cell r="A91">
            <v>612130</v>
          </cell>
          <cell r="B91" t="str">
            <v>612130  NETWORK-OTHER</v>
          </cell>
          <cell r="C91" t="str">
            <v>VOICE AND VIDEO</v>
          </cell>
        </row>
        <row r="92">
          <cell r="A92">
            <v>610350</v>
          </cell>
          <cell r="B92" t="str">
            <v>610350  COMMUNICATIONS</v>
          </cell>
          <cell r="C92" t="str">
            <v>VOICE AND VIDEO</v>
          </cell>
        </row>
        <row r="93">
          <cell r="A93">
            <v>612200</v>
          </cell>
          <cell r="B93" t="str">
            <v>612200  GENERAL TELEPHONE</v>
          </cell>
          <cell r="C93" t="str">
            <v>VOICE AND VIDEO</v>
          </cell>
        </row>
        <row r="94">
          <cell r="A94" t="e">
            <v>#VALUE!</v>
          </cell>
          <cell r="B94" t="str">
            <v>VOICE AND VIDEO</v>
          </cell>
          <cell r="C94" t="str">
            <v>VOICE AND VIDEO</v>
          </cell>
        </row>
        <row r="95">
          <cell r="A95">
            <v>613127</v>
          </cell>
          <cell r="B95" t="str">
            <v>613127  COMMUNICATIONS REBIL</v>
          </cell>
          <cell r="C95" t="str">
            <v>COMMUNICATIONS REBILL</v>
          </cell>
        </row>
        <row r="96">
          <cell r="A96" t="e">
            <v>#VALUE!</v>
          </cell>
          <cell r="B96" t="str">
            <v>COMMUNICATIONS REBILL</v>
          </cell>
          <cell r="C96" t="str">
            <v>COMMUNICATIONS REBILL</v>
          </cell>
        </row>
        <row r="97">
          <cell r="A97" t="e">
            <v>#VALUE!</v>
          </cell>
          <cell r="B97" t="str">
            <v>COMMUNICATIONS</v>
          </cell>
          <cell r="C97" t="str">
            <v>COMMUNICATIONS REBILL</v>
          </cell>
        </row>
        <row r="98">
          <cell r="A98">
            <v>603017</v>
          </cell>
          <cell r="B98" t="str">
            <v>603017  FLOWERS &amp; MEMORIAL</v>
          </cell>
          <cell r="C98" t="str">
            <v>MISCELLANEOUS</v>
          </cell>
        </row>
        <row r="99">
          <cell r="A99">
            <v>603030</v>
          </cell>
          <cell r="B99" t="str">
            <v>603030  EMPLOYEE STOCK PURCH</v>
          </cell>
          <cell r="C99" t="str">
            <v>MISCELLANEOUS</v>
          </cell>
        </row>
        <row r="100">
          <cell r="A100">
            <v>603100</v>
          </cell>
          <cell r="B100" t="str">
            <v>603100  CASH DONATIONS</v>
          </cell>
          <cell r="C100" t="str">
            <v>MISCELLANEOUS</v>
          </cell>
        </row>
        <row r="101">
          <cell r="A101">
            <v>603102</v>
          </cell>
          <cell r="B101" t="str">
            <v>603102  EXEC PROD INTERCHNG</v>
          </cell>
          <cell r="C101" t="str">
            <v>MISCELLANEOUS</v>
          </cell>
        </row>
        <row r="102">
          <cell r="A102">
            <v>603103</v>
          </cell>
          <cell r="B102" t="str">
            <v>603103  PROD INTERNAL CONSUM</v>
          </cell>
          <cell r="C102" t="str">
            <v>MISCELLANEOUS</v>
          </cell>
        </row>
        <row r="103">
          <cell r="A103">
            <v>603106</v>
          </cell>
          <cell r="B103" t="str">
            <v>603106  PROD INTL CONS DROP</v>
          </cell>
          <cell r="C103" t="str">
            <v>MISCELLANEOUS</v>
          </cell>
        </row>
        <row r="104">
          <cell r="A104">
            <v>603112</v>
          </cell>
          <cell r="B104" t="str">
            <v>603112  LAPORTE EPI</v>
          </cell>
          <cell r="C104" t="str">
            <v>MISCELLANEOUS</v>
          </cell>
        </row>
        <row r="105">
          <cell r="A105">
            <v>603113</v>
          </cell>
          <cell r="B105" t="str">
            <v>603113  EPI-ADD'L EXPENSES</v>
          </cell>
          <cell r="C105" t="str">
            <v>MISCELLANEOUS</v>
          </cell>
        </row>
        <row r="106">
          <cell r="A106">
            <v>605800</v>
          </cell>
          <cell r="B106" t="str">
            <v>605800  ENTERTAINING 3RD PTY</v>
          </cell>
          <cell r="C106" t="str">
            <v>MISCELLANEOUS</v>
          </cell>
        </row>
        <row r="107">
          <cell r="A107">
            <v>607064</v>
          </cell>
          <cell r="B107" t="str">
            <v>607064  PROP-PER TOOLS REQ</v>
          </cell>
          <cell r="C107" t="str">
            <v>MISCELLANEOUS</v>
          </cell>
        </row>
        <row r="108">
          <cell r="A108">
            <v>607400</v>
          </cell>
          <cell r="B108" t="str">
            <v>607400  PROPERTY-TAXES</v>
          </cell>
          <cell r="C108" t="str">
            <v>MISCELLANEOUS</v>
          </cell>
        </row>
        <row r="109">
          <cell r="A109">
            <v>607501</v>
          </cell>
          <cell r="B109" t="str">
            <v>607501  PROP EQUIP &lt; $3000</v>
          </cell>
          <cell r="C109" t="str">
            <v>MISCELLANEOUS</v>
          </cell>
        </row>
        <row r="110">
          <cell r="A110">
            <v>610000</v>
          </cell>
          <cell r="B110" t="str">
            <v>610000  OFFICE SUPPLIES</v>
          </cell>
          <cell r="C110" t="str">
            <v>MISCELLANEOUS</v>
          </cell>
        </row>
        <row r="111">
          <cell r="A111">
            <v>610050</v>
          </cell>
          <cell r="B111" t="str">
            <v>610050  PC SUPPLIES</v>
          </cell>
          <cell r="C111" t="str">
            <v>MISCELLANEOUS</v>
          </cell>
        </row>
        <row r="112">
          <cell r="A112">
            <v>610100</v>
          </cell>
          <cell r="B112" t="str">
            <v>610100  PRINTING</v>
          </cell>
          <cell r="C112" t="str">
            <v>MISCELLANEOUS</v>
          </cell>
        </row>
        <row r="113">
          <cell r="A113">
            <v>610110</v>
          </cell>
          <cell r="B113" t="str">
            <v>610110  PURCHASED FORMS</v>
          </cell>
          <cell r="C113" t="str">
            <v>MISCELLANEOUS</v>
          </cell>
        </row>
        <row r="114">
          <cell r="A114">
            <v>610300</v>
          </cell>
          <cell r="B114" t="str">
            <v>610300  BOOKS, MAGAZINES, PA</v>
          </cell>
          <cell r="C114" t="str">
            <v>MISCELLANEOUS</v>
          </cell>
        </row>
        <row r="115">
          <cell r="A115">
            <v>610600</v>
          </cell>
          <cell r="B115" t="str">
            <v>610600  MEETING EXPENSE</v>
          </cell>
          <cell r="C115" t="str">
            <v>MISCELLANEOUS</v>
          </cell>
        </row>
        <row r="116">
          <cell r="A116">
            <v>610601</v>
          </cell>
          <cell r="B116" t="str">
            <v>610601  DINNER MEETING EXP</v>
          </cell>
          <cell r="C116" t="str">
            <v>MISCELLANEOUS</v>
          </cell>
        </row>
        <row r="117">
          <cell r="A117">
            <v>612115</v>
          </cell>
          <cell r="B117" t="str">
            <v>612115  EQUIPMENT CHARGES</v>
          </cell>
          <cell r="C117" t="str">
            <v>MISCELLANEOUS</v>
          </cell>
        </row>
        <row r="118">
          <cell r="A118">
            <v>613020</v>
          </cell>
          <cell r="B118" t="str">
            <v>613020  LEGAL FEES</v>
          </cell>
          <cell r="C118" t="str">
            <v>MISCELLANEOUS</v>
          </cell>
        </row>
        <row r="119">
          <cell r="A119">
            <v>613118</v>
          </cell>
          <cell r="B119" t="str">
            <v>613118  GROUND TRANS SERV</v>
          </cell>
          <cell r="C119" t="str">
            <v>MISCELLANEOUS</v>
          </cell>
        </row>
        <row r="120">
          <cell r="A120">
            <v>616100</v>
          </cell>
          <cell r="B120" t="str">
            <v>616100  POSTAGE</v>
          </cell>
          <cell r="C120" t="str">
            <v>MISCELLANEOUS</v>
          </cell>
        </row>
        <row r="121">
          <cell r="A121">
            <v>616319</v>
          </cell>
          <cell r="B121" t="str">
            <v>616319  SUP-FACTORY REQ</v>
          </cell>
          <cell r="C121" t="str">
            <v>MISCELLANEOUS</v>
          </cell>
        </row>
        <row r="122">
          <cell r="A122">
            <v>616326</v>
          </cell>
          <cell r="B122" t="str">
            <v>616326  VISA-MISC SUPPLIES</v>
          </cell>
          <cell r="C122" t="str">
            <v>MISCELLANEOUS</v>
          </cell>
        </row>
        <row r="123">
          <cell r="A123">
            <v>616327</v>
          </cell>
          <cell r="B123" t="str">
            <v>616327  MISC SUPPLIES</v>
          </cell>
          <cell r="C123" t="str">
            <v>MISCELLANEOUS</v>
          </cell>
        </row>
        <row r="124">
          <cell r="A124">
            <v>616333</v>
          </cell>
          <cell r="B124" t="str">
            <v>616333  TEST PROD PURCH</v>
          </cell>
          <cell r="C124" t="str">
            <v>MISCELLANEOUS</v>
          </cell>
        </row>
        <row r="125">
          <cell r="A125">
            <v>616334</v>
          </cell>
          <cell r="B125" t="str">
            <v>616334  PROJECT MATERIALS</v>
          </cell>
          <cell r="C125" t="str">
            <v>MISCELLANEOUS</v>
          </cell>
        </row>
        <row r="126">
          <cell r="A126">
            <v>616340</v>
          </cell>
          <cell r="B126" t="str">
            <v>616340  SUPPLIES-PRODUCTION</v>
          </cell>
          <cell r="C126" t="str">
            <v>MISCELLANEOUS</v>
          </cell>
        </row>
        <row r="127">
          <cell r="A127">
            <v>616600</v>
          </cell>
          <cell r="B127" t="str">
            <v>616600  CANTEEN AND CATERING</v>
          </cell>
          <cell r="C127" t="str">
            <v>MISCELLANEOUS</v>
          </cell>
        </row>
        <row r="128">
          <cell r="A128">
            <v>619600</v>
          </cell>
          <cell r="B128" t="str">
            <v>619600  FIELD ADJUSTMENTS</v>
          </cell>
          <cell r="C128" t="str">
            <v>MISCELLANEOUS</v>
          </cell>
        </row>
        <row r="129">
          <cell r="A129">
            <v>620008</v>
          </cell>
          <cell r="B129" t="str">
            <v>620008  PROMO MATL EMPL ORD</v>
          </cell>
          <cell r="C129" t="str">
            <v>MISCELLANEOUS</v>
          </cell>
        </row>
        <row r="130">
          <cell r="A130">
            <v>620082</v>
          </cell>
          <cell r="B130" t="str">
            <v>620082  PROMO COSTS-FIX REV</v>
          </cell>
          <cell r="C130" t="str">
            <v>MISCELLANEOUS</v>
          </cell>
        </row>
        <row r="131">
          <cell r="A131">
            <v>620090</v>
          </cell>
          <cell r="B131" t="str">
            <v>620090  SALES PROMO ITEMS</v>
          </cell>
          <cell r="C131" t="str">
            <v>MISCELLANEOUS</v>
          </cell>
        </row>
        <row r="132">
          <cell r="A132">
            <v>622500</v>
          </cell>
          <cell r="B132" t="str">
            <v>622500  FOOD/BEV ENTERTAINMT</v>
          </cell>
          <cell r="C132" t="str">
            <v>MISCELLANEOUS</v>
          </cell>
        </row>
        <row r="133">
          <cell r="A133">
            <v>626195</v>
          </cell>
          <cell r="B133" t="str">
            <v>626195  3-PRTY LOG SVCS CHGS</v>
          </cell>
          <cell r="C133" t="str">
            <v>MISCELLANEOUS</v>
          </cell>
        </row>
        <row r="134">
          <cell r="A134">
            <v>626343</v>
          </cell>
          <cell r="B134" t="str">
            <v>626343  EXCESS FREIGHT</v>
          </cell>
          <cell r="C134" t="str">
            <v>MISCELLANEOUS</v>
          </cell>
        </row>
        <row r="135">
          <cell r="A135">
            <v>626400</v>
          </cell>
          <cell r="B135" t="str">
            <v>626400  FREIGHT CHARGES</v>
          </cell>
          <cell r="C135" t="str">
            <v>MISCELLANEOUS</v>
          </cell>
        </row>
        <row r="136">
          <cell r="A136">
            <v>626410</v>
          </cell>
          <cell r="B136" t="str">
            <v>626410  FREIGHT NP MTL</v>
          </cell>
          <cell r="C136" t="str">
            <v>MISCELLANEOUS</v>
          </cell>
        </row>
        <row r="137">
          <cell r="A137">
            <v>628500</v>
          </cell>
          <cell r="B137" t="str">
            <v>628500  SUNDRY EXPENSE</v>
          </cell>
          <cell r="C137" t="str">
            <v>MISCELLANEOUS</v>
          </cell>
        </row>
        <row r="138">
          <cell r="A138">
            <v>629050</v>
          </cell>
          <cell r="B138" t="str">
            <v>629050  REARRANGE-MISC</v>
          </cell>
          <cell r="C138" t="str">
            <v>MISCELLANEOUS</v>
          </cell>
        </row>
        <row r="139">
          <cell r="A139">
            <v>629500</v>
          </cell>
          <cell r="B139" t="str">
            <v>629500  SPECIAL PROJECTS</v>
          </cell>
          <cell r="C139" t="str">
            <v>MISCELLANEOUS</v>
          </cell>
        </row>
        <row r="140">
          <cell r="A140">
            <v>630000</v>
          </cell>
          <cell r="B140" t="str">
            <v>630000  SALES TAX EXPENSE</v>
          </cell>
          <cell r="C140" t="str">
            <v>MISCELLANEOUS</v>
          </cell>
        </row>
        <row r="141">
          <cell r="A141">
            <v>631000</v>
          </cell>
          <cell r="B141" t="str">
            <v>631000  TAX ON FREE GOODS</v>
          </cell>
          <cell r="C141" t="str">
            <v>MISCELLANEOUS</v>
          </cell>
        </row>
        <row r="142">
          <cell r="A142">
            <v>603019</v>
          </cell>
          <cell r="B142" t="str">
            <v>603019  COMPANY PICNIC</v>
          </cell>
          <cell r="C142" t="str">
            <v>MISCELLANEOUS</v>
          </cell>
        </row>
        <row r="143">
          <cell r="A143">
            <v>609121</v>
          </cell>
          <cell r="B143" t="str">
            <v>609121  REPAIRS-T&amp;D MATERIAL</v>
          </cell>
          <cell r="C143" t="str">
            <v>MISCELLANEOUS</v>
          </cell>
        </row>
        <row r="144">
          <cell r="A144">
            <v>999977</v>
          </cell>
          <cell r="B144" t="str">
            <v>999977  CAPITAL ACQUISITIONS</v>
          </cell>
          <cell r="C144" t="str">
            <v>MISCELLANEOUS</v>
          </cell>
        </row>
        <row r="145">
          <cell r="A145">
            <v>603022</v>
          </cell>
          <cell r="B145" t="str">
            <v>603022  RECREATION PROGRAMS</v>
          </cell>
          <cell r="C145" t="str">
            <v>MISCELLANEOUS</v>
          </cell>
        </row>
        <row r="146">
          <cell r="A146">
            <v>603049</v>
          </cell>
          <cell r="B146" t="str">
            <v>603049  SEPARATION ALLOWANCE</v>
          </cell>
          <cell r="C146" t="str">
            <v>MISCELLANEOUS</v>
          </cell>
        </row>
        <row r="147">
          <cell r="A147">
            <v>607056</v>
          </cell>
          <cell r="B147" t="str">
            <v>607056  GAIN/LOSS ON DISP</v>
          </cell>
          <cell r="C147" t="str">
            <v>MISCELLANEOUS</v>
          </cell>
        </row>
        <row r="148">
          <cell r="A148" t="e">
            <v>#VALUE!</v>
          </cell>
          <cell r="B148" t="str">
            <v>MISCELLANEOUS</v>
          </cell>
          <cell r="C148" t="str">
            <v>MISCELLANEOUS</v>
          </cell>
        </row>
        <row r="149">
          <cell r="A149">
            <v>699025</v>
          </cell>
          <cell r="B149" t="str">
            <v>699025  TRANSFERS-WAREHOUSE</v>
          </cell>
          <cell r="C149" t="str">
            <v>MISCELLANEOUS</v>
          </cell>
        </row>
        <row r="150">
          <cell r="A150">
            <v>699035</v>
          </cell>
          <cell r="B150" t="str">
            <v>699035  TRANSFERS-CENT SERV</v>
          </cell>
          <cell r="C150" t="str">
            <v>MISCELLANEOUS</v>
          </cell>
        </row>
        <row r="151">
          <cell r="A151" t="e">
            <v>#VALUE!</v>
          </cell>
          <cell r="B151" t="str">
            <v>TRANSFERS MISCELLANEOUS</v>
          </cell>
          <cell r="C151" t="str">
            <v>MISCELLANEOUS</v>
          </cell>
        </row>
        <row r="152">
          <cell r="A152" t="e">
            <v>#VALUE!</v>
          </cell>
          <cell r="B152" t="str">
            <v>MISCELLANEOUS TOTAL</v>
          </cell>
          <cell r="C152" t="str">
            <v>MISCELLANEOUS</v>
          </cell>
        </row>
        <row r="153">
          <cell r="A153" t="e">
            <v>#VALUE!</v>
          </cell>
          <cell r="B153" t="str">
            <v>GROSS EXPENSE</v>
          </cell>
          <cell r="C153" t="str">
            <v>GROSS EXPENSE</v>
          </cell>
        </row>
        <row r="154">
          <cell r="A154">
            <v>699000</v>
          </cell>
          <cell r="B154" t="str">
            <v>699000  TRANSFERS-CAPITAL</v>
          </cell>
          <cell r="C154" t="str">
            <v>TRANSFERS CAPITAL</v>
          </cell>
        </row>
        <row r="155">
          <cell r="A155" t="e">
            <v>#VALUE!</v>
          </cell>
          <cell r="B155" t="str">
            <v>TRANSFERS CAPITAL</v>
          </cell>
          <cell r="C155" t="str">
            <v>TRANSFERS MISCELLANEOUS</v>
          </cell>
        </row>
        <row r="156">
          <cell r="A156">
            <v>699005</v>
          </cell>
          <cell r="B156" t="str">
            <v>699005  TRANSFERS-OTHER</v>
          </cell>
          <cell r="C156" t="str">
            <v>TRANSFERS REBILL</v>
          </cell>
        </row>
        <row r="157">
          <cell r="A157">
            <v>699010</v>
          </cell>
          <cell r="B157" t="str">
            <v>699010  TRANSFERS-REBILL</v>
          </cell>
          <cell r="C157" t="str">
            <v>TRANSFERS REBILL</v>
          </cell>
        </row>
        <row r="158">
          <cell r="A158">
            <v>699015</v>
          </cell>
          <cell r="B158" t="str">
            <v>699015  TRANSFERS-IT</v>
          </cell>
          <cell r="C158" t="str">
            <v>TRANSFERS REBILL</v>
          </cell>
        </row>
        <row r="159">
          <cell r="A159">
            <v>699017</v>
          </cell>
          <cell r="B159" t="str">
            <v>699017  TRANSFERS-PC LEASE</v>
          </cell>
          <cell r="C159" t="str">
            <v>TRANSFERS REBILL</v>
          </cell>
        </row>
        <row r="160">
          <cell r="A160">
            <v>699090</v>
          </cell>
          <cell r="B160" t="str">
            <v>699090  TRANSFERS-INTL ALLOC</v>
          </cell>
          <cell r="C160" t="str">
            <v>TRANSFERS REBILL</v>
          </cell>
        </row>
        <row r="161">
          <cell r="A161">
            <v>699075</v>
          </cell>
          <cell r="B161" t="str">
            <v>699075  TRANSFERS-CORPORATE</v>
          </cell>
          <cell r="C161" t="str">
            <v>TRANSFERS REBILL</v>
          </cell>
        </row>
        <row r="162">
          <cell r="A162">
            <v>699085</v>
          </cell>
          <cell r="B162" t="str">
            <v>699085  TRANSFERS-MISC ADJ</v>
          </cell>
          <cell r="C162" t="str">
            <v>TRANSFERS REBILL</v>
          </cell>
        </row>
        <row r="163">
          <cell r="A163">
            <v>690263</v>
          </cell>
          <cell r="B163" t="str">
            <v>690263  TRANS-GIS INTERNAL</v>
          </cell>
          <cell r="C163" t="str">
            <v>TRANSFERS REBILL</v>
          </cell>
        </row>
        <row r="164">
          <cell r="A164" t="e">
            <v>#VALUE!</v>
          </cell>
          <cell r="B164" t="str">
            <v>TRANSFERS REBILL</v>
          </cell>
          <cell r="C164" t="str">
            <v>TRANSFERS MISCELLANEOUS</v>
          </cell>
        </row>
        <row r="165">
          <cell r="A165" t="e">
            <v>#VALUE!</v>
          </cell>
          <cell r="B165" t="str">
            <v>TRANSFERS</v>
          </cell>
          <cell r="C165" t="str">
            <v>TRANSFERS MISCELLANEOUS</v>
          </cell>
        </row>
        <row r="166">
          <cell r="A166" t="e">
            <v>#VALUE!</v>
          </cell>
          <cell r="B166" t="str">
            <v>Total</v>
          </cell>
          <cell r="C166" t="str">
            <v>Total</v>
          </cell>
        </row>
        <row r="167">
          <cell r="A167" t="e">
            <v>#VALUE!</v>
          </cell>
          <cell r="B167" t="str">
            <v>Grand Total</v>
          </cell>
          <cell r="C167" t="str">
            <v>Grand Total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thway to Filing"/>
      <sheetName val="Tab 54 - Sched A Overall "/>
      <sheetName val="Sch 2 - Op Revenue"/>
      <sheetName val="Bill Analysis Proposed"/>
      <sheetName val="Sch 2 back up"/>
      <sheetName val="Gas Cost"/>
      <sheetName val="Sch 3.2 - Rate Case Exp"/>
      <sheetName val="Sch 3.2 back up"/>
      <sheetName val="Sch 3 O&amp;M Adj."/>
      <sheetName val="Sch 4 - Dep Exp"/>
      <sheetName val="State P&amp;L 9 20 - 3 21"/>
      <sheetName val="PKY Dep"/>
      <sheetName val="Sch 5 - Taxes Other"/>
      <sheetName val="Sch 5.1 - Prop Taxes"/>
      <sheetName val="Sch 5.1 - Property Taxes"/>
      <sheetName val="Sch 6 Op Inc Adj"/>
      <sheetName val="Sch 7 - Inc Tax Adj"/>
      <sheetName val="Sch 7.1 - Fed &amp; St tax rate"/>
      <sheetName val="Sch 7.2 - Fed &amp; St Income Tax"/>
      <sheetName val="Sch 8 - Interest"/>
      <sheetName val="Sch 9 - Int. Cov"/>
      <sheetName val="Adj Log"/>
      <sheetName val="Adj Log 5 10 21"/>
      <sheetName val="Adj Log 5 11 21"/>
      <sheetName val="Income Statement Detail"/>
      <sheetName val="Income Statement Summary"/>
      <sheetName val="PKY Increase"/>
      <sheetName val="PRP"/>
      <sheetName val="App Harvest"/>
      <sheetName val="PreTax Net Income"/>
      <sheetName val="PKY Return"/>
      <sheetName val="Base Year - FERC"/>
      <sheetName val="Base Year FERC 3 24 - 2 25"/>
      <sheetName val="Base Year - Natural"/>
      <sheetName val="Base Yr Nat 3 24-2 25 Test"/>
      <sheetName val="JB Base Year Nat 3 24 - 2 25"/>
      <sheetName val="Base Year Nat 3 24 - 2 25"/>
      <sheetName val="Return"/>
      <sheetName val="Capital Structure"/>
      <sheetName val="Cap Structure Proj"/>
      <sheetName val="PKY CS"/>
      <sheetName val="Tab 13"/>
      <sheetName val="Tab 22"/>
      <sheetName val="Tab 23"/>
      <sheetName val="Tab 33"/>
      <sheetName val="Tab 55 p1"/>
      <sheetName val="Tab 55 p2"/>
      <sheetName val="Tab 55 p3"/>
      <sheetName val="Tab 55 p4"/>
      <sheetName val="Tab 55 p5"/>
      <sheetName val="Tab 55 p6"/>
      <sheetName val="Tab 55 p7"/>
      <sheetName val="Tab 55 p8"/>
      <sheetName val="Tab 55 p9"/>
      <sheetName val="Tab 55 p10"/>
      <sheetName val="Tab 55 p11"/>
      <sheetName val="Tab 55 p12"/>
      <sheetName val="Tab 55 p13"/>
      <sheetName val="Tab 58 p1"/>
      <sheetName val="Tab 58 p2"/>
      <sheetName val="Tab 63"/>
      <sheetName val="Rate Base"/>
      <sheetName val="PKY RB"/>
      <sheetName val="7 24 - 6 25 capex &amp; dep"/>
      <sheetName val="7 25 - 6 26 capex &amp; dep"/>
      <sheetName val="Depreciation"/>
      <sheetName val="2024 capex by month"/>
      <sheetName val="2025 capex by month"/>
      <sheetName val="2026 capex by month"/>
      <sheetName val="PKY 2021 Capex"/>
      <sheetName val="Aug &amp; Sep 2020 BS"/>
      <sheetName val="Oct &amp; Nov 2020 BS"/>
      <sheetName val="Dec 20 &amp; Jan 21 BS"/>
      <sheetName val="Feb &amp; Mar 21 BS"/>
      <sheetName val="3 31 21 Bal Sheet"/>
      <sheetName val="Aug - Aug Bal Sheet"/>
      <sheetName val="8 31 24 Bal Sheet"/>
      <sheetName val="ADIT 8 31 24"/>
      <sheetName val="ADIT 2 28 25"/>
      <sheetName val="6 30 26 ADIT"/>
      <sheetName val="13 mo Avg ADIT"/>
      <sheetName val="Unbilled Reconcili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66">
          <cell r="I66">
            <v>1276000.3499999999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4">
          <cell r="A4" t="str">
            <v>FOR THE BASE PERIOD TME FEBRUARY 28, 2025 AND FORECAST PERIOD TME JUNE 30, 2026</v>
          </cell>
        </row>
        <row r="11">
          <cell r="E11" t="str">
            <v>TME 2/28/25</v>
          </cell>
          <cell r="I11" t="str">
            <v>TME 6/30/26</v>
          </cell>
        </row>
        <row r="110">
          <cell r="I110">
            <v>-814364.90500000119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>
        <row r="60">
          <cell r="C60">
            <v>0</v>
          </cell>
        </row>
      </sheetData>
      <sheetData sheetId="80"/>
      <sheetData sheetId="8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thway to Filing"/>
      <sheetName val="Tab 54 - Sched A Overall "/>
      <sheetName val="Sch 2 - Op Revenue"/>
      <sheetName val="Bill Analysis Proposed"/>
      <sheetName val="Sch 2 back up"/>
      <sheetName val="Gas Cost"/>
      <sheetName val="Sch 3 - O&amp;M"/>
      <sheetName val="Sch 3.1 - Labor"/>
      <sheetName val="Sch 3.2 - Rate Case Exp"/>
      <sheetName val="Sch 3.2 back up"/>
      <sheetName val="Sch 3.3 - Lobbying"/>
      <sheetName val="Sch 3.4 - Medical and Dental"/>
      <sheetName val="Sch 3.5 - 401k "/>
      <sheetName val="Sch 3.6 - Pensions"/>
      <sheetName val="Sch 3.3 - Bad Debt Exp"/>
      <sheetName val="Sch 4 - Dep Exp"/>
      <sheetName val="State P&amp;L 9 20 - 3 21"/>
      <sheetName val="PKY Dep"/>
      <sheetName val="Sch 5 - Taxes Other"/>
      <sheetName val="Sch 5.1 - Payroll Taxes"/>
      <sheetName val="Sch 5.1 - Prop Taxes"/>
      <sheetName val="Sch 5.2 - Property Taxes"/>
      <sheetName val="Sch 6 Op Inc Adj"/>
      <sheetName val="Sch 7 - Inc Tax Adj"/>
      <sheetName val="Sch 7.1 - Fed &amp; St tax rate"/>
      <sheetName val="Sch 7.2 Fed &amp; State Inc Tax"/>
      <sheetName val="1600"/>
      <sheetName val="1300"/>
      <sheetName val="51013 6-24"/>
      <sheetName val="TB YE 2-28-25"/>
      <sheetName val="Ptax Summary"/>
      <sheetName val="Sch 7.2 Fed &amp; State (Tab 58e)"/>
      <sheetName val="Sch 8 - Interest"/>
      <sheetName val="Sch 9 - Int. Cov"/>
      <sheetName val="Adj Log"/>
      <sheetName val="Adj Log 5 10 21"/>
      <sheetName val="Adj Log 5 11 21"/>
      <sheetName val="Income Statement Detail"/>
      <sheetName val="Income Statement Summary"/>
      <sheetName val="PKY Increase"/>
      <sheetName val="PRP"/>
      <sheetName val="App Harvest"/>
      <sheetName val="PreTax Net Income"/>
      <sheetName val="PKY Return"/>
      <sheetName val="Base Year - FERC"/>
      <sheetName val="Base Year - Natural"/>
      <sheetName val="Return"/>
      <sheetName val="Capital Structure"/>
      <sheetName val="Cap Structure Proj"/>
      <sheetName val="PKY CS"/>
      <sheetName val="Tab 13"/>
      <sheetName val="Tab 58e"/>
      <sheetName val="Tab 63j"/>
      <sheetName val="Rate Base"/>
      <sheetName val="PKY RB"/>
      <sheetName val="2021 capex &amp; dep"/>
      <sheetName val="2022 capex &amp; dep"/>
      <sheetName val="PKY 2021 Capex"/>
      <sheetName val="Unamort Debt support"/>
      <sheetName val="Current Assets support"/>
      <sheetName val="Aug &amp; Sep 2020 BS"/>
      <sheetName val="Oct &amp; Nov 2020 BS"/>
      <sheetName val="Dec 20 &amp; Jan 21 BS"/>
      <sheetName val="Feb &amp; Mar 21 BS"/>
      <sheetName val="3 31 21 Bal Sheet"/>
      <sheetName val="ADIT 12 31 20"/>
      <sheetName val="ADIT 3 31 21"/>
      <sheetName val="12 31 22 ADIT"/>
      <sheetName val="13 mo Avg ADIT"/>
      <sheetName val="Fed Amort"/>
      <sheetName val="KY Amort"/>
      <sheetName val="Unbilled Reconcili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2">
          <cell r="G62">
            <v>120260.74000000002</v>
          </cell>
        </row>
        <row r="65">
          <cell r="D65">
            <v>-135999.64000000001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-1.1"/>
      <sheetName val="E-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VMAstsumry"/>
      <sheetName val="Exectutive Summry vs. GL"/>
      <sheetName val="ACTIVITY TIE OUT"/>
      <sheetName val="Working Gas Storage Position"/>
      <sheetName val="BOOK 0503"/>
      <sheetName val="storgvol_smrypricing_GL"/>
      <sheetName val="DSAR"/>
      <sheetName val="summary by source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A6">
            <v>1</v>
          </cell>
          <cell r="B6">
            <v>76</v>
          </cell>
          <cell r="C6">
            <v>-96</v>
          </cell>
          <cell r="D6">
            <v>0</v>
          </cell>
          <cell r="E6">
            <v>-191</v>
          </cell>
          <cell r="F6">
            <v>0</v>
          </cell>
          <cell r="G6">
            <v>-89</v>
          </cell>
          <cell r="H6">
            <v>-104</v>
          </cell>
          <cell r="I6">
            <v>-49</v>
          </cell>
          <cell r="J6">
            <v>-100</v>
          </cell>
          <cell r="K6">
            <v>-32</v>
          </cell>
          <cell r="L6">
            <v>-16</v>
          </cell>
          <cell r="M6">
            <v>-414</v>
          </cell>
          <cell r="P6">
            <v>-1015</v>
          </cell>
          <cell r="S6">
            <v>-601.89285714285711</v>
          </cell>
          <cell r="T6">
            <v>-1015</v>
          </cell>
          <cell r="U6">
            <v>-750</v>
          </cell>
          <cell r="V6">
            <v>-601.89285714285711</v>
          </cell>
          <cell r="W6">
            <v>-374</v>
          </cell>
          <cell r="X6">
            <v>-405</v>
          </cell>
          <cell r="Y6">
            <v>-317.07142857142856</v>
          </cell>
          <cell r="AA6">
            <v>0</v>
          </cell>
          <cell r="AB6">
            <v>-12.178571428571429</v>
          </cell>
          <cell r="AF6">
            <v>0</v>
          </cell>
          <cell r="AG6">
            <v>2.6428571428571428</v>
          </cell>
          <cell r="AL6">
            <v>-287</v>
          </cell>
          <cell r="AM6">
            <v>-345</v>
          </cell>
          <cell r="AN6">
            <v>-275.28571428571428</v>
          </cell>
          <cell r="AR6">
            <v>-661</v>
          </cell>
          <cell r="AS6">
            <v>-750</v>
          </cell>
          <cell r="AT6">
            <v>-592.35714285714289</v>
          </cell>
          <cell r="AV6">
            <v>-16.321428571428573</v>
          </cell>
          <cell r="AW6">
            <v>-74.857142857142861</v>
          </cell>
          <cell r="AX6">
            <v>-90.678571428571431</v>
          </cell>
          <cell r="AY6">
            <v>-73.642857142857139</v>
          </cell>
          <cell r="AZ6">
            <v>-27.071428571428573</v>
          </cell>
          <cell r="BA6">
            <v>-34.5</v>
          </cell>
          <cell r="BB6">
            <v>-212.03571428571428</v>
          </cell>
          <cell r="BC6">
            <v>1.5</v>
          </cell>
          <cell r="BD6">
            <v>-59.5</v>
          </cell>
          <cell r="BE6">
            <v>-5.25</v>
          </cell>
          <cell r="BJ6">
            <v>-15</v>
          </cell>
          <cell r="BK6">
            <v>-110</v>
          </cell>
          <cell r="BL6">
            <v>-100</v>
          </cell>
          <cell r="BM6">
            <v>-100</v>
          </cell>
          <cell r="BN6">
            <v>-35</v>
          </cell>
          <cell r="BO6">
            <v>-45</v>
          </cell>
          <cell r="BP6">
            <v>-225</v>
          </cell>
          <cell r="BQ6">
            <v>-40</v>
          </cell>
          <cell r="BR6">
            <v>-80</v>
          </cell>
          <cell r="BS6">
            <v>0</v>
          </cell>
          <cell r="BY6">
            <v>-0.60189285714285712</v>
          </cell>
          <cell r="CB6">
            <v>-1.0149999999999999</v>
          </cell>
          <cell r="CD6">
            <v>-0.60189285714285712</v>
          </cell>
        </row>
        <row r="7">
          <cell r="A7">
            <v>2</v>
          </cell>
          <cell r="B7">
            <v>-33</v>
          </cell>
          <cell r="C7">
            <v>-90</v>
          </cell>
          <cell r="D7">
            <v>-17</v>
          </cell>
          <cell r="E7">
            <v>-151</v>
          </cell>
          <cell r="F7">
            <v>0</v>
          </cell>
          <cell r="G7">
            <v>-111</v>
          </cell>
          <cell r="H7">
            <v>-105</v>
          </cell>
          <cell r="I7">
            <v>-45</v>
          </cell>
          <cell r="J7">
            <v>-97</v>
          </cell>
          <cell r="K7">
            <v>-37</v>
          </cell>
          <cell r="L7">
            <v>-33</v>
          </cell>
          <cell r="M7">
            <v>-706</v>
          </cell>
          <cell r="P7">
            <v>-1425</v>
          </cell>
          <cell r="S7">
            <v>-601.89285714285711</v>
          </cell>
          <cell r="T7">
            <v>-1425</v>
          </cell>
          <cell r="U7">
            <v>-750</v>
          </cell>
          <cell r="V7">
            <v>-601.89285714285711</v>
          </cell>
          <cell r="W7">
            <v>-395</v>
          </cell>
          <cell r="X7">
            <v>-405</v>
          </cell>
          <cell r="Y7">
            <v>-317.07142857142856</v>
          </cell>
          <cell r="AA7">
            <v>0</v>
          </cell>
          <cell r="AB7">
            <v>-12.178571428571429</v>
          </cell>
          <cell r="AF7">
            <v>0</v>
          </cell>
          <cell r="AG7">
            <v>2.6428571428571428</v>
          </cell>
          <cell r="AL7">
            <v>-258</v>
          </cell>
          <cell r="AM7">
            <v>-345</v>
          </cell>
          <cell r="AN7">
            <v>-275.28571428571428</v>
          </cell>
          <cell r="AR7">
            <v>-653</v>
          </cell>
          <cell r="AS7">
            <v>-750</v>
          </cell>
          <cell r="AT7">
            <v>-592.35714285714289</v>
          </cell>
          <cell r="AV7">
            <v>-16.321428571428573</v>
          </cell>
          <cell r="AW7">
            <v>-74.857142857142861</v>
          </cell>
          <cell r="AX7">
            <v>-90.678571428571431</v>
          </cell>
          <cell r="AY7">
            <v>-73.642857142857139</v>
          </cell>
          <cell r="AZ7">
            <v>-27.071428571428573</v>
          </cell>
          <cell r="BA7">
            <v>-34.5</v>
          </cell>
          <cell r="BB7">
            <v>-212.03571428571428</v>
          </cell>
          <cell r="BC7">
            <v>1.5</v>
          </cell>
          <cell r="BD7">
            <v>-59.5</v>
          </cell>
          <cell r="BE7">
            <v>-5.25</v>
          </cell>
          <cell r="BJ7">
            <v>-15</v>
          </cell>
          <cell r="BK7">
            <v>-110</v>
          </cell>
          <cell r="BL7">
            <v>-100</v>
          </cell>
          <cell r="BM7">
            <v>-100</v>
          </cell>
          <cell r="BN7">
            <v>-35</v>
          </cell>
          <cell r="BO7">
            <v>-45</v>
          </cell>
          <cell r="BP7">
            <v>-225</v>
          </cell>
          <cell r="BQ7">
            <v>-40</v>
          </cell>
          <cell r="BR7">
            <v>-80</v>
          </cell>
          <cell r="BS7">
            <v>0</v>
          </cell>
          <cell r="BY7">
            <v>-1.2037857142857142</v>
          </cell>
          <cell r="CB7">
            <v>-2.44</v>
          </cell>
          <cell r="CD7">
            <v>-1.2037857142857142</v>
          </cell>
        </row>
        <row r="8">
          <cell r="A8">
            <v>3</v>
          </cell>
          <cell r="B8">
            <v>-30</v>
          </cell>
          <cell r="C8">
            <v>-84</v>
          </cell>
          <cell r="D8">
            <v>0</v>
          </cell>
          <cell r="E8">
            <v>-163</v>
          </cell>
          <cell r="F8">
            <v>0</v>
          </cell>
          <cell r="G8">
            <v>-33</v>
          </cell>
          <cell r="H8">
            <v>-105</v>
          </cell>
          <cell r="I8">
            <v>-28</v>
          </cell>
          <cell r="J8">
            <v>-86</v>
          </cell>
          <cell r="K8">
            <v>-11</v>
          </cell>
          <cell r="L8">
            <v>0</v>
          </cell>
          <cell r="M8">
            <v>-528</v>
          </cell>
          <cell r="P8">
            <v>-1068</v>
          </cell>
          <cell r="S8">
            <v>-601.89285714285711</v>
          </cell>
          <cell r="T8">
            <v>-1068</v>
          </cell>
          <cell r="U8">
            <v>-750</v>
          </cell>
          <cell r="V8">
            <v>-601.89285714285711</v>
          </cell>
          <cell r="W8">
            <v>-263</v>
          </cell>
          <cell r="X8">
            <v>-405</v>
          </cell>
          <cell r="Y8">
            <v>-317.07142857142856</v>
          </cell>
          <cell r="AA8">
            <v>0</v>
          </cell>
          <cell r="AB8">
            <v>-12.178571428571429</v>
          </cell>
          <cell r="AF8">
            <v>0</v>
          </cell>
          <cell r="AG8">
            <v>2.6428571428571428</v>
          </cell>
          <cell r="AL8">
            <v>-247</v>
          </cell>
          <cell r="AM8">
            <v>-345</v>
          </cell>
          <cell r="AN8">
            <v>-275.28571428571428</v>
          </cell>
          <cell r="AR8">
            <v>-510</v>
          </cell>
          <cell r="AS8">
            <v>-750</v>
          </cell>
          <cell r="AT8">
            <v>-592.35714285714289</v>
          </cell>
          <cell r="AV8">
            <v>-16.321428571428573</v>
          </cell>
          <cell r="AW8">
            <v>-74.857142857142861</v>
          </cell>
          <cell r="AX8">
            <v>-90.678571428571431</v>
          </cell>
          <cell r="AY8">
            <v>-73.642857142857139</v>
          </cell>
          <cell r="AZ8">
            <v>-27.071428571428573</v>
          </cell>
          <cell r="BA8">
            <v>-34.5</v>
          </cell>
          <cell r="BB8">
            <v>-212.03571428571428</v>
          </cell>
          <cell r="BC8">
            <v>1.5</v>
          </cell>
          <cell r="BD8">
            <v>-59.5</v>
          </cell>
          <cell r="BE8">
            <v>-5.25</v>
          </cell>
          <cell r="BJ8">
            <v>-15</v>
          </cell>
          <cell r="BK8">
            <v>-110</v>
          </cell>
          <cell r="BL8">
            <v>-100</v>
          </cell>
          <cell r="BM8">
            <v>-100</v>
          </cell>
          <cell r="BN8">
            <v>-35</v>
          </cell>
          <cell r="BO8">
            <v>-45</v>
          </cell>
          <cell r="BP8">
            <v>-225</v>
          </cell>
          <cell r="BQ8">
            <v>-40</v>
          </cell>
          <cell r="BR8">
            <v>-80</v>
          </cell>
          <cell r="BS8">
            <v>0</v>
          </cell>
          <cell r="BY8">
            <v>-1.8056785714285715</v>
          </cell>
          <cell r="CB8">
            <v>-3.508</v>
          </cell>
          <cell r="CD8">
            <v>-1.8056785714285715</v>
          </cell>
        </row>
        <row r="9">
          <cell r="A9">
            <v>4</v>
          </cell>
          <cell r="B9">
            <v>-60</v>
          </cell>
          <cell r="C9">
            <v>-52</v>
          </cell>
          <cell r="D9">
            <v>0</v>
          </cell>
          <cell r="E9">
            <v>0</v>
          </cell>
          <cell r="F9">
            <v>0</v>
          </cell>
          <cell r="G9">
            <v>-12</v>
          </cell>
          <cell r="H9">
            <v>-105</v>
          </cell>
          <cell r="I9">
            <v>0</v>
          </cell>
          <cell r="J9">
            <v>-98</v>
          </cell>
          <cell r="K9">
            <v>-4</v>
          </cell>
          <cell r="L9">
            <v>90</v>
          </cell>
          <cell r="M9">
            <v>-67</v>
          </cell>
          <cell r="P9">
            <v>-308</v>
          </cell>
          <cell r="S9">
            <v>-601.89285714285711</v>
          </cell>
          <cell r="T9">
            <v>-308</v>
          </cell>
          <cell r="U9">
            <v>-750</v>
          </cell>
          <cell r="V9">
            <v>-601.89285714285711</v>
          </cell>
          <cell r="W9">
            <v>-219</v>
          </cell>
          <cell r="X9">
            <v>-405</v>
          </cell>
          <cell r="Y9">
            <v>-317.07142857142856</v>
          </cell>
          <cell r="AA9">
            <v>0</v>
          </cell>
          <cell r="AB9">
            <v>-12.178571428571429</v>
          </cell>
          <cell r="AF9">
            <v>0</v>
          </cell>
          <cell r="AG9">
            <v>2.6428571428571428</v>
          </cell>
          <cell r="AL9">
            <v>-52</v>
          </cell>
          <cell r="AM9">
            <v>-345</v>
          </cell>
          <cell r="AN9">
            <v>-275.28571428571428</v>
          </cell>
          <cell r="AR9">
            <v>-271</v>
          </cell>
          <cell r="AS9">
            <v>-750</v>
          </cell>
          <cell r="AT9">
            <v>-592.35714285714289</v>
          </cell>
          <cell r="AV9">
            <v>-16.321428571428573</v>
          </cell>
          <cell r="AW9">
            <v>-74.857142857142861</v>
          </cell>
          <cell r="AX9">
            <v>-90.678571428571431</v>
          </cell>
          <cell r="AY9">
            <v>-73.642857142857139</v>
          </cell>
          <cell r="AZ9">
            <v>-27.071428571428573</v>
          </cell>
          <cell r="BA9">
            <v>-34.5</v>
          </cell>
          <cell r="BB9">
            <v>-212.03571428571428</v>
          </cell>
          <cell r="BC9">
            <v>1.5</v>
          </cell>
          <cell r="BD9">
            <v>-59.5</v>
          </cell>
          <cell r="BE9">
            <v>-5.25</v>
          </cell>
          <cell r="BJ9">
            <v>-15</v>
          </cell>
          <cell r="BK9">
            <v>-110</v>
          </cell>
          <cell r="BL9">
            <v>-100</v>
          </cell>
          <cell r="BM9">
            <v>-100</v>
          </cell>
          <cell r="BN9">
            <v>-35</v>
          </cell>
          <cell r="BO9">
            <v>-45</v>
          </cell>
          <cell r="BP9">
            <v>-225</v>
          </cell>
          <cell r="BQ9">
            <v>-40</v>
          </cell>
          <cell r="BR9">
            <v>-80</v>
          </cell>
          <cell r="BS9">
            <v>0</v>
          </cell>
          <cell r="BY9">
            <v>-2.4075714285714285</v>
          </cell>
          <cell r="CB9">
            <v>-3.8159999999999998</v>
          </cell>
          <cell r="CD9">
            <v>-2.4075714285714285</v>
          </cell>
        </row>
        <row r="10">
          <cell r="A10">
            <v>5</v>
          </cell>
          <cell r="B10">
            <v>12</v>
          </cell>
          <cell r="C10">
            <v>-28</v>
          </cell>
          <cell r="D10">
            <v>46</v>
          </cell>
          <cell r="E10">
            <v>0</v>
          </cell>
          <cell r="F10">
            <v>0</v>
          </cell>
          <cell r="G10">
            <v>0</v>
          </cell>
          <cell r="H10">
            <v>-105</v>
          </cell>
          <cell r="I10">
            <v>-1</v>
          </cell>
          <cell r="J10">
            <v>-38</v>
          </cell>
          <cell r="K10">
            <v>0</v>
          </cell>
          <cell r="L10">
            <v>225</v>
          </cell>
          <cell r="M10">
            <v>129</v>
          </cell>
          <cell r="P10">
            <v>240</v>
          </cell>
          <cell r="S10">
            <v>-601.89285714285711</v>
          </cell>
          <cell r="T10">
            <v>240</v>
          </cell>
          <cell r="U10">
            <v>-750</v>
          </cell>
          <cell r="V10">
            <v>-601.89285714285711</v>
          </cell>
          <cell r="W10">
            <v>-144</v>
          </cell>
          <cell r="X10">
            <v>-405</v>
          </cell>
          <cell r="Y10">
            <v>-317.07142857142856</v>
          </cell>
          <cell r="AA10">
            <v>0</v>
          </cell>
          <cell r="AB10">
            <v>-12.178571428571429</v>
          </cell>
          <cell r="AF10">
            <v>0</v>
          </cell>
          <cell r="AG10">
            <v>2.6428571428571428</v>
          </cell>
          <cell r="AL10">
            <v>18</v>
          </cell>
          <cell r="AM10">
            <v>-345</v>
          </cell>
          <cell r="AN10">
            <v>-275.28571428571428</v>
          </cell>
          <cell r="AR10">
            <v>-126</v>
          </cell>
          <cell r="AS10">
            <v>-750</v>
          </cell>
          <cell r="AT10">
            <v>-592.35714285714289</v>
          </cell>
          <cell r="AV10">
            <v>-16.321428571428573</v>
          </cell>
          <cell r="AW10">
            <v>-74.857142857142861</v>
          </cell>
          <cell r="AX10">
            <v>-90.678571428571431</v>
          </cell>
          <cell r="AY10">
            <v>-73.642857142857139</v>
          </cell>
          <cell r="AZ10">
            <v>-27.071428571428573</v>
          </cell>
          <cell r="BA10">
            <v>-34.5</v>
          </cell>
          <cell r="BB10">
            <v>-212.03571428571428</v>
          </cell>
          <cell r="BC10">
            <v>1.5</v>
          </cell>
          <cell r="BD10">
            <v>-59.5</v>
          </cell>
          <cell r="BE10">
            <v>-5.25</v>
          </cell>
          <cell r="BJ10">
            <v>-15</v>
          </cell>
          <cell r="BK10">
            <v>-110</v>
          </cell>
          <cell r="BL10">
            <v>-100</v>
          </cell>
          <cell r="BM10">
            <v>-100</v>
          </cell>
          <cell r="BN10">
            <v>-35</v>
          </cell>
          <cell r="BO10">
            <v>-45</v>
          </cell>
          <cell r="BP10">
            <v>-225</v>
          </cell>
          <cell r="BQ10">
            <v>-40</v>
          </cell>
          <cell r="BR10">
            <v>-80</v>
          </cell>
          <cell r="BS10">
            <v>0</v>
          </cell>
          <cell r="BY10">
            <v>-3.0094642857142855</v>
          </cell>
          <cell r="CD10">
            <v>-3.0094642857142855</v>
          </cell>
        </row>
        <row r="11">
          <cell r="A11">
            <v>6</v>
          </cell>
          <cell r="B11">
            <v>48</v>
          </cell>
          <cell r="C11">
            <v>-30</v>
          </cell>
          <cell r="D11">
            <v>30</v>
          </cell>
          <cell r="E11">
            <v>-10</v>
          </cell>
          <cell r="F11">
            <v>0</v>
          </cell>
          <cell r="G11">
            <v>-28</v>
          </cell>
          <cell r="H11">
            <v>-105</v>
          </cell>
          <cell r="I11">
            <v>-2</v>
          </cell>
          <cell r="J11">
            <v>-80</v>
          </cell>
          <cell r="K11">
            <v>-10</v>
          </cell>
          <cell r="L11">
            <v>179</v>
          </cell>
          <cell r="M11">
            <v>48</v>
          </cell>
          <cell r="P11">
            <v>40</v>
          </cell>
          <cell r="S11">
            <v>-601.89285714285711</v>
          </cell>
          <cell r="T11">
            <v>40</v>
          </cell>
          <cell r="U11">
            <v>-750</v>
          </cell>
          <cell r="V11">
            <v>-601.89285714285711</v>
          </cell>
          <cell r="W11">
            <v>-225</v>
          </cell>
          <cell r="X11">
            <v>-405</v>
          </cell>
          <cell r="Y11">
            <v>-317.07142857142856</v>
          </cell>
          <cell r="AA11">
            <v>0</v>
          </cell>
          <cell r="AB11">
            <v>-12.178571428571429</v>
          </cell>
          <cell r="AF11">
            <v>0</v>
          </cell>
          <cell r="AG11">
            <v>2.6428571428571428</v>
          </cell>
          <cell r="AL11">
            <v>-10</v>
          </cell>
          <cell r="AM11">
            <v>-345</v>
          </cell>
          <cell r="AN11">
            <v>-275.28571428571428</v>
          </cell>
          <cell r="AR11">
            <v>-235</v>
          </cell>
          <cell r="AS11">
            <v>-750</v>
          </cell>
          <cell r="AT11">
            <v>-592.35714285714289</v>
          </cell>
          <cell r="AV11">
            <v>-16.321428571428573</v>
          </cell>
          <cell r="AW11">
            <v>-74.857142857142861</v>
          </cell>
          <cell r="AX11">
            <v>-90.678571428571431</v>
          </cell>
          <cell r="AY11">
            <v>-73.642857142857139</v>
          </cell>
          <cell r="AZ11">
            <v>-27.071428571428573</v>
          </cell>
          <cell r="BA11">
            <v>-34.5</v>
          </cell>
          <cell r="BB11">
            <v>-212.03571428571428</v>
          </cell>
          <cell r="BC11">
            <v>1.5</v>
          </cell>
          <cell r="BD11">
            <v>-59.5</v>
          </cell>
          <cell r="BE11">
            <v>-5.25</v>
          </cell>
          <cell r="BJ11">
            <v>-15</v>
          </cell>
          <cell r="BK11">
            <v>-110</v>
          </cell>
          <cell r="BL11">
            <v>-100</v>
          </cell>
          <cell r="BM11">
            <v>-100</v>
          </cell>
          <cell r="BN11">
            <v>-35</v>
          </cell>
          <cell r="BO11">
            <v>-45</v>
          </cell>
          <cell r="BP11">
            <v>-225</v>
          </cell>
          <cell r="BQ11">
            <v>-40</v>
          </cell>
          <cell r="BR11">
            <v>-80</v>
          </cell>
          <cell r="BS11">
            <v>0</v>
          </cell>
          <cell r="BY11">
            <v>-3.6113571428571425</v>
          </cell>
          <cell r="CD11">
            <v>-3.6113571428571425</v>
          </cell>
        </row>
        <row r="12">
          <cell r="A12">
            <v>7</v>
          </cell>
          <cell r="B12">
            <v>0</v>
          </cell>
          <cell r="C12">
            <v>-60</v>
          </cell>
          <cell r="D12">
            <v>0</v>
          </cell>
          <cell r="E12">
            <v>-88</v>
          </cell>
          <cell r="F12">
            <v>0</v>
          </cell>
          <cell r="G12">
            <v>-125</v>
          </cell>
          <cell r="H12">
            <v>-105</v>
          </cell>
          <cell r="I12">
            <v>-45</v>
          </cell>
          <cell r="J12">
            <v>-98</v>
          </cell>
          <cell r="K12">
            <v>-40</v>
          </cell>
          <cell r="L12">
            <v>-53</v>
          </cell>
          <cell r="M12">
            <v>-153</v>
          </cell>
          <cell r="P12">
            <v>-767</v>
          </cell>
          <cell r="S12">
            <v>-601.89285714285711</v>
          </cell>
          <cell r="T12">
            <v>-767</v>
          </cell>
          <cell r="U12">
            <v>-750</v>
          </cell>
          <cell r="V12">
            <v>-601.89285714285711</v>
          </cell>
          <cell r="W12">
            <v>-413</v>
          </cell>
          <cell r="X12">
            <v>-405</v>
          </cell>
          <cell r="Y12">
            <v>-317.07142857142856</v>
          </cell>
          <cell r="AA12">
            <v>0</v>
          </cell>
          <cell r="AB12">
            <v>-12.178571428571429</v>
          </cell>
          <cell r="AF12">
            <v>0</v>
          </cell>
          <cell r="AG12">
            <v>2.6428571428571428</v>
          </cell>
          <cell r="AL12">
            <v>-148</v>
          </cell>
          <cell r="AM12">
            <v>-345</v>
          </cell>
          <cell r="AN12">
            <v>-275.28571428571428</v>
          </cell>
          <cell r="AR12">
            <v>-561</v>
          </cell>
          <cell r="AS12">
            <v>-750</v>
          </cell>
          <cell r="AT12">
            <v>-592.35714285714289</v>
          </cell>
          <cell r="AV12">
            <v>-16.321428571428573</v>
          </cell>
          <cell r="AW12">
            <v>-74.857142857142861</v>
          </cell>
          <cell r="AX12">
            <v>-90.678571428571431</v>
          </cell>
          <cell r="AY12">
            <v>-73.642857142857139</v>
          </cell>
          <cell r="AZ12">
            <v>-27.071428571428573</v>
          </cell>
          <cell r="BA12">
            <v>-34.5</v>
          </cell>
          <cell r="BB12">
            <v>-212.03571428571428</v>
          </cell>
          <cell r="BC12">
            <v>1.5</v>
          </cell>
          <cell r="BD12">
            <v>-59.5</v>
          </cell>
          <cell r="BE12">
            <v>-5.25</v>
          </cell>
          <cell r="BJ12">
            <v>-15</v>
          </cell>
          <cell r="BK12">
            <v>-110</v>
          </cell>
          <cell r="BL12">
            <v>-100</v>
          </cell>
          <cell r="BM12">
            <v>-100</v>
          </cell>
          <cell r="BN12">
            <v>-35</v>
          </cell>
          <cell r="BO12">
            <v>-45</v>
          </cell>
          <cell r="BP12">
            <v>-225</v>
          </cell>
          <cell r="BQ12">
            <v>-40</v>
          </cell>
          <cell r="BR12">
            <v>-80</v>
          </cell>
          <cell r="BS12">
            <v>0</v>
          </cell>
          <cell r="BY12">
            <v>-4.2132499999999995</v>
          </cell>
          <cell r="CD12">
            <v>-4.2132499999999995</v>
          </cell>
        </row>
        <row r="13">
          <cell r="A13">
            <v>8</v>
          </cell>
          <cell r="B13">
            <v>0</v>
          </cell>
          <cell r="C13">
            <v>-78</v>
          </cell>
          <cell r="D13">
            <v>-37</v>
          </cell>
          <cell r="E13">
            <v>-294</v>
          </cell>
          <cell r="F13">
            <v>-18</v>
          </cell>
          <cell r="G13">
            <v>-121</v>
          </cell>
          <cell r="H13">
            <v>-105</v>
          </cell>
          <cell r="I13">
            <v>-46</v>
          </cell>
          <cell r="J13">
            <v>-99</v>
          </cell>
          <cell r="K13">
            <v>-40</v>
          </cell>
          <cell r="L13">
            <v>-131</v>
          </cell>
          <cell r="M13">
            <v>-331</v>
          </cell>
          <cell r="P13">
            <v>-1300</v>
          </cell>
          <cell r="S13">
            <v>-601.89285714285711</v>
          </cell>
          <cell r="T13">
            <v>-1300</v>
          </cell>
          <cell r="U13">
            <v>-750</v>
          </cell>
          <cell r="V13">
            <v>-601.89285714285711</v>
          </cell>
          <cell r="W13">
            <v>-429</v>
          </cell>
          <cell r="X13">
            <v>-405</v>
          </cell>
          <cell r="Y13">
            <v>-317.07142857142856</v>
          </cell>
          <cell r="AA13">
            <v>0</v>
          </cell>
          <cell r="AB13">
            <v>-12.178571428571429</v>
          </cell>
          <cell r="AF13">
            <v>0</v>
          </cell>
          <cell r="AG13">
            <v>2.6428571428571428</v>
          </cell>
          <cell r="AL13">
            <v>-409</v>
          </cell>
          <cell r="AM13">
            <v>-345</v>
          </cell>
          <cell r="AN13">
            <v>-275.28571428571428</v>
          </cell>
          <cell r="AR13">
            <v>-838</v>
          </cell>
          <cell r="AS13">
            <v>-750</v>
          </cell>
          <cell r="AT13">
            <v>-592.35714285714289</v>
          </cell>
          <cell r="AV13">
            <v>-16.321428571428573</v>
          </cell>
          <cell r="AW13">
            <v>-74.857142857142861</v>
          </cell>
          <cell r="AX13">
            <v>-90.678571428571431</v>
          </cell>
          <cell r="AY13">
            <v>-73.642857142857139</v>
          </cell>
          <cell r="AZ13">
            <v>-27.071428571428573</v>
          </cell>
          <cell r="BA13">
            <v>-34.5</v>
          </cell>
          <cell r="BB13">
            <v>-212.03571428571428</v>
          </cell>
          <cell r="BC13">
            <v>1.5</v>
          </cell>
          <cell r="BD13">
            <v>-59.5</v>
          </cell>
          <cell r="BE13">
            <v>-5.25</v>
          </cell>
          <cell r="BJ13">
            <v>-15</v>
          </cell>
          <cell r="BK13">
            <v>-110</v>
          </cell>
          <cell r="BL13">
            <v>-100</v>
          </cell>
          <cell r="BM13">
            <v>-100</v>
          </cell>
          <cell r="BN13">
            <v>-35</v>
          </cell>
          <cell r="BO13">
            <v>-45</v>
          </cell>
          <cell r="BP13">
            <v>-225</v>
          </cell>
          <cell r="BQ13">
            <v>-40</v>
          </cell>
          <cell r="BR13">
            <v>-80</v>
          </cell>
          <cell r="BS13">
            <v>0</v>
          </cell>
          <cell r="BY13">
            <v>-4.8151428571428569</v>
          </cell>
          <cell r="CD13">
            <v>-4.8151428571428569</v>
          </cell>
        </row>
        <row r="14">
          <cell r="A14">
            <v>9</v>
          </cell>
          <cell r="B14">
            <v>0</v>
          </cell>
          <cell r="C14">
            <v>-74</v>
          </cell>
          <cell r="D14">
            <v>-44</v>
          </cell>
          <cell r="E14">
            <v>-413</v>
          </cell>
          <cell r="F14">
            <v>-20</v>
          </cell>
          <cell r="G14">
            <v>-120</v>
          </cell>
          <cell r="H14">
            <v>-105</v>
          </cell>
          <cell r="I14">
            <v>-46</v>
          </cell>
          <cell r="J14">
            <v>-100</v>
          </cell>
          <cell r="K14">
            <v>-40</v>
          </cell>
          <cell r="L14">
            <v>-181</v>
          </cell>
          <cell r="M14">
            <v>-219</v>
          </cell>
          <cell r="P14">
            <v>-1362</v>
          </cell>
          <cell r="S14">
            <v>-601.89285714285711</v>
          </cell>
          <cell r="T14">
            <v>-1362</v>
          </cell>
          <cell r="U14">
            <v>-750</v>
          </cell>
          <cell r="V14">
            <v>-601.89285714285711</v>
          </cell>
          <cell r="W14">
            <v>-431</v>
          </cell>
          <cell r="X14">
            <v>-405</v>
          </cell>
          <cell r="Y14">
            <v>-317.07142857142856</v>
          </cell>
          <cell r="AA14">
            <v>0</v>
          </cell>
          <cell r="AB14">
            <v>-12.178571428571429</v>
          </cell>
          <cell r="AF14">
            <v>0</v>
          </cell>
          <cell r="AG14">
            <v>2.6428571428571428</v>
          </cell>
          <cell r="AL14">
            <v>-531</v>
          </cell>
          <cell r="AM14">
            <v>-345</v>
          </cell>
          <cell r="AN14">
            <v>-275.28571428571428</v>
          </cell>
          <cell r="AR14">
            <v>-962</v>
          </cell>
          <cell r="AS14">
            <v>-750</v>
          </cell>
          <cell r="AT14">
            <v>-592.35714285714289</v>
          </cell>
          <cell r="AV14">
            <v>-16.321428571428573</v>
          </cell>
          <cell r="AW14">
            <v>-74.857142857142861</v>
          </cell>
          <cell r="AX14">
            <v>-90.678571428571431</v>
          </cell>
          <cell r="AY14">
            <v>-73.642857142857139</v>
          </cell>
          <cell r="AZ14">
            <v>-27.071428571428573</v>
          </cell>
          <cell r="BA14">
            <v>-34.5</v>
          </cell>
          <cell r="BB14">
            <v>-212.03571428571428</v>
          </cell>
          <cell r="BC14">
            <v>1.5</v>
          </cell>
          <cell r="BD14">
            <v>-59.5</v>
          </cell>
          <cell r="BE14">
            <v>-5.25</v>
          </cell>
          <cell r="BJ14">
            <v>-15</v>
          </cell>
          <cell r="BK14">
            <v>-110</v>
          </cell>
          <cell r="BL14">
            <v>-100</v>
          </cell>
          <cell r="BM14">
            <v>-100</v>
          </cell>
          <cell r="BN14">
            <v>-35</v>
          </cell>
          <cell r="BO14">
            <v>-45</v>
          </cell>
          <cell r="BP14">
            <v>-225</v>
          </cell>
          <cell r="BQ14">
            <v>-40</v>
          </cell>
          <cell r="BR14">
            <v>-80</v>
          </cell>
          <cell r="BS14">
            <v>0</v>
          </cell>
          <cell r="BY14">
            <v>-5.4170357142857144</v>
          </cell>
          <cell r="CD14">
            <v>-5.4170357142857144</v>
          </cell>
        </row>
        <row r="15">
          <cell r="A15">
            <v>10</v>
          </cell>
          <cell r="B15">
            <v>0</v>
          </cell>
          <cell r="C15">
            <v>-71</v>
          </cell>
          <cell r="D15">
            <v>-14</v>
          </cell>
          <cell r="E15">
            <v>-286</v>
          </cell>
          <cell r="F15">
            <v>-18</v>
          </cell>
          <cell r="G15">
            <v>-86</v>
          </cell>
          <cell r="H15">
            <v>-105</v>
          </cell>
          <cell r="I15">
            <v>-38</v>
          </cell>
          <cell r="J15">
            <v>-80</v>
          </cell>
          <cell r="K15">
            <v>-35</v>
          </cell>
          <cell r="L15">
            <v>-87</v>
          </cell>
          <cell r="M15">
            <v>-203</v>
          </cell>
          <cell r="P15">
            <v>-1023</v>
          </cell>
          <cell r="S15">
            <v>-601.89285714285711</v>
          </cell>
          <cell r="T15">
            <v>-1023</v>
          </cell>
          <cell r="U15">
            <v>-750</v>
          </cell>
          <cell r="V15">
            <v>-601.89285714285711</v>
          </cell>
          <cell r="W15">
            <v>-362</v>
          </cell>
          <cell r="X15">
            <v>-405</v>
          </cell>
          <cell r="Y15">
            <v>-317.07142857142856</v>
          </cell>
          <cell r="AA15">
            <v>0</v>
          </cell>
          <cell r="AB15">
            <v>-12.178571428571429</v>
          </cell>
          <cell r="AF15">
            <v>0</v>
          </cell>
          <cell r="AG15">
            <v>2.6428571428571428</v>
          </cell>
          <cell r="AL15">
            <v>-371</v>
          </cell>
          <cell r="AM15">
            <v>-345</v>
          </cell>
          <cell r="AN15">
            <v>-275.28571428571428</v>
          </cell>
          <cell r="AR15">
            <v>-733</v>
          </cell>
          <cell r="AS15">
            <v>-750</v>
          </cell>
          <cell r="AT15">
            <v>-592.35714285714289</v>
          </cell>
          <cell r="AV15">
            <v>-16.321428571428573</v>
          </cell>
          <cell r="AW15">
            <v>-74.857142857142861</v>
          </cell>
          <cell r="AX15">
            <v>-90.678571428571431</v>
          </cell>
          <cell r="AY15">
            <v>-73.642857142857139</v>
          </cell>
          <cell r="AZ15">
            <v>-27.071428571428573</v>
          </cell>
          <cell r="BA15">
            <v>-34.5</v>
          </cell>
          <cell r="BB15">
            <v>-212.03571428571428</v>
          </cell>
          <cell r="BC15">
            <v>1.5</v>
          </cell>
          <cell r="BD15">
            <v>-59.5</v>
          </cell>
          <cell r="BE15">
            <v>-5.25</v>
          </cell>
          <cell r="BJ15">
            <v>-15</v>
          </cell>
          <cell r="BK15">
            <v>-110</v>
          </cell>
          <cell r="BL15">
            <v>-100</v>
          </cell>
          <cell r="BM15">
            <v>-100</v>
          </cell>
          <cell r="BN15">
            <v>-35</v>
          </cell>
          <cell r="BO15">
            <v>-45</v>
          </cell>
          <cell r="BP15">
            <v>-225</v>
          </cell>
          <cell r="BQ15">
            <v>-40</v>
          </cell>
          <cell r="BR15">
            <v>-80</v>
          </cell>
          <cell r="BS15">
            <v>0</v>
          </cell>
          <cell r="BY15">
            <v>-6.0189285714285718</v>
          </cell>
          <cell r="CD15">
            <v>-6.0189285714285718</v>
          </cell>
        </row>
        <row r="16">
          <cell r="A16">
            <v>11</v>
          </cell>
          <cell r="B16">
            <v>0</v>
          </cell>
          <cell r="C16">
            <v>-54</v>
          </cell>
          <cell r="D16">
            <v>2</v>
          </cell>
          <cell r="E16">
            <v>-269</v>
          </cell>
          <cell r="F16">
            <v>-18</v>
          </cell>
          <cell r="G16">
            <v>-101</v>
          </cell>
          <cell r="H16">
            <v>-105</v>
          </cell>
          <cell r="I16">
            <v>-40</v>
          </cell>
          <cell r="J16">
            <v>-77</v>
          </cell>
          <cell r="K16">
            <v>-38</v>
          </cell>
          <cell r="L16">
            <v>-8</v>
          </cell>
          <cell r="M16">
            <v>-100</v>
          </cell>
          <cell r="P16">
            <v>-808</v>
          </cell>
          <cell r="S16">
            <v>-601.89285714285711</v>
          </cell>
          <cell r="T16">
            <v>-808</v>
          </cell>
          <cell r="U16">
            <v>-750</v>
          </cell>
          <cell r="V16">
            <v>-601.89285714285711</v>
          </cell>
          <cell r="W16">
            <v>-379</v>
          </cell>
          <cell r="X16">
            <v>-405</v>
          </cell>
          <cell r="Y16">
            <v>-317.07142857142856</v>
          </cell>
          <cell r="AA16">
            <v>0</v>
          </cell>
          <cell r="AB16">
            <v>-12.178571428571429</v>
          </cell>
          <cell r="AF16">
            <v>0</v>
          </cell>
          <cell r="AG16">
            <v>2.6428571428571428</v>
          </cell>
          <cell r="AL16">
            <v>-321</v>
          </cell>
          <cell r="AM16">
            <v>-345</v>
          </cell>
          <cell r="AN16">
            <v>-275.28571428571428</v>
          </cell>
          <cell r="AR16">
            <v>-700</v>
          </cell>
          <cell r="AS16">
            <v>-750</v>
          </cell>
          <cell r="AT16">
            <v>-592.35714285714289</v>
          </cell>
          <cell r="AV16">
            <v>-16.321428571428573</v>
          </cell>
          <cell r="AW16">
            <v>-74.857142857142861</v>
          </cell>
          <cell r="AX16">
            <v>-90.678571428571431</v>
          </cell>
          <cell r="AY16">
            <v>-73.642857142857139</v>
          </cell>
          <cell r="AZ16">
            <v>-27.071428571428573</v>
          </cell>
          <cell r="BA16">
            <v>-34.5</v>
          </cell>
          <cell r="BB16">
            <v>-212.03571428571428</v>
          </cell>
          <cell r="BC16">
            <v>1.5</v>
          </cell>
          <cell r="BD16">
            <v>-59.5</v>
          </cell>
          <cell r="BE16">
            <v>-5.25</v>
          </cell>
          <cell r="BJ16">
            <v>-15</v>
          </cell>
          <cell r="BK16">
            <v>-110</v>
          </cell>
          <cell r="BL16">
            <v>-100</v>
          </cell>
          <cell r="BM16">
            <v>-100</v>
          </cell>
          <cell r="BN16">
            <v>-35</v>
          </cell>
          <cell r="BO16">
            <v>-45</v>
          </cell>
          <cell r="BP16">
            <v>-225</v>
          </cell>
          <cell r="BQ16">
            <v>-40</v>
          </cell>
          <cell r="BR16">
            <v>-80</v>
          </cell>
          <cell r="BS16">
            <v>0</v>
          </cell>
          <cell r="BY16">
            <v>-6.6208214285714293</v>
          </cell>
          <cell r="CD16">
            <v>-6.6208214285714293</v>
          </cell>
        </row>
        <row r="17">
          <cell r="A17">
            <v>12</v>
          </cell>
          <cell r="B17">
            <v>46</v>
          </cell>
          <cell r="C17">
            <v>-25</v>
          </cell>
          <cell r="D17">
            <v>0</v>
          </cell>
          <cell r="E17">
            <v>-48</v>
          </cell>
          <cell r="F17">
            <v>-18</v>
          </cell>
          <cell r="G17">
            <v>-9</v>
          </cell>
          <cell r="H17">
            <v>-105</v>
          </cell>
          <cell r="I17">
            <v>-4</v>
          </cell>
          <cell r="J17">
            <v>-96</v>
          </cell>
          <cell r="K17">
            <v>-3</v>
          </cell>
          <cell r="L17">
            <v>0</v>
          </cell>
          <cell r="M17">
            <v>192</v>
          </cell>
          <cell r="P17">
            <v>-70</v>
          </cell>
          <cell r="S17">
            <v>-601.89285714285711</v>
          </cell>
          <cell r="T17">
            <v>-70</v>
          </cell>
          <cell r="U17">
            <v>-750</v>
          </cell>
          <cell r="V17">
            <v>-601.89285714285711</v>
          </cell>
          <cell r="W17">
            <v>-235</v>
          </cell>
          <cell r="X17">
            <v>-405</v>
          </cell>
          <cell r="Y17">
            <v>-317.07142857142856</v>
          </cell>
          <cell r="AA17">
            <v>0</v>
          </cell>
          <cell r="AB17">
            <v>-12.178571428571429</v>
          </cell>
          <cell r="AF17">
            <v>0</v>
          </cell>
          <cell r="AG17">
            <v>2.6428571428571428</v>
          </cell>
          <cell r="AL17">
            <v>-73</v>
          </cell>
          <cell r="AM17">
            <v>-345</v>
          </cell>
          <cell r="AN17">
            <v>-275.28571428571428</v>
          </cell>
          <cell r="AR17">
            <v>-308</v>
          </cell>
          <cell r="AS17">
            <v>-750</v>
          </cell>
          <cell r="AT17">
            <v>-592.35714285714289</v>
          </cell>
          <cell r="AV17">
            <v>-16.321428571428573</v>
          </cell>
          <cell r="AW17">
            <v>-74.857142857142861</v>
          </cell>
          <cell r="AX17">
            <v>-90.678571428571431</v>
          </cell>
          <cell r="AY17">
            <v>-73.642857142857139</v>
          </cell>
          <cell r="AZ17">
            <v>-27.071428571428573</v>
          </cell>
          <cell r="BA17">
            <v>-34.5</v>
          </cell>
          <cell r="BB17">
            <v>-212.03571428571428</v>
          </cell>
          <cell r="BC17">
            <v>1.5</v>
          </cell>
          <cell r="BD17">
            <v>-59.5</v>
          </cell>
          <cell r="BE17">
            <v>-5.25</v>
          </cell>
          <cell r="BJ17">
            <v>-15</v>
          </cell>
          <cell r="BK17">
            <v>-110</v>
          </cell>
          <cell r="BL17">
            <v>-100</v>
          </cell>
          <cell r="BM17">
            <v>-100</v>
          </cell>
          <cell r="BN17">
            <v>-35</v>
          </cell>
          <cell r="BO17">
            <v>-45</v>
          </cell>
          <cell r="BP17">
            <v>-225</v>
          </cell>
          <cell r="BQ17">
            <v>-40</v>
          </cell>
          <cell r="BR17">
            <v>-80</v>
          </cell>
          <cell r="BS17">
            <v>0</v>
          </cell>
          <cell r="BY17">
            <v>-7.2227142857142868</v>
          </cell>
          <cell r="CD17">
            <v>-7.2227142857142868</v>
          </cell>
        </row>
        <row r="18">
          <cell r="A18">
            <v>13</v>
          </cell>
          <cell r="B18">
            <v>38</v>
          </cell>
          <cell r="C18">
            <v>-69</v>
          </cell>
          <cell r="D18">
            <v>39</v>
          </cell>
          <cell r="E18">
            <v>-136</v>
          </cell>
          <cell r="F18">
            <v>-17</v>
          </cell>
          <cell r="G18">
            <v>0</v>
          </cell>
          <cell r="H18">
            <v>-105</v>
          </cell>
          <cell r="I18">
            <v>0</v>
          </cell>
          <cell r="J18">
            <v>-87</v>
          </cell>
          <cell r="K18">
            <v>0</v>
          </cell>
          <cell r="L18">
            <v>0</v>
          </cell>
          <cell r="M18">
            <v>233</v>
          </cell>
          <cell r="P18">
            <v>-104</v>
          </cell>
          <cell r="S18">
            <v>-601.89285714285711</v>
          </cell>
          <cell r="T18">
            <v>-104</v>
          </cell>
          <cell r="U18">
            <v>-750</v>
          </cell>
          <cell r="V18">
            <v>-601.89285714285711</v>
          </cell>
          <cell r="W18">
            <v>-209</v>
          </cell>
          <cell r="X18">
            <v>-405</v>
          </cell>
          <cell r="Y18">
            <v>-317.07142857142856</v>
          </cell>
          <cell r="AA18">
            <v>0</v>
          </cell>
          <cell r="AB18">
            <v>-12.178571428571429</v>
          </cell>
          <cell r="AF18">
            <v>0</v>
          </cell>
          <cell r="AG18">
            <v>2.6428571428571428</v>
          </cell>
          <cell r="AL18">
            <v>-166</v>
          </cell>
          <cell r="AM18">
            <v>-345</v>
          </cell>
          <cell r="AN18">
            <v>-275.28571428571428</v>
          </cell>
          <cell r="AR18">
            <v>-375</v>
          </cell>
          <cell r="AS18">
            <v>-750</v>
          </cell>
          <cell r="AT18">
            <v>-592.35714285714289</v>
          </cell>
          <cell r="AV18">
            <v>-16.321428571428573</v>
          </cell>
          <cell r="AW18">
            <v>-74.857142857142861</v>
          </cell>
          <cell r="AX18">
            <v>-90.678571428571431</v>
          </cell>
          <cell r="AY18">
            <v>-73.642857142857139</v>
          </cell>
          <cell r="AZ18">
            <v>-27.071428571428573</v>
          </cell>
          <cell r="BA18">
            <v>-34.5</v>
          </cell>
          <cell r="BB18">
            <v>-212.03571428571428</v>
          </cell>
          <cell r="BC18">
            <v>1.5</v>
          </cell>
          <cell r="BD18">
            <v>-59.5</v>
          </cell>
          <cell r="BE18">
            <v>-5.25</v>
          </cell>
          <cell r="BJ18">
            <v>-15</v>
          </cell>
          <cell r="BK18">
            <v>-110</v>
          </cell>
          <cell r="BL18">
            <v>-100</v>
          </cell>
          <cell r="BM18">
            <v>-100</v>
          </cell>
          <cell r="BN18">
            <v>-35</v>
          </cell>
          <cell r="BO18">
            <v>-45</v>
          </cell>
          <cell r="BP18">
            <v>-225</v>
          </cell>
          <cell r="BQ18">
            <v>-40</v>
          </cell>
          <cell r="BR18">
            <v>-80</v>
          </cell>
          <cell r="BS18">
            <v>0</v>
          </cell>
          <cell r="BY18">
            <v>-7.8246071428571442</v>
          </cell>
          <cell r="CD18">
            <v>-7.8246071428571442</v>
          </cell>
        </row>
        <row r="19">
          <cell r="A19">
            <v>14</v>
          </cell>
          <cell r="B19">
            <v>-15</v>
          </cell>
          <cell r="C19">
            <v>-71</v>
          </cell>
          <cell r="D19">
            <v>4</v>
          </cell>
          <cell r="E19">
            <v>-250</v>
          </cell>
          <cell r="F19">
            <v>-17</v>
          </cell>
          <cell r="G19">
            <v>0</v>
          </cell>
          <cell r="H19">
            <v>-91</v>
          </cell>
          <cell r="I19">
            <v>0</v>
          </cell>
          <cell r="J19">
            <v>-85</v>
          </cell>
          <cell r="K19">
            <v>0</v>
          </cell>
          <cell r="L19">
            <v>0</v>
          </cell>
          <cell r="M19">
            <v>23</v>
          </cell>
          <cell r="P19">
            <v>-502</v>
          </cell>
          <cell r="S19">
            <v>-601.89285714285711</v>
          </cell>
          <cell r="T19">
            <v>-502</v>
          </cell>
          <cell r="U19">
            <v>-750</v>
          </cell>
          <cell r="V19">
            <v>-601.89285714285711</v>
          </cell>
          <cell r="W19">
            <v>-193</v>
          </cell>
          <cell r="X19">
            <v>-405</v>
          </cell>
          <cell r="Y19">
            <v>-317.07142857142856</v>
          </cell>
          <cell r="AA19">
            <v>0</v>
          </cell>
          <cell r="AB19">
            <v>-12.178571428571429</v>
          </cell>
          <cell r="AF19">
            <v>0</v>
          </cell>
          <cell r="AG19">
            <v>2.6428571428571428</v>
          </cell>
          <cell r="AL19">
            <v>-317</v>
          </cell>
          <cell r="AM19">
            <v>-345</v>
          </cell>
          <cell r="AN19">
            <v>-275.28571428571428</v>
          </cell>
          <cell r="AR19">
            <v>-510</v>
          </cell>
          <cell r="AS19">
            <v>-750</v>
          </cell>
          <cell r="AT19">
            <v>-592.35714285714289</v>
          </cell>
          <cell r="AV19">
            <v>-16.321428571428573</v>
          </cell>
          <cell r="AW19">
            <v>-74.857142857142861</v>
          </cell>
          <cell r="AX19">
            <v>-90.678571428571431</v>
          </cell>
          <cell r="AY19">
            <v>-73.642857142857139</v>
          </cell>
          <cell r="AZ19">
            <v>-27.071428571428573</v>
          </cell>
          <cell r="BA19">
            <v>-34.5</v>
          </cell>
          <cell r="BB19">
            <v>-212.03571428571428</v>
          </cell>
          <cell r="BC19">
            <v>1.5</v>
          </cell>
          <cell r="BD19">
            <v>-59.5</v>
          </cell>
          <cell r="BE19">
            <v>-5.25</v>
          </cell>
          <cell r="BJ19">
            <v>-15</v>
          </cell>
          <cell r="BK19">
            <v>-110</v>
          </cell>
          <cell r="BL19">
            <v>-100</v>
          </cell>
          <cell r="BM19">
            <v>-100</v>
          </cell>
          <cell r="BN19">
            <v>-35</v>
          </cell>
          <cell r="BO19">
            <v>-45</v>
          </cell>
          <cell r="BP19">
            <v>-225</v>
          </cell>
          <cell r="BQ19">
            <v>-40</v>
          </cell>
          <cell r="BR19">
            <v>-80</v>
          </cell>
          <cell r="BS19">
            <v>0</v>
          </cell>
          <cell r="BY19">
            <v>-8.4265000000000008</v>
          </cell>
          <cell r="CD19">
            <v>-8.4265000000000008</v>
          </cell>
        </row>
        <row r="20">
          <cell r="A20">
            <v>15</v>
          </cell>
          <cell r="B20">
            <v>-33</v>
          </cell>
          <cell r="C20">
            <v>-38</v>
          </cell>
          <cell r="D20">
            <v>81</v>
          </cell>
          <cell r="E20">
            <v>-256</v>
          </cell>
          <cell r="F20">
            <v>-17</v>
          </cell>
          <cell r="G20">
            <v>-87</v>
          </cell>
          <cell r="H20">
            <v>-92</v>
          </cell>
          <cell r="I20">
            <v>-28</v>
          </cell>
          <cell r="J20">
            <v>-78</v>
          </cell>
          <cell r="K20">
            <v>-29</v>
          </cell>
          <cell r="L20">
            <v>0</v>
          </cell>
          <cell r="M20">
            <v>290</v>
          </cell>
          <cell r="P20">
            <v>-287</v>
          </cell>
          <cell r="S20">
            <v>-601.89285714285711</v>
          </cell>
          <cell r="T20">
            <v>-287</v>
          </cell>
          <cell r="U20">
            <v>-750</v>
          </cell>
          <cell r="V20">
            <v>-601.89285714285711</v>
          </cell>
          <cell r="W20">
            <v>-331</v>
          </cell>
          <cell r="X20">
            <v>-405</v>
          </cell>
          <cell r="Y20">
            <v>-317.07142857142856</v>
          </cell>
          <cell r="AA20">
            <v>0</v>
          </cell>
          <cell r="AB20">
            <v>-12.178571428571429</v>
          </cell>
          <cell r="AF20">
            <v>0</v>
          </cell>
          <cell r="AG20">
            <v>2.6428571428571428</v>
          </cell>
          <cell r="AL20">
            <v>-213</v>
          </cell>
          <cell r="AM20">
            <v>-345</v>
          </cell>
          <cell r="AN20">
            <v>-275.28571428571428</v>
          </cell>
          <cell r="AR20">
            <v>-544</v>
          </cell>
          <cell r="AS20">
            <v>-750</v>
          </cell>
          <cell r="AT20">
            <v>-592.35714285714289</v>
          </cell>
          <cell r="AV20">
            <v>-16.321428571428573</v>
          </cell>
          <cell r="AW20">
            <v>-74.857142857142861</v>
          </cell>
          <cell r="AX20">
            <v>-90.678571428571431</v>
          </cell>
          <cell r="AY20">
            <v>-73.642857142857139</v>
          </cell>
          <cell r="AZ20">
            <v>-27.071428571428573</v>
          </cell>
          <cell r="BA20">
            <v>-34.5</v>
          </cell>
          <cell r="BB20">
            <v>-212.03571428571428</v>
          </cell>
          <cell r="BC20">
            <v>1.5</v>
          </cell>
          <cell r="BD20">
            <v>-59.5</v>
          </cell>
          <cell r="BE20">
            <v>-5.25</v>
          </cell>
          <cell r="BJ20">
            <v>-15</v>
          </cell>
          <cell r="BK20">
            <v>-110</v>
          </cell>
          <cell r="BL20">
            <v>-100</v>
          </cell>
          <cell r="BM20">
            <v>-100</v>
          </cell>
          <cell r="BN20">
            <v>-35</v>
          </cell>
          <cell r="BO20">
            <v>-45</v>
          </cell>
          <cell r="BP20">
            <v>-225</v>
          </cell>
          <cell r="BQ20">
            <v>-40</v>
          </cell>
          <cell r="BR20">
            <v>-80</v>
          </cell>
          <cell r="BS20">
            <v>0</v>
          </cell>
          <cell r="BY20">
            <v>-9.0283928571428582</v>
          </cell>
          <cell r="CD20">
            <v>-9.0283928571428582</v>
          </cell>
        </row>
        <row r="21">
          <cell r="A21">
            <v>16</v>
          </cell>
          <cell r="B21">
            <v>-77</v>
          </cell>
          <cell r="C21">
            <v>-22</v>
          </cell>
          <cell r="D21">
            <v>-18</v>
          </cell>
          <cell r="E21">
            <v>-260</v>
          </cell>
          <cell r="F21">
            <v>-17</v>
          </cell>
          <cell r="G21">
            <v>-118</v>
          </cell>
          <cell r="H21">
            <v>-93</v>
          </cell>
          <cell r="I21">
            <v>-45</v>
          </cell>
          <cell r="J21">
            <v>-78</v>
          </cell>
          <cell r="K21">
            <v>-41</v>
          </cell>
          <cell r="L21">
            <v>0</v>
          </cell>
          <cell r="M21">
            <v>271</v>
          </cell>
          <cell r="P21">
            <v>-498</v>
          </cell>
          <cell r="S21">
            <v>-601.89285714285711</v>
          </cell>
          <cell r="T21">
            <v>-498</v>
          </cell>
          <cell r="U21">
            <v>-750</v>
          </cell>
          <cell r="V21">
            <v>-601.89285714285711</v>
          </cell>
          <cell r="W21">
            <v>-392</v>
          </cell>
          <cell r="X21">
            <v>-405</v>
          </cell>
          <cell r="Y21">
            <v>-317.07142857142856</v>
          </cell>
          <cell r="AA21">
            <v>0</v>
          </cell>
          <cell r="AB21">
            <v>-12.178571428571429</v>
          </cell>
          <cell r="AF21">
            <v>0</v>
          </cell>
          <cell r="AG21">
            <v>2.6428571428571428</v>
          </cell>
          <cell r="AL21">
            <v>-300</v>
          </cell>
          <cell r="AM21">
            <v>-345</v>
          </cell>
          <cell r="AN21">
            <v>-275.28571428571428</v>
          </cell>
          <cell r="AR21">
            <v>-692</v>
          </cell>
          <cell r="AS21">
            <v>-750</v>
          </cell>
          <cell r="AT21">
            <v>-592.35714285714289</v>
          </cell>
          <cell r="AV21">
            <v>-16.321428571428573</v>
          </cell>
          <cell r="AW21">
            <v>-74.857142857142861</v>
          </cell>
          <cell r="AX21">
            <v>-90.678571428571431</v>
          </cell>
          <cell r="AY21">
            <v>-73.642857142857139</v>
          </cell>
          <cell r="AZ21">
            <v>-27.071428571428573</v>
          </cell>
          <cell r="BA21">
            <v>-34.5</v>
          </cell>
          <cell r="BB21">
            <v>-212.03571428571428</v>
          </cell>
          <cell r="BC21">
            <v>1.5</v>
          </cell>
          <cell r="BD21">
            <v>-59.5</v>
          </cell>
          <cell r="BE21">
            <v>-5.25</v>
          </cell>
          <cell r="BJ21">
            <v>-15</v>
          </cell>
          <cell r="BK21">
            <v>-110</v>
          </cell>
          <cell r="BL21">
            <v>-100</v>
          </cell>
          <cell r="BM21">
            <v>-100</v>
          </cell>
          <cell r="BN21">
            <v>-35</v>
          </cell>
          <cell r="BO21">
            <v>-45</v>
          </cell>
          <cell r="BP21">
            <v>-225</v>
          </cell>
          <cell r="BQ21">
            <v>-40</v>
          </cell>
          <cell r="BR21">
            <v>-80</v>
          </cell>
          <cell r="BS21">
            <v>0</v>
          </cell>
          <cell r="BY21">
            <v>-9.6302857142857157</v>
          </cell>
          <cell r="CD21">
            <v>-9.6302857142857157</v>
          </cell>
        </row>
        <row r="22">
          <cell r="A22">
            <v>17</v>
          </cell>
          <cell r="B22">
            <v>-129</v>
          </cell>
          <cell r="C22">
            <v>-75</v>
          </cell>
          <cell r="D22">
            <v>-46</v>
          </cell>
          <cell r="E22">
            <v>-500</v>
          </cell>
          <cell r="F22">
            <v>-29</v>
          </cell>
          <cell r="G22">
            <v>-113</v>
          </cell>
          <cell r="H22">
            <v>-119</v>
          </cell>
          <cell r="I22">
            <v>-46</v>
          </cell>
          <cell r="J22">
            <v>-80</v>
          </cell>
          <cell r="K22">
            <v>-40</v>
          </cell>
          <cell r="L22">
            <v>0</v>
          </cell>
          <cell r="M22">
            <v>-244</v>
          </cell>
          <cell r="P22">
            <v>-1421</v>
          </cell>
          <cell r="S22">
            <v>-601.89285714285711</v>
          </cell>
          <cell r="T22">
            <v>-1421</v>
          </cell>
          <cell r="U22">
            <v>-750</v>
          </cell>
          <cell r="V22">
            <v>-601.89285714285711</v>
          </cell>
          <cell r="W22">
            <v>-427</v>
          </cell>
          <cell r="X22">
            <v>-405</v>
          </cell>
          <cell r="Y22">
            <v>-317.07142857142856</v>
          </cell>
          <cell r="AA22">
            <v>0</v>
          </cell>
          <cell r="AB22">
            <v>-12.178571428571429</v>
          </cell>
          <cell r="AF22">
            <v>0</v>
          </cell>
          <cell r="AG22">
            <v>2.6428571428571428</v>
          </cell>
          <cell r="AL22">
            <v>-621</v>
          </cell>
          <cell r="AM22">
            <v>-345</v>
          </cell>
          <cell r="AN22">
            <v>-275.28571428571428</v>
          </cell>
          <cell r="AR22">
            <v>-1048</v>
          </cell>
          <cell r="AS22">
            <v>-750</v>
          </cell>
          <cell r="AT22">
            <v>-592.35714285714289</v>
          </cell>
          <cell r="AV22">
            <v>-16.321428571428573</v>
          </cell>
          <cell r="AW22">
            <v>-74.857142857142861</v>
          </cell>
          <cell r="AX22">
            <v>-90.678571428571431</v>
          </cell>
          <cell r="AY22">
            <v>-73.642857142857139</v>
          </cell>
          <cell r="AZ22">
            <v>-27.071428571428573</v>
          </cell>
          <cell r="BA22">
            <v>-34.5</v>
          </cell>
          <cell r="BB22">
            <v>-212.03571428571428</v>
          </cell>
          <cell r="BC22">
            <v>1.5</v>
          </cell>
          <cell r="BD22">
            <v>-59.5</v>
          </cell>
          <cell r="BE22">
            <v>-5.25</v>
          </cell>
          <cell r="BJ22">
            <v>-15</v>
          </cell>
          <cell r="BK22">
            <v>-110</v>
          </cell>
          <cell r="BL22">
            <v>-100</v>
          </cell>
          <cell r="BM22">
            <v>-100</v>
          </cell>
          <cell r="BN22">
            <v>-35</v>
          </cell>
          <cell r="BO22">
            <v>-45</v>
          </cell>
          <cell r="BP22">
            <v>-225</v>
          </cell>
          <cell r="BQ22">
            <v>-40</v>
          </cell>
          <cell r="BR22">
            <v>-80</v>
          </cell>
          <cell r="BS22">
            <v>0</v>
          </cell>
          <cell r="BY22">
            <v>-10.232178571428573</v>
          </cell>
          <cell r="CD22">
            <v>-10.232178571428573</v>
          </cell>
        </row>
        <row r="23">
          <cell r="A23">
            <v>18</v>
          </cell>
          <cell r="B23">
            <v>-55</v>
          </cell>
          <cell r="C23">
            <v>-71</v>
          </cell>
          <cell r="D23">
            <v>-51</v>
          </cell>
          <cell r="E23">
            <v>-397</v>
          </cell>
          <cell r="F23">
            <v>-29</v>
          </cell>
          <cell r="G23">
            <v>-122</v>
          </cell>
          <cell r="H23">
            <v>-113</v>
          </cell>
          <cell r="I23">
            <v>-46</v>
          </cell>
          <cell r="J23">
            <v>-80</v>
          </cell>
          <cell r="K23">
            <v>-43</v>
          </cell>
          <cell r="L23">
            <v>0</v>
          </cell>
          <cell r="M23">
            <v>-44</v>
          </cell>
          <cell r="P23">
            <v>-1051</v>
          </cell>
          <cell r="S23">
            <v>-601.89285714285711</v>
          </cell>
          <cell r="T23">
            <v>-1051</v>
          </cell>
          <cell r="U23">
            <v>-750</v>
          </cell>
          <cell r="V23">
            <v>-601.89285714285711</v>
          </cell>
          <cell r="W23">
            <v>-433</v>
          </cell>
          <cell r="X23">
            <v>-405</v>
          </cell>
          <cell r="Y23">
            <v>-317.07142857142856</v>
          </cell>
          <cell r="AA23">
            <v>0</v>
          </cell>
          <cell r="AB23">
            <v>-12.178571428571429</v>
          </cell>
          <cell r="AF23">
            <v>0</v>
          </cell>
          <cell r="AG23">
            <v>2.6428571428571428</v>
          </cell>
          <cell r="AL23">
            <v>-519</v>
          </cell>
          <cell r="AM23">
            <v>-345</v>
          </cell>
          <cell r="AN23">
            <v>-275.28571428571428</v>
          </cell>
          <cell r="AR23">
            <v>-952</v>
          </cell>
          <cell r="AS23">
            <v>-750</v>
          </cell>
          <cell r="AT23">
            <v>-592.35714285714289</v>
          </cell>
          <cell r="AV23">
            <v>-16.321428571428573</v>
          </cell>
          <cell r="AW23">
            <v>-74.857142857142861</v>
          </cell>
          <cell r="AX23">
            <v>-90.678571428571431</v>
          </cell>
          <cell r="AY23">
            <v>-73.642857142857139</v>
          </cell>
          <cell r="AZ23">
            <v>-27.071428571428573</v>
          </cell>
          <cell r="BA23">
            <v>-34.5</v>
          </cell>
          <cell r="BB23">
            <v>-212.03571428571428</v>
          </cell>
          <cell r="BC23">
            <v>1.5</v>
          </cell>
          <cell r="BD23">
            <v>-59.5</v>
          </cell>
          <cell r="BE23">
            <v>-5.25</v>
          </cell>
          <cell r="BJ23">
            <v>-15</v>
          </cell>
          <cell r="BK23">
            <v>-110</v>
          </cell>
          <cell r="BL23">
            <v>-100</v>
          </cell>
          <cell r="BM23">
            <v>-100</v>
          </cell>
          <cell r="BN23">
            <v>-35</v>
          </cell>
          <cell r="BO23">
            <v>-45</v>
          </cell>
          <cell r="BP23">
            <v>-225</v>
          </cell>
          <cell r="BQ23">
            <v>-40</v>
          </cell>
          <cell r="BR23">
            <v>-80</v>
          </cell>
          <cell r="BS23">
            <v>0</v>
          </cell>
          <cell r="BY23">
            <v>-10.834071428571431</v>
          </cell>
          <cell r="CD23">
            <v>-10.834071428571431</v>
          </cell>
        </row>
        <row r="24">
          <cell r="A24">
            <v>19</v>
          </cell>
          <cell r="B24">
            <v>88</v>
          </cell>
          <cell r="C24">
            <v>-68</v>
          </cell>
          <cell r="D24">
            <v>-5</v>
          </cell>
          <cell r="E24">
            <v>-225</v>
          </cell>
          <cell r="F24">
            <v>-29</v>
          </cell>
          <cell r="G24">
            <v>-88</v>
          </cell>
          <cell r="H24">
            <v>-9</v>
          </cell>
          <cell r="I24">
            <v>-50</v>
          </cell>
          <cell r="J24">
            <v>-6</v>
          </cell>
          <cell r="K24">
            <v>-37</v>
          </cell>
          <cell r="L24">
            <v>0</v>
          </cell>
          <cell r="M24">
            <v>114</v>
          </cell>
          <cell r="P24">
            <v>-315</v>
          </cell>
          <cell r="U24">
            <v>-750</v>
          </cell>
          <cell r="W24">
            <v>-219</v>
          </cell>
          <cell r="X24">
            <v>-405</v>
          </cell>
          <cell r="Y24">
            <v>-317.07142857142856</v>
          </cell>
          <cell r="AA24">
            <v>0</v>
          </cell>
          <cell r="AB24">
            <v>-12.178571428571429</v>
          </cell>
          <cell r="AF24">
            <v>0</v>
          </cell>
          <cell r="AG24">
            <v>2.6428571428571428</v>
          </cell>
          <cell r="AM24">
            <v>-345</v>
          </cell>
          <cell r="AS24">
            <v>-750</v>
          </cell>
          <cell r="AV24">
            <v>-16.321428571428573</v>
          </cell>
          <cell r="AW24">
            <v>-74.857142857142861</v>
          </cell>
          <cell r="AX24">
            <v>-90.678571428571431</v>
          </cell>
          <cell r="AY24">
            <v>-73.642857142857139</v>
          </cell>
          <cell r="AZ24">
            <v>-27.071428571428573</v>
          </cell>
          <cell r="BA24">
            <v>-34.5</v>
          </cell>
          <cell r="BB24">
            <v>-212.03571428571428</v>
          </cell>
          <cell r="BC24">
            <v>1.5</v>
          </cell>
          <cell r="BD24">
            <v>-59.5</v>
          </cell>
          <cell r="BE24">
            <v>-5.25</v>
          </cell>
          <cell r="BJ24">
            <v>-15</v>
          </cell>
          <cell r="BK24">
            <v>-110</v>
          </cell>
          <cell r="BL24">
            <v>-100</v>
          </cell>
          <cell r="BM24">
            <v>-100</v>
          </cell>
          <cell r="BN24">
            <v>-35</v>
          </cell>
          <cell r="BO24">
            <v>-45</v>
          </cell>
          <cell r="BP24">
            <v>-225</v>
          </cell>
          <cell r="BQ24">
            <v>-40</v>
          </cell>
          <cell r="BR24">
            <v>-80</v>
          </cell>
          <cell r="BS24">
            <v>0</v>
          </cell>
          <cell r="BY24">
            <v>-11.435964285714288</v>
          </cell>
          <cell r="CD24">
            <v>-11.435964285714288</v>
          </cell>
        </row>
        <row r="25">
          <cell r="A25">
            <v>20</v>
          </cell>
          <cell r="B25">
            <v>52</v>
          </cell>
          <cell r="C25">
            <v>-70</v>
          </cell>
          <cell r="D25">
            <v>36</v>
          </cell>
          <cell r="E25">
            <v>-221</v>
          </cell>
          <cell r="F25">
            <v>-27</v>
          </cell>
          <cell r="G25">
            <v>-117</v>
          </cell>
          <cell r="H25">
            <v>0</v>
          </cell>
          <cell r="I25">
            <v>-50</v>
          </cell>
          <cell r="J25">
            <v>0</v>
          </cell>
          <cell r="K25">
            <v>-42</v>
          </cell>
          <cell r="L25">
            <v>0</v>
          </cell>
          <cell r="M25">
            <v>79</v>
          </cell>
          <cell r="P25">
            <v>-360</v>
          </cell>
          <cell r="U25">
            <v>-750</v>
          </cell>
          <cell r="W25">
            <v>-236</v>
          </cell>
          <cell r="X25">
            <v>-405</v>
          </cell>
          <cell r="Y25">
            <v>-317.07142857142856</v>
          </cell>
          <cell r="AA25">
            <v>0</v>
          </cell>
          <cell r="AB25">
            <v>-12.178571428571429</v>
          </cell>
          <cell r="AF25">
            <v>0</v>
          </cell>
          <cell r="AG25">
            <v>2.6428571428571428</v>
          </cell>
          <cell r="AM25">
            <v>-345</v>
          </cell>
          <cell r="AS25">
            <v>-750</v>
          </cell>
          <cell r="AV25">
            <v>-16.321428571428573</v>
          </cell>
          <cell r="AW25">
            <v>-74.857142857142861</v>
          </cell>
          <cell r="AX25">
            <v>-90.678571428571431</v>
          </cell>
          <cell r="AY25">
            <v>-73.642857142857139</v>
          </cell>
          <cell r="AZ25">
            <v>-27.071428571428573</v>
          </cell>
          <cell r="BA25">
            <v>-34.5</v>
          </cell>
          <cell r="BB25">
            <v>-212.03571428571428</v>
          </cell>
          <cell r="BC25">
            <v>1.5</v>
          </cell>
          <cell r="BD25">
            <v>-59.5</v>
          </cell>
          <cell r="BE25">
            <v>-5.25</v>
          </cell>
          <cell r="BJ25">
            <v>-15</v>
          </cell>
          <cell r="BK25">
            <v>-110</v>
          </cell>
          <cell r="BL25">
            <v>-100</v>
          </cell>
          <cell r="BM25">
            <v>-100</v>
          </cell>
          <cell r="BN25">
            <v>-35</v>
          </cell>
          <cell r="BO25">
            <v>-45</v>
          </cell>
          <cell r="BP25">
            <v>-225</v>
          </cell>
          <cell r="BQ25">
            <v>-40</v>
          </cell>
          <cell r="BR25">
            <v>-80</v>
          </cell>
          <cell r="BS25">
            <v>0</v>
          </cell>
          <cell r="BY25">
            <v>-12.037857142857145</v>
          </cell>
          <cell r="CD25">
            <v>-12.037857142857145</v>
          </cell>
        </row>
        <row r="26">
          <cell r="A26">
            <v>21</v>
          </cell>
          <cell r="B26">
            <v>3</v>
          </cell>
          <cell r="C26">
            <v>-70</v>
          </cell>
          <cell r="D26">
            <v>103</v>
          </cell>
          <cell r="E26">
            <v>-225</v>
          </cell>
          <cell r="F26">
            <v>-26</v>
          </cell>
          <cell r="G26">
            <v>-120</v>
          </cell>
          <cell r="H26">
            <v>0</v>
          </cell>
          <cell r="I26">
            <v>-50</v>
          </cell>
          <cell r="J26">
            <v>0</v>
          </cell>
          <cell r="K26">
            <v>-44</v>
          </cell>
          <cell r="L26">
            <v>0</v>
          </cell>
          <cell r="M26">
            <v>114</v>
          </cell>
          <cell r="P26">
            <v>-315</v>
          </cell>
          <cell r="U26">
            <v>-750</v>
          </cell>
          <cell r="W26">
            <v>-240</v>
          </cell>
          <cell r="X26">
            <v>-405</v>
          </cell>
          <cell r="Y26">
            <v>-317.07142857142856</v>
          </cell>
          <cell r="AA26">
            <v>0</v>
          </cell>
          <cell r="AB26">
            <v>-12.178571428571429</v>
          </cell>
          <cell r="AF26">
            <v>0</v>
          </cell>
          <cell r="AG26">
            <v>2.6428571428571428</v>
          </cell>
          <cell r="AM26">
            <v>-345</v>
          </cell>
          <cell r="AS26">
            <v>-750</v>
          </cell>
          <cell r="AV26">
            <v>-16.321428571428573</v>
          </cell>
          <cell r="AW26">
            <v>-74.857142857142861</v>
          </cell>
          <cell r="AX26">
            <v>-90.678571428571431</v>
          </cell>
          <cell r="AY26">
            <v>-73.642857142857139</v>
          </cell>
          <cell r="AZ26">
            <v>-27.071428571428573</v>
          </cell>
          <cell r="BA26">
            <v>-34.5</v>
          </cell>
          <cell r="BB26">
            <v>-212.03571428571428</v>
          </cell>
          <cell r="BC26">
            <v>1.5</v>
          </cell>
          <cell r="BD26">
            <v>-59.5</v>
          </cell>
          <cell r="BE26">
            <v>-5.25</v>
          </cell>
          <cell r="BJ26">
            <v>-15</v>
          </cell>
          <cell r="BK26">
            <v>-110</v>
          </cell>
          <cell r="BL26">
            <v>-100</v>
          </cell>
          <cell r="BM26">
            <v>-100</v>
          </cell>
          <cell r="BN26">
            <v>-35</v>
          </cell>
          <cell r="BO26">
            <v>-45</v>
          </cell>
          <cell r="BP26">
            <v>-225</v>
          </cell>
          <cell r="BQ26">
            <v>-40</v>
          </cell>
          <cell r="BR26">
            <v>-80</v>
          </cell>
          <cell r="BS26">
            <v>0</v>
          </cell>
          <cell r="BY26">
            <v>-12.639750000000003</v>
          </cell>
          <cell r="CD26">
            <v>-12.639750000000003</v>
          </cell>
        </row>
        <row r="27">
          <cell r="A27">
            <v>22</v>
          </cell>
          <cell r="B27">
            <v>4</v>
          </cell>
          <cell r="C27">
            <v>-62</v>
          </cell>
          <cell r="D27">
            <v>3</v>
          </cell>
          <cell r="E27">
            <v>-225</v>
          </cell>
          <cell r="F27">
            <v>-27</v>
          </cell>
          <cell r="G27">
            <v>-116</v>
          </cell>
          <cell r="H27">
            <v>-92</v>
          </cell>
          <cell r="I27">
            <v>-48</v>
          </cell>
          <cell r="J27">
            <v>-68</v>
          </cell>
          <cell r="K27">
            <v>-43</v>
          </cell>
          <cell r="L27">
            <v>0</v>
          </cell>
          <cell r="M27">
            <v>225</v>
          </cell>
          <cell r="P27">
            <v>-449</v>
          </cell>
          <cell r="U27">
            <v>-750</v>
          </cell>
          <cell r="W27">
            <v>-394</v>
          </cell>
          <cell r="X27">
            <v>-405</v>
          </cell>
          <cell r="Y27">
            <v>-317.07142857142856</v>
          </cell>
          <cell r="AA27">
            <v>0</v>
          </cell>
          <cell r="AB27">
            <v>-12.178571428571429</v>
          </cell>
          <cell r="AF27">
            <v>0</v>
          </cell>
          <cell r="AG27">
            <v>2.6428571428571428</v>
          </cell>
          <cell r="AM27">
            <v>-345</v>
          </cell>
          <cell r="AS27">
            <v>-750</v>
          </cell>
          <cell r="AV27">
            <v>-16.321428571428573</v>
          </cell>
          <cell r="AW27">
            <v>-74.857142857142861</v>
          </cell>
          <cell r="AX27">
            <v>-90.678571428571431</v>
          </cell>
          <cell r="AY27">
            <v>-73.642857142857139</v>
          </cell>
          <cell r="AZ27">
            <v>-27.071428571428573</v>
          </cell>
          <cell r="BA27">
            <v>-34.5</v>
          </cell>
          <cell r="BB27">
            <v>-212.03571428571428</v>
          </cell>
          <cell r="BC27">
            <v>1.5</v>
          </cell>
          <cell r="BD27">
            <v>-59.5</v>
          </cell>
          <cell r="BE27">
            <v>-5.25</v>
          </cell>
          <cell r="BJ27">
            <v>-15</v>
          </cell>
          <cell r="BK27">
            <v>-110</v>
          </cell>
          <cell r="BL27">
            <v>-100</v>
          </cell>
          <cell r="BM27">
            <v>-100</v>
          </cell>
          <cell r="BN27">
            <v>-35</v>
          </cell>
          <cell r="BO27">
            <v>-45</v>
          </cell>
          <cell r="BP27">
            <v>-225</v>
          </cell>
          <cell r="BQ27">
            <v>-40</v>
          </cell>
          <cell r="BR27">
            <v>-80</v>
          </cell>
          <cell r="BS27">
            <v>0</v>
          </cell>
          <cell r="BY27">
            <v>-13.24164285714286</v>
          </cell>
          <cell r="CD27">
            <v>-13.24164285714286</v>
          </cell>
        </row>
        <row r="28">
          <cell r="A28">
            <v>23</v>
          </cell>
          <cell r="B28">
            <v>0</v>
          </cell>
          <cell r="C28">
            <v>-55</v>
          </cell>
          <cell r="D28">
            <v>-21</v>
          </cell>
          <cell r="E28">
            <v>-225</v>
          </cell>
          <cell r="F28">
            <v>-26</v>
          </cell>
          <cell r="G28">
            <v>-81</v>
          </cell>
          <cell r="H28">
            <v>-95</v>
          </cell>
          <cell r="I28">
            <v>-46</v>
          </cell>
          <cell r="J28">
            <v>-75</v>
          </cell>
          <cell r="K28">
            <v>-37</v>
          </cell>
          <cell r="L28">
            <v>-39</v>
          </cell>
          <cell r="M28">
            <v>69</v>
          </cell>
          <cell r="P28">
            <v>-631</v>
          </cell>
          <cell r="U28">
            <v>-750</v>
          </cell>
          <cell r="W28">
            <v>-360</v>
          </cell>
          <cell r="X28">
            <v>-405</v>
          </cell>
          <cell r="Y28">
            <v>-317.07142857142856</v>
          </cell>
          <cell r="AA28">
            <v>0</v>
          </cell>
          <cell r="AB28">
            <v>-12.178571428571429</v>
          </cell>
          <cell r="AF28">
            <v>0</v>
          </cell>
          <cell r="AG28">
            <v>2.6428571428571428</v>
          </cell>
          <cell r="AM28">
            <v>-345</v>
          </cell>
          <cell r="AS28">
            <v>-750</v>
          </cell>
          <cell r="AV28">
            <v>-16.321428571428573</v>
          </cell>
          <cell r="AW28">
            <v>-74.857142857142861</v>
          </cell>
          <cell r="AX28">
            <v>-90.678571428571431</v>
          </cell>
          <cell r="AY28">
            <v>-73.642857142857139</v>
          </cell>
          <cell r="AZ28">
            <v>-27.071428571428573</v>
          </cell>
          <cell r="BA28">
            <v>-34.5</v>
          </cell>
          <cell r="BB28">
            <v>-212.03571428571428</v>
          </cell>
          <cell r="BC28">
            <v>1.5</v>
          </cell>
          <cell r="BD28">
            <v>-59.5</v>
          </cell>
          <cell r="BE28">
            <v>-5.25</v>
          </cell>
          <cell r="BJ28">
            <v>-15</v>
          </cell>
          <cell r="BK28">
            <v>-110</v>
          </cell>
          <cell r="BL28">
            <v>-100</v>
          </cell>
          <cell r="BM28">
            <v>-100</v>
          </cell>
          <cell r="BN28">
            <v>-35</v>
          </cell>
          <cell r="BO28">
            <v>-45</v>
          </cell>
          <cell r="BP28">
            <v>-225</v>
          </cell>
          <cell r="BQ28">
            <v>-40</v>
          </cell>
          <cell r="BR28">
            <v>-80</v>
          </cell>
          <cell r="BS28">
            <v>0</v>
          </cell>
          <cell r="BY28">
            <v>-13.843535714285718</v>
          </cell>
          <cell r="CD28">
            <v>-13.843535714285718</v>
          </cell>
        </row>
        <row r="29">
          <cell r="A29">
            <v>24</v>
          </cell>
          <cell r="B29">
            <v>0</v>
          </cell>
          <cell r="C29">
            <v>-54</v>
          </cell>
          <cell r="D29">
            <v>33</v>
          </cell>
          <cell r="E29">
            <v>-225</v>
          </cell>
          <cell r="F29">
            <v>-26</v>
          </cell>
          <cell r="G29">
            <v>-111</v>
          </cell>
          <cell r="H29">
            <v>-95</v>
          </cell>
          <cell r="I29">
            <v>-44</v>
          </cell>
          <cell r="J29">
            <v>-75</v>
          </cell>
          <cell r="K29">
            <v>-43</v>
          </cell>
          <cell r="L29">
            <v>0</v>
          </cell>
          <cell r="M29">
            <v>297</v>
          </cell>
          <cell r="P29">
            <v>-343</v>
          </cell>
          <cell r="U29">
            <v>-750</v>
          </cell>
          <cell r="W29">
            <v>-394</v>
          </cell>
          <cell r="X29">
            <v>-405</v>
          </cell>
          <cell r="Y29">
            <v>-317.07142857142856</v>
          </cell>
          <cell r="AA29">
            <v>0</v>
          </cell>
          <cell r="AB29">
            <v>-12.178571428571429</v>
          </cell>
          <cell r="AF29">
            <v>0</v>
          </cell>
          <cell r="AG29">
            <v>2.6428571428571428</v>
          </cell>
          <cell r="AM29">
            <v>-345</v>
          </cell>
          <cell r="AS29">
            <v>-750</v>
          </cell>
          <cell r="AV29">
            <v>-16.321428571428573</v>
          </cell>
          <cell r="AW29">
            <v>-74.857142857142861</v>
          </cell>
          <cell r="AX29">
            <v>-90.678571428571431</v>
          </cell>
          <cell r="AY29">
            <v>-73.642857142857139</v>
          </cell>
          <cell r="AZ29">
            <v>-27.071428571428573</v>
          </cell>
          <cell r="BA29">
            <v>-34.5</v>
          </cell>
          <cell r="BB29">
            <v>-212.03571428571428</v>
          </cell>
          <cell r="BC29">
            <v>1.5</v>
          </cell>
          <cell r="BD29">
            <v>-59.5</v>
          </cell>
          <cell r="BE29">
            <v>-5.25</v>
          </cell>
          <cell r="BJ29">
            <v>-15</v>
          </cell>
          <cell r="BK29">
            <v>-110</v>
          </cell>
          <cell r="BL29">
            <v>-100</v>
          </cell>
          <cell r="BM29">
            <v>-100</v>
          </cell>
          <cell r="BN29">
            <v>-35</v>
          </cell>
          <cell r="BO29">
            <v>-45</v>
          </cell>
          <cell r="BP29">
            <v>-225</v>
          </cell>
          <cell r="BQ29">
            <v>-40</v>
          </cell>
          <cell r="BR29">
            <v>-80</v>
          </cell>
          <cell r="BS29">
            <v>0</v>
          </cell>
          <cell r="BY29">
            <v>-14.445428571428575</v>
          </cell>
          <cell r="CD29">
            <v>-14.445428571428575</v>
          </cell>
        </row>
        <row r="30">
          <cell r="A30">
            <v>25</v>
          </cell>
          <cell r="B30">
            <v>0</v>
          </cell>
          <cell r="C30">
            <v>-57</v>
          </cell>
          <cell r="D30">
            <v>0</v>
          </cell>
          <cell r="E30">
            <v>-225</v>
          </cell>
          <cell r="F30">
            <v>-20</v>
          </cell>
          <cell r="G30">
            <v>-109</v>
          </cell>
          <cell r="H30">
            <v>-95</v>
          </cell>
          <cell r="I30">
            <v>-43</v>
          </cell>
          <cell r="J30">
            <v>-75</v>
          </cell>
          <cell r="K30">
            <v>-43</v>
          </cell>
          <cell r="L30">
            <v>0</v>
          </cell>
          <cell r="M30">
            <v>152</v>
          </cell>
          <cell r="P30">
            <v>-515</v>
          </cell>
          <cell r="U30">
            <v>-750</v>
          </cell>
          <cell r="W30">
            <v>-385</v>
          </cell>
          <cell r="X30">
            <v>-405</v>
          </cell>
          <cell r="Y30">
            <v>-317.07142857142856</v>
          </cell>
          <cell r="AA30">
            <v>0</v>
          </cell>
          <cell r="AB30">
            <v>-12.178571428571429</v>
          </cell>
          <cell r="AF30">
            <v>0</v>
          </cell>
          <cell r="AG30">
            <v>2.6428571428571428</v>
          </cell>
          <cell r="AM30">
            <v>-345</v>
          </cell>
          <cell r="AS30">
            <v>-750</v>
          </cell>
          <cell r="AV30">
            <v>-16.321428571428573</v>
          </cell>
          <cell r="AW30">
            <v>-74.857142857142861</v>
          </cell>
          <cell r="AX30">
            <v>-90.678571428571431</v>
          </cell>
          <cell r="BC30">
            <v>1.5</v>
          </cell>
          <cell r="BJ30">
            <v>-15</v>
          </cell>
          <cell r="BK30">
            <v>-110</v>
          </cell>
          <cell r="BL30">
            <v>-100</v>
          </cell>
          <cell r="BM30">
            <v>-100</v>
          </cell>
          <cell r="BN30">
            <v>-35</v>
          </cell>
          <cell r="BO30">
            <v>-45</v>
          </cell>
          <cell r="BP30">
            <v>-225</v>
          </cell>
          <cell r="BQ30">
            <v>-40</v>
          </cell>
          <cell r="BR30">
            <v>-80</v>
          </cell>
          <cell r="BS30">
            <v>0</v>
          </cell>
          <cell r="BY30">
            <v>-15.047321428571433</v>
          </cell>
          <cell r="CD30">
            <v>-15.047321428571433</v>
          </cell>
        </row>
        <row r="31">
          <cell r="A31">
            <v>26</v>
          </cell>
          <cell r="B31">
            <v>0</v>
          </cell>
          <cell r="C31">
            <v>-27</v>
          </cell>
          <cell r="D31">
            <v>1</v>
          </cell>
          <cell r="E31">
            <v>-138</v>
          </cell>
          <cell r="F31">
            <v>-20</v>
          </cell>
          <cell r="G31">
            <v>0</v>
          </cell>
          <cell r="H31">
            <v>-94</v>
          </cell>
          <cell r="I31">
            <v>-42</v>
          </cell>
          <cell r="J31">
            <v>-75</v>
          </cell>
          <cell r="K31">
            <v>0</v>
          </cell>
          <cell r="L31">
            <v>36</v>
          </cell>
          <cell r="M31">
            <v>290</v>
          </cell>
          <cell r="P31">
            <v>-69</v>
          </cell>
          <cell r="U31">
            <v>-750</v>
          </cell>
          <cell r="W31">
            <v>-231</v>
          </cell>
          <cell r="X31">
            <v>-405</v>
          </cell>
          <cell r="Y31">
            <v>-317.07142857142856</v>
          </cell>
          <cell r="AA31">
            <v>0</v>
          </cell>
          <cell r="AF31">
            <v>0</v>
          </cell>
          <cell r="AM31">
            <v>-345</v>
          </cell>
          <cell r="AS31">
            <v>-750</v>
          </cell>
          <cell r="AV31">
            <v>-16.321428571428573</v>
          </cell>
          <cell r="AW31">
            <v>-74.857142857142861</v>
          </cell>
          <cell r="AX31">
            <v>-90.678571428571431</v>
          </cell>
          <cell r="BC31">
            <v>1.5</v>
          </cell>
          <cell r="BJ31">
            <v>-15</v>
          </cell>
          <cell r="BK31">
            <v>-110</v>
          </cell>
          <cell r="BL31">
            <v>-100</v>
          </cell>
          <cell r="BM31">
            <v>-100</v>
          </cell>
          <cell r="BN31">
            <v>-35</v>
          </cell>
          <cell r="BO31">
            <v>-45</v>
          </cell>
          <cell r="BP31">
            <v>-225</v>
          </cell>
          <cell r="BQ31">
            <v>-40</v>
          </cell>
          <cell r="BR31">
            <v>-80</v>
          </cell>
          <cell r="BS31">
            <v>0</v>
          </cell>
          <cell r="BY31">
            <v>-15.64921428571429</v>
          </cell>
          <cell r="CD31">
            <v>-15.64921428571429</v>
          </cell>
        </row>
        <row r="32">
          <cell r="A32">
            <v>27</v>
          </cell>
          <cell r="B32">
            <v>-29</v>
          </cell>
          <cell r="C32">
            <v>-60</v>
          </cell>
          <cell r="D32">
            <v>0</v>
          </cell>
          <cell r="E32">
            <v>-154</v>
          </cell>
          <cell r="F32">
            <v>-19</v>
          </cell>
          <cell r="G32">
            <v>0</v>
          </cell>
          <cell r="H32">
            <v>-93</v>
          </cell>
          <cell r="I32">
            <v>-43</v>
          </cell>
          <cell r="J32">
            <v>-75</v>
          </cell>
          <cell r="K32">
            <v>0</v>
          </cell>
          <cell r="L32">
            <v>93</v>
          </cell>
          <cell r="M32">
            <v>182</v>
          </cell>
          <cell r="P32">
            <v>-198</v>
          </cell>
          <cell r="U32">
            <v>-750</v>
          </cell>
          <cell r="X32">
            <v>-405</v>
          </cell>
          <cell r="AA32">
            <v>0</v>
          </cell>
          <cell r="AF32">
            <v>0</v>
          </cell>
          <cell r="AM32">
            <v>-345</v>
          </cell>
          <cell r="AS32">
            <v>-750</v>
          </cell>
          <cell r="BJ32">
            <v>-15</v>
          </cell>
          <cell r="BK32">
            <v>-110</v>
          </cell>
          <cell r="BL32">
            <v>-100</v>
          </cell>
          <cell r="BM32">
            <v>-100</v>
          </cell>
          <cell r="BN32">
            <v>-35</v>
          </cell>
          <cell r="BO32">
            <v>-45</v>
          </cell>
          <cell r="BP32">
            <v>-225</v>
          </cell>
          <cell r="BQ32">
            <v>-40</v>
          </cell>
          <cell r="BR32">
            <v>-80</v>
          </cell>
          <cell r="BS32">
            <v>0</v>
          </cell>
          <cell r="BY32">
            <v>-16.251107142857148</v>
          </cell>
          <cell r="CD32">
            <v>-16.251107142857148</v>
          </cell>
        </row>
      </sheetData>
      <sheetData sheetId="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ling Sheet"/>
      <sheetName val="Index"/>
      <sheetName val="Rev Def Sum"/>
      <sheetName val="Rev Requirement"/>
      <sheetName val="Gross Conversion Factor"/>
      <sheetName val="Proforma Adjustments"/>
      <sheetName val="Revenue  Sheet 1"/>
      <sheetName val="Summary Sheet 2"/>
      <sheetName val="Per Books Purchase Gas Exp"/>
      <sheetName val="Annualized Purchase Gas Exp "/>
      <sheetName val="Uncollectible Surcharge Calc"/>
      <sheetName val="Unadj. Rev 2-A"/>
      <sheetName val="Bills 2-B"/>
      <sheetName val="DTH 2-C"/>
      <sheetName val="Norm 2-D"/>
      <sheetName val="Adj. Rev 2-E"/>
      <sheetName val="Adj to OGDR 2-F"/>
      <sheetName val="O&amp;M Expenses"/>
      <sheetName val="O&amp;M Adjustment Summary"/>
      <sheetName val="Labor Adj. Summary"/>
      <sheetName val="Wage Increase"/>
      <sheetName val="Gross Payroll Summary"/>
      <sheetName val="O&amp;M Percentage"/>
      <sheetName val="new positions"/>
      <sheetName val="Incentive"/>
      <sheetName val="Profit Sharing"/>
      <sheetName val="Pensions &amp; Benefits Adj "/>
      <sheetName val="NCSC Test Year Adj"/>
      <sheetName val="Incentive Comp"/>
      <sheetName val="IBM IT"/>
      <sheetName val="NCSC Labor &amp; Benefits"/>
      <sheetName val="Outside Svcs &amp; Company Mem"/>
      <sheetName val="Lease Expense"/>
      <sheetName val="Corporate Insurance"/>
      <sheetName val="Fuel Used in Co Operations"/>
      <sheetName val="Uncollectible Adj."/>
      <sheetName val="Rate Case Expense Adj"/>
      <sheetName val="DSM Surcharge Adjustment"/>
      <sheetName val="PSC &amp; PC Fees Adj"/>
      <sheetName val="Injuries&amp; Damages Adj"/>
      <sheetName val="GTI Funding "/>
      <sheetName val="Choice Costs"/>
      <sheetName val="Postage Costs "/>
      <sheetName val="Customer Education "/>
      <sheetName val="Depreciation Expense Summary"/>
      <sheetName val="Taxes Other than Income Sum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Rate Base"/>
      <sheetName val="Customer Deposits"/>
      <sheetName val="Lead Lag"/>
      <sheetName val="Cost of Capital"/>
      <sheetName val="Round Robi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33 A REV."/>
      <sheetName val="ATTACH REH-5A REV"/>
      <sheetName val="TS1 &amp; TS2 ALLOCATION"/>
    </sheetNames>
    <sheetDataSet>
      <sheetData sheetId="0" refreshError="1">
        <row r="1">
          <cell r="H1" t="str">
            <v>Schedule 33</v>
          </cell>
        </row>
        <row r="3">
          <cell r="D3" t="str">
            <v>COLUMBIA GAS OF VIRGINIA,  INC.</v>
          </cell>
        </row>
        <row r="5">
          <cell r="D5" t="str">
            <v xml:space="preserve">      Schedule of Additional Gross Revenues</v>
          </cell>
        </row>
        <row r="6">
          <cell r="D6" t="str">
            <v>By Rate Schedule Produced By Proposed Rates</v>
          </cell>
        </row>
        <row r="9">
          <cell r="D9" t="str">
            <v>Adjusted</v>
          </cell>
          <cell r="G9" t="str">
            <v>Proposed</v>
          </cell>
          <cell r="H9" t="str">
            <v>Proposed</v>
          </cell>
        </row>
        <row r="10">
          <cell r="C10" t="str">
            <v>Adjusted</v>
          </cell>
          <cell r="D10" t="str">
            <v>Rate</v>
          </cell>
          <cell r="E10" t="str">
            <v>Proposed</v>
          </cell>
          <cell r="F10" t="str">
            <v>Adjusted</v>
          </cell>
          <cell r="G10" t="str">
            <v>Increase</v>
          </cell>
          <cell r="H10" t="str">
            <v>Increase</v>
          </cell>
        </row>
        <row r="11">
          <cell r="B11" t="str">
            <v>Description</v>
          </cell>
          <cell r="C11" t="str">
            <v>Volumes (a)</v>
          </cell>
          <cell r="D11" t="str">
            <v>Revenue (b)</v>
          </cell>
          <cell r="E11" t="str">
            <v>Increase</v>
          </cell>
          <cell r="F11" t="str">
            <v>Revenues</v>
          </cell>
          <cell r="G11" t="str">
            <v>Per Mcf</v>
          </cell>
          <cell r="H11" t="str">
            <v>Percent</v>
          </cell>
        </row>
        <row r="12">
          <cell r="C12" t="str">
            <v>(1)</v>
          </cell>
          <cell r="D12" t="str">
            <v>(2)</v>
          </cell>
          <cell r="E12" t="str">
            <v>(3)</v>
          </cell>
          <cell r="F12" t="str">
            <v>(4=2+3)</v>
          </cell>
          <cell r="G12" t="str">
            <v>(5=3/1)</v>
          </cell>
          <cell r="H12" t="str">
            <v>(6)</v>
          </cell>
        </row>
        <row r="13">
          <cell r="C13" t="str">
            <v>Mcf</v>
          </cell>
          <cell r="D13" t="str">
            <v>$</v>
          </cell>
          <cell r="E13" t="str">
            <v>$</v>
          </cell>
          <cell r="F13" t="str">
            <v>$</v>
          </cell>
          <cell r="G13" t="str">
            <v>$/Mcf</v>
          </cell>
        </row>
        <row r="15">
          <cell r="B15" t="str">
            <v>Residential Service</v>
          </cell>
        </row>
        <row r="16">
          <cell r="B16" t="str">
            <v xml:space="preserve">  East and West</v>
          </cell>
          <cell r="C16">
            <v>11467918.199999999</v>
          </cell>
          <cell r="D16">
            <v>105546782</v>
          </cell>
          <cell r="E16">
            <v>9268974.945700001</v>
          </cell>
          <cell r="F16">
            <v>114815756.9457</v>
          </cell>
        </row>
        <row r="17">
          <cell r="B17" t="str">
            <v xml:space="preserve">  Central</v>
          </cell>
          <cell r="C17">
            <v>917057.1</v>
          </cell>
          <cell r="D17">
            <v>8272167</v>
          </cell>
          <cell r="E17">
            <v>796152.52987344749</v>
          </cell>
          <cell r="F17">
            <v>9068319.5298734475</v>
          </cell>
        </row>
        <row r="18">
          <cell r="B18" t="str">
            <v xml:space="preserve">  Total</v>
          </cell>
          <cell r="C18">
            <v>12384975.299999999</v>
          </cell>
          <cell r="D18">
            <v>113818949</v>
          </cell>
          <cell r="E18">
            <v>10065127.475573448</v>
          </cell>
          <cell r="F18">
            <v>123884076.47557345</v>
          </cell>
          <cell r="G18">
            <v>0.81269999999999998</v>
          </cell>
          <cell r="H18">
            <v>8.8400000000000006E-2</v>
          </cell>
        </row>
        <row r="20">
          <cell r="B20" t="str">
            <v>Small General Service</v>
          </cell>
        </row>
        <row r="21">
          <cell r="B21" t="str">
            <v xml:space="preserve">  Commercial</v>
          </cell>
          <cell r="C21">
            <v>6998572.9000000004</v>
          </cell>
          <cell r="D21">
            <v>47132884</v>
          </cell>
          <cell r="E21">
            <v>2635048.8509999998</v>
          </cell>
          <cell r="F21">
            <v>49767932.850999996</v>
          </cell>
        </row>
        <row r="22">
          <cell r="B22" t="str">
            <v xml:space="preserve">  Industrial</v>
          </cell>
          <cell r="C22">
            <v>522998.3</v>
          </cell>
          <cell r="D22">
            <v>3243215</v>
          </cell>
          <cell r="E22">
            <v>180918.85170088289</v>
          </cell>
          <cell r="F22">
            <v>3424133.8517008829</v>
          </cell>
        </row>
        <row r="23">
          <cell r="B23" t="str">
            <v xml:space="preserve">  Total</v>
          </cell>
          <cell r="C23">
            <v>7521571.2000000002</v>
          </cell>
          <cell r="D23">
            <v>50376099</v>
          </cell>
          <cell r="E23">
            <v>2815967.7027008827</v>
          </cell>
          <cell r="F23">
            <v>53192066.702700876</v>
          </cell>
          <cell r="G23">
            <v>0.37440000000000001</v>
          </cell>
          <cell r="H23">
            <v>5.5899999999999998E-2</v>
          </cell>
        </row>
        <row r="25">
          <cell r="B25" t="str">
            <v xml:space="preserve">Large General Service 1/  </v>
          </cell>
        </row>
        <row r="26">
          <cell r="B26" t="str">
            <v>Transportation Service 1</v>
          </cell>
        </row>
        <row r="27">
          <cell r="B27" t="str">
            <v xml:space="preserve">  Commercial (LGS 1)</v>
          </cell>
          <cell r="C27">
            <v>427682.9</v>
          </cell>
          <cell r="D27">
            <v>1115423</v>
          </cell>
          <cell r="E27">
            <v>32711.53581999999</v>
          </cell>
          <cell r="F27">
            <v>1148134.5358199999</v>
          </cell>
        </row>
        <row r="28">
          <cell r="B28" t="str">
            <v xml:space="preserve">  Industrial (LGS 1)</v>
          </cell>
          <cell r="C28">
            <v>740335</v>
          </cell>
          <cell r="D28">
            <v>3449616</v>
          </cell>
          <cell r="E28">
            <v>74045.791333959671</v>
          </cell>
          <cell r="F28">
            <v>3523661.7913339594</v>
          </cell>
        </row>
        <row r="29">
          <cell r="B29" t="str">
            <v xml:space="preserve">  Commercial (TS-1)</v>
          </cell>
          <cell r="C29">
            <v>2101300.2000000002</v>
          </cell>
          <cell r="D29">
            <v>1368179</v>
          </cell>
          <cell r="E29">
            <v>167328.92973999999</v>
          </cell>
          <cell r="F29">
            <v>1535507.9297400001</v>
          </cell>
        </row>
        <row r="30">
          <cell r="B30" t="str">
            <v xml:space="preserve">  Industrial (TS-1)</v>
          </cell>
          <cell r="C30">
            <v>6947728.5999999996</v>
          </cell>
          <cell r="D30">
            <v>3734034</v>
          </cell>
          <cell r="E30">
            <v>495300.92672000005</v>
          </cell>
          <cell r="F30">
            <v>4229334.9267199999</v>
          </cell>
        </row>
        <row r="31">
          <cell r="B31" t="str">
            <v xml:space="preserve">  Total</v>
          </cell>
          <cell r="C31">
            <v>10217046.699999999</v>
          </cell>
          <cell r="D31">
            <v>9667252</v>
          </cell>
          <cell r="E31">
            <v>769387.1836139597</v>
          </cell>
          <cell r="F31">
            <v>10436639.18361396</v>
          </cell>
          <cell r="G31">
            <v>7.5300000000000006E-2</v>
          </cell>
          <cell r="H31">
            <v>7.9600000000000004E-2</v>
          </cell>
        </row>
        <row r="33">
          <cell r="B33" t="str">
            <v>Large General Service 2/</v>
          </cell>
        </row>
        <row r="34">
          <cell r="B34" t="str">
            <v>Transportation Service 2</v>
          </cell>
        </row>
        <row r="35">
          <cell r="B35" t="str">
            <v xml:space="preserve">  Commercial (LGS 2)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 t="str">
            <v xml:space="preserve">  Industrial (LGS 2)</v>
          </cell>
          <cell r="C36">
            <v>1052107</v>
          </cell>
          <cell r="D36">
            <v>4040109</v>
          </cell>
          <cell r="E36">
            <v>21383.575000000001</v>
          </cell>
          <cell r="F36">
            <v>4061492.5750000002</v>
          </cell>
        </row>
        <row r="37">
          <cell r="B37" t="str">
            <v xml:space="preserve">  Commercial (TS-2)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 t="str">
            <v xml:space="preserve">  Industrial (TS-2)</v>
          </cell>
          <cell r="C38">
            <v>13598016</v>
          </cell>
          <cell r="D38">
            <v>3105475</v>
          </cell>
          <cell r="E38">
            <v>353886.06311170897</v>
          </cell>
          <cell r="F38">
            <v>3459361.063111709</v>
          </cell>
        </row>
        <row r="39">
          <cell r="B39" t="str">
            <v xml:space="preserve">  Total</v>
          </cell>
          <cell r="C39">
            <v>14650123</v>
          </cell>
          <cell r="D39">
            <v>7145584</v>
          </cell>
          <cell r="E39">
            <v>375269.63811170898</v>
          </cell>
          <cell r="F39">
            <v>7520853.6381117087</v>
          </cell>
          <cell r="G39">
            <v>2.5600000000000001E-2</v>
          </cell>
          <cell r="H39">
            <v>5.2499999999999998E-2</v>
          </cell>
        </row>
        <row r="42">
          <cell r="B42" t="str">
            <v xml:space="preserve">  Special Contract</v>
          </cell>
          <cell r="C42">
            <v>16993404</v>
          </cell>
          <cell r="D42">
            <v>2615185</v>
          </cell>
          <cell r="E42">
            <v>0</v>
          </cell>
          <cell r="F42">
            <v>2615185</v>
          </cell>
          <cell r="G42">
            <v>0</v>
          </cell>
          <cell r="H42">
            <v>0</v>
          </cell>
        </row>
        <row r="44">
          <cell r="B44" t="str">
            <v xml:space="preserve">  Total Transportation</v>
          </cell>
          <cell r="C44">
            <v>39640448.799999997</v>
          </cell>
          <cell r="D44">
            <v>10822873</v>
          </cell>
          <cell r="E44">
            <v>1016515.919571709</v>
          </cell>
          <cell r="F44">
            <v>11839388.919571709</v>
          </cell>
        </row>
        <row r="46">
          <cell r="B46" t="str">
            <v>Total</v>
          </cell>
          <cell r="C46">
            <v>61767120.200000003</v>
          </cell>
          <cell r="D46">
            <v>183623069</v>
          </cell>
          <cell r="E46">
            <v>14025752</v>
          </cell>
          <cell r="F46">
            <v>197648821</v>
          </cell>
        </row>
        <row r="48">
          <cell r="B48" t="str">
            <v>Other Operating Revenue</v>
          </cell>
          <cell r="D48">
            <v>2113419</v>
          </cell>
          <cell r="E48">
            <v>0</v>
          </cell>
          <cell r="F48">
            <v>2113419</v>
          </cell>
        </row>
        <row r="49">
          <cell r="B49" t="str">
            <v>Total Revenue</v>
          </cell>
          <cell r="C49">
            <v>61767120.200000003</v>
          </cell>
          <cell r="D49">
            <v>185736488</v>
          </cell>
          <cell r="E49">
            <v>14025752</v>
          </cell>
          <cell r="F49">
            <v>199762240</v>
          </cell>
        </row>
        <row r="52">
          <cell r="B52" t="str">
            <v>(a) Test period adjusted per schedule 14.</v>
          </cell>
        </row>
        <row r="54">
          <cell r="B54" t="str">
            <v>(b) Rates based on those in approved in Case No. PUE950033.</v>
          </cell>
        </row>
        <row r="56">
          <cell r="B56" t="str">
            <v>X:\CGV\RATECASE\98\SCHEDULE\SCHEDULE 33 FOR 1998</v>
          </cell>
        </row>
      </sheetData>
      <sheetData sheetId="1" refreshError="1"/>
      <sheetData sheetId="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am Report"/>
      <sheetName val="DAILY"/>
      <sheetName val="Weather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ortfall"/>
      <sheetName val="Revenue Calculation"/>
      <sheetName val="Payment Calculation"/>
      <sheetName val="Inputs"/>
    </sheetNames>
    <sheetDataSet>
      <sheetData sheetId="0"/>
      <sheetData sheetId="1"/>
      <sheetData sheetId="2">
        <row r="24">
          <cell r="C24">
            <v>15704800</v>
          </cell>
        </row>
        <row r="25">
          <cell r="C25">
            <v>120640</v>
          </cell>
        </row>
      </sheetData>
      <sheetData sheetId="3">
        <row r="4">
          <cell r="B4">
            <v>19768</v>
          </cell>
        </row>
        <row r="5">
          <cell r="B5">
            <v>24451.25</v>
          </cell>
        </row>
        <row r="7">
          <cell r="B7">
            <v>45</v>
          </cell>
        </row>
        <row r="8">
          <cell r="B8">
            <v>2022000</v>
          </cell>
        </row>
        <row r="12">
          <cell r="B12">
            <v>117.58544989650554</v>
          </cell>
        </row>
        <row r="17">
          <cell r="B17">
            <v>187.83333333333212</v>
          </cell>
        </row>
        <row r="32">
          <cell r="B32">
            <v>0</v>
          </cell>
        </row>
        <row r="34">
          <cell r="B34">
            <v>0</v>
          </cell>
        </row>
        <row r="50">
          <cell r="B50">
            <v>272400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Menu"/>
      <sheetName val="Financials Menu"/>
      <sheetName val="Pivot"/>
      <sheetName val="A (Input) Inv MO Service Charge"/>
      <sheetName val="B (Input) MO Volumes"/>
      <sheetName val="C (Input) MO ARC RRC Charges"/>
      <sheetName val="D (Output) Volume Analysis"/>
      <sheetName val="E (Calc) MO ARC-RRC Charge"/>
      <sheetName val="F (Valid) MO Service Charge"/>
      <sheetName val="G (Valid) MO ARC-RRC Charge"/>
      <sheetName val="H (Ref) Mnthly Svc Fees"/>
      <sheetName val="I (Ref) Mnthly Baseline Units"/>
      <sheetName val="I(a) (Ref) Mnth Baseline Unit %"/>
      <sheetName val="J (Ref) ARC RRC Rates"/>
      <sheetName val="K Graph (Input)"/>
      <sheetName val="L Graph (Data)"/>
      <sheetName val="M Graph (Baseline)"/>
      <sheetName val="N Graph (RU)"/>
      <sheetName val="O Graph (Charges)"/>
      <sheetName val="SLA Menu"/>
      <sheetName val="R (Input) SLA Achieved"/>
      <sheetName val="S (Calc) Service Credit"/>
      <sheetName val="T (Calc) Srvice Credt True Up"/>
      <sheetName val="U (Valid) Service Credit Sum"/>
      <sheetName val="V (Ref) At Risk"/>
      <sheetName val="W (Ref) Pool Allocation"/>
      <sheetName val="X (Ref) Original SLA"/>
      <sheetName val="(Ref) Invoice Detail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Menu"/>
      <sheetName val="Financials Menu"/>
      <sheetName val="A (Input) Inv MO Service Charge"/>
      <sheetName val="B (Input) MO Volumes"/>
      <sheetName val="C (Input) MO ARC - RRC Charges"/>
      <sheetName val="D (Output)- Volume Analysis"/>
      <sheetName val="E (Calc) -MO ARC-RRC Charge"/>
      <sheetName val="F (Valid) - MO Service Charge"/>
      <sheetName val="G (Valid) - MO ARC-RRC Charge"/>
      <sheetName val="H (Ref) - Mnthly Svc Fees"/>
      <sheetName val="I (Ref) - Mnthly Baseline Units"/>
      <sheetName val="J (Ref) - ARC RRC Rates"/>
      <sheetName val="K Graph (Input)"/>
      <sheetName val="L Graph (Data)"/>
      <sheetName val="M Graph (Baseline)"/>
      <sheetName val="N Graph (RU)"/>
      <sheetName val="New Graph"/>
      <sheetName val="O Graph (Charges)"/>
      <sheetName val="SLA Menu"/>
      <sheetName val="K (Input) SLA Achieved"/>
      <sheetName val="L (Output) Service Credit"/>
      <sheetName val="M (Output) Srvice Credt True Up"/>
      <sheetName val="N (Valid) Service Credit Sum"/>
      <sheetName val="O (Ref) At Risk"/>
      <sheetName val="P (Ref) Pool Allocation"/>
      <sheetName val="Q (Ref) SLA Consolidation"/>
      <sheetName val="R (Ref) SLA Updated"/>
      <sheetName val="(Ref) IT Tower (Original)"/>
      <sheetName val="(Ref) Invoice Detail 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LCs Due &amp; Recd"/>
      <sheetName val="1 - Totals"/>
      <sheetName val="2 - All Towers"/>
      <sheetName val="3-Pie Chart"/>
      <sheetName val="4-Indiv Towers"/>
      <sheetName val="% Invoice"/>
      <sheetName val="DSUM Explanation"/>
      <sheetName val="DB Functions"/>
      <sheetName val="Membership"/>
      <sheetName val="Infrastructure"/>
      <sheetName val="Blue Card"/>
      <sheetName val="FEP"/>
      <sheetName val="Basic Claims"/>
      <sheetName val="Applications"/>
      <sheetName val="Claims"/>
      <sheetName val="Mo1"/>
      <sheetName val="Mo2"/>
      <sheetName val="Mo3"/>
      <sheetName val="Mo4"/>
      <sheetName val="Mo5"/>
      <sheetName val="Mo6"/>
      <sheetName val="Mo7"/>
      <sheetName val="Mo8"/>
      <sheetName val="Mo9"/>
      <sheetName val="Mo10"/>
      <sheetName val="Mo11"/>
      <sheetName val="Mo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lant"/>
      <sheetName val="Revenue"/>
      <sheetName val="O&amp;M"/>
      <sheetName val="Rate Base &amp; Taxes"/>
      <sheetName val="VLOOKUP"/>
      <sheetName val="Allocations"/>
      <sheetName val="Allocations II"/>
      <sheetName val="Title Page"/>
      <sheetName val="ROR @ Proforma - 1"/>
      <sheetName val="ROR @ Current - 2"/>
      <sheetName val="Gross Plant - 3"/>
      <sheetName val="Depr. Reserve - 4"/>
      <sheetName val="Depr. Expense - 5"/>
      <sheetName val="Operating Rev - 6"/>
      <sheetName val="Dist O&amp;M Expense - 7"/>
      <sheetName val="O&amp;M Expense - 8"/>
      <sheetName val="Taxes Other Than Inc - 9"/>
      <sheetName val="Rate Base - 10"/>
      <sheetName val="Income Tax - 11"/>
      <sheetName val="Allocation Factors - 12"/>
      <sheetName val="Allocation Factors - 13"/>
      <sheetName val="Customer Charge a1"/>
      <sheetName val="Cust-Based Gas Plant a2"/>
      <sheetName val="Customer Charge b1"/>
      <sheetName val="Cust-Based Gas Plant b2"/>
      <sheetName val="Conversion Factors"/>
      <sheetName val="A&amp;E"/>
      <sheetName val="Metr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1</v>
          </cell>
          <cell r="B2" t="str">
            <v>DESIGN DAY</v>
          </cell>
          <cell r="C2" t="str">
            <v>NON-COINCIDENT PEAK</v>
          </cell>
          <cell r="D2" t="str">
            <v>11c</v>
          </cell>
          <cell r="E2">
            <v>61900</v>
          </cell>
          <cell r="F2">
            <v>30100</v>
          </cell>
          <cell r="G2">
            <v>21100</v>
          </cell>
          <cell r="H2">
            <v>600</v>
          </cell>
          <cell r="I2">
            <v>10100.000000000002</v>
          </cell>
          <cell r="N2">
            <v>0.48626817447495962</v>
          </cell>
          <cell r="O2">
            <v>0.34087237479806137</v>
          </cell>
          <cell r="P2">
            <v>9.6930533117932146E-3</v>
          </cell>
          <cell r="Q2">
            <v>0.16316639741518582</v>
          </cell>
          <cell r="S2">
            <v>1</v>
          </cell>
        </row>
        <row r="3">
          <cell r="A3">
            <v>2</v>
          </cell>
          <cell r="B3" t="str">
            <v>THROUGHPUT EXCL. TRANSPORTATION</v>
          </cell>
          <cell r="E3">
            <v>3653023.1999999997</v>
          </cell>
          <cell r="F3">
            <v>2196082</v>
          </cell>
          <cell r="G3">
            <v>1401215.8</v>
          </cell>
          <cell r="H3">
            <v>55725.4</v>
          </cell>
          <cell r="I3">
            <v>0</v>
          </cell>
          <cell r="N3">
            <v>0.60116836925645589</v>
          </cell>
          <cell r="O3">
            <v>0.38357703285322692</v>
          </cell>
          <cell r="P3">
            <v>1.5254597890317259E-2</v>
          </cell>
          <cell r="Q3">
            <v>0</v>
          </cell>
          <cell r="S3">
            <v>1</v>
          </cell>
        </row>
        <row r="4">
          <cell r="A4">
            <v>3</v>
          </cell>
          <cell r="B4" t="str">
            <v>TOTAL THROUGHPUT</v>
          </cell>
          <cell r="E4">
            <v>5959250</v>
          </cell>
          <cell r="F4">
            <v>2269801</v>
          </cell>
          <cell r="G4">
            <v>1467726.7</v>
          </cell>
          <cell r="H4">
            <v>55725.4</v>
          </cell>
          <cell r="I4">
            <v>2165996.9000000004</v>
          </cell>
          <cell r="N4">
            <v>0.38088702437387256</v>
          </cell>
          <cell r="O4">
            <v>0.24629386248269497</v>
          </cell>
          <cell r="P4">
            <v>9.3510760582288036E-3</v>
          </cell>
          <cell r="Q4">
            <v>0.36346803708520375</v>
          </cell>
          <cell r="S4">
            <v>1</v>
          </cell>
        </row>
        <row r="5">
          <cell r="A5">
            <v>4</v>
          </cell>
          <cell r="B5" t="str">
            <v>DIRECT ASSIGNMENT - GAS PURCHASE EXPENSE</v>
          </cell>
          <cell r="E5">
            <v>52718497</v>
          </cell>
          <cell r="F5">
            <v>31699928</v>
          </cell>
          <cell r="G5">
            <v>20272155</v>
          </cell>
          <cell r="H5">
            <v>746414</v>
          </cell>
          <cell r="I5">
            <v>0</v>
          </cell>
          <cell r="N5">
            <v>0.60130561005940664</v>
          </cell>
          <cell r="O5">
            <v>0.3845359058700023</v>
          </cell>
          <cell r="P5">
            <v>1.4158484070591011E-2</v>
          </cell>
          <cell r="Q5">
            <v>0</v>
          </cell>
          <cell r="S5">
            <v>1</v>
          </cell>
        </row>
        <row r="6">
          <cell r="A6">
            <v>5</v>
          </cell>
          <cell r="B6" t="str">
            <v>COMPOSITE ALLOCATORS #1 &amp; #3</v>
          </cell>
          <cell r="C6" t="str">
            <v>DEMAND/COMMODITY</v>
          </cell>
          <cell r="D6" t="str">
            <v>11b</v>
          </cell>
          <cell r="E6">
            <v>1.0000000000000002</v>
          </cell>
          <cell r="F6">
            <v>0.43357759942441609</v>
          </cell>
          <cell r="G6">
            <v>0.29358311864037817</v>
          </cell>
          <cell r="H6">
            <v>9.5220646850110099E-3</v>
          </cell>
          <cell r="I6">
            <v>0.2633172172501948</v>
          </cell>
          <cell r="N6">
            <v>0.43357759942441598</v>
          </cell>
          <cell r="O6">
            <v>0.29358311864037812</v>
          </cell>
          <cell r="P6">
            <v>9.5220646850110082E-3</v>
          </cell>
          <cell r="Q6">
            <v>0.26331721725019475</v>
          </cell>
          <cell r="S6">
            <v>1</v>
          </cell>
        </row>
        <row r="7">
          <cell r="A7">
            <v>6</v>
          </cell>
          <cell r="B7" t="str">
            <v>AVERAGE NO. OF CUSTOMERS</v>
          </cell>
          <cell r="E7">
            <v>32348.833333333332</v>
          </cell>
          <cell r="F7">
            <v>28628.833333333332</v>
          </cell>
          <cell r="G7">
            <v>3600.333333333333</v>
          </cell>
          <cell r="H7">
            <v>27</v>
          </cell>
          <cell r="I7">
            <v>92.666666666666671</v>
          </cell>
          <cell r="N7">
            <v>0.88500358075767804</v>
          </cell>
          <cell r="O7">
            <v>0.11129716166992111</v>
          </cell>
          <cell r="P7">
            <v>8.3465142998459508E-4</v>
          </cell>
          <cell r="Q7">
            <v>2.8646061424162646E-3</v>
          </cell>
          <cell r="S7">
            <v>1</v>
          </cell>
        </row>
        <row r="8">
          <cell r="A8">
            <v>7</v>
          </cell>
          <cell r="B8" t="str">
            <v>DIRECT ASSIGNMENT - CONSUMPTION TAX</v>
          </cell>
          <cell r="E8">
            <v>208890</v>
          </cell>
          <cell r="F8">
            <v>94651</v>
          </cell>
          <cell r="G8">
            <v>61203</v>
          </cell>
          <cell r="H8">
            <v>2324</v>
          </cell>
          <cell r="I8">
            <v>50712</v>
          </cell>
          <cell r="N8">
            <v>0.4531140791804299</v>
          </cell>
          <cell r="O8">
            <v>0.29299152664081574</v>
          </cell>
          <cell r="P8">
            <v>1.1125472736847145E-2</v>
          </cell>
          <cell r="Q8">
            <v>0.24276892144190723</v>
          </cell>
          <cell r="S8">
            <v>1</v>
          </cell>
        </row>
        <row r="9">
          <cell r="A9">
            <v>8</v>
          </cell>
          <cell r="B9" t="str">
            <v>CURRENT REVENUE EXCL FORFEITED DIS &amp; OTHER</v>
          </cell>
          <cell r="E9">
            <v>69810883</v>
          </cell>
          <cell r="F9">
            <v>41382846.399999999</v>
          </cell>
          <cell r="G9">
            <v>25296454</v>
          </cell>
          <cell r="H9">
            <v>835580.7</v>
          </cell>
          <cell r="I9">
            <v>2296001.9</v>
          </cell>
          <cell r="N9">
            <v>0.59278503037986208</v>
          </cell>
          <cell r="O9">
            <v>0.36235688352487966</v>
          </cell>
          <cell r="P9">
            <v>1.1969203999324862E-2</v>
          </cell>
          <cell r="Q9">
            <v>3.2888882095933381E-2</v>
          </cell>
          <cell r="S9">
            <v>1</v>
          </cell>
        </row>
        <row r="10">
          <cell r="A10">
            <v>9</v>
          </cell>
          <cell r="B10" t="str">
            <v>DIRECT ASSIGNMENT - CUSTOMER DEPOSITS</v>
          </cell>
          <cell r="E10">
            <v>341775</v>
          </cell>
          <cell r="F10">
            <v>223584</v>
          </cell>
          <cell r="G10">
            <v>118191</v>
          </cell>
          <cell r="H10">
            <v>0</v>
          </cell>
          <cell r="I10">
            <v>0</v>
          </cell>
          <cell r="N10">
            <v>0.6541847706824665</v>
          </cell>
          <cell r="O10">
            <v>0.34581522931753345</v>
          </cell>
          <cell r="P10">
            <v>0</v>
          </cell>
          <cell r="Q10">
            <v>0</v>
          </cell>
          <cell r="S10">
            <v>1</v>
          </cell>
        </row>
        <row r="11">
          <cell r="A11">
            <v>10</v>
          </cell>
          <cell r="B11" t="str">
            <v>DIRECT ASSIGNMENT - FRANCHISE TAX BASED ON GROSS RECEIPTS</v>
          </cell>
          <cell r="E11">
            <v>326619.34039999999</v>
          </cell>
          <cell r="F11">
            <v>183990.008</v>
          </cell>
          <cell r="G11">
            <v>94900.96639999999</v>
          </cell>
          <cell r="H11">
            <v>1789.9260000000011</v>
          </cell>
          <cell r="I11">
            <v>45938.44</v>
          </cell>
          <cell r="N11">
            <v>0.56331632956784949</v>
          </cell>
          <cell r="O11">
            <v>0.29055525702727186</v>
          </cell>
          <cell r="P11">
            <v>5.480159251463607E-3</v>
          </cell>
          <cell r="Q11">
            <v>0.14064825415341511</v>
          </cell>
          <cell r="S11">
            <v>1</v>
          </cell>
        </row>
        <row r="12">
          <cell r="A12">
            <v>11</v>
          </cell>
          <cell r="B12" t="str">
            <v>DIST. PLANT EXCL ACCTS 375.70, 375.71, &amp; 387</v>
          </cell>
          <cell r="E12">
            <v>100881778.80000001</v>
          </cell>
          <cell r="F12">
            <v>59268813.399999999</v>
          </cell>
          <cell r="G12">
            <v>24033605</v>
          </cell>
          <cell r="H12">
            <v>798509.4</v>
          </cell>
          <cell r="I12">
            <v>16780851</v>
          </cell>
          <cell r="N12">
            <v>0.58750761639028504</v>
          </cell>
          <cell r="O12">
            <v>0.23823534126660342</v>
          </cell>
          <cell r="P12">
            <v>7.9152985752071209E-3</v>
          </cell>
          <cell r="Q12">
            <v>0.16634174376790428</v>
          </cell>
          <cell r="S12">
            <v>1</v>
          </cell>
        </row>
        <row r="13">
          <cell r="A13">
            <v>12</v>
          </cell>
          <cell r="B13" t="str">
            <v>GROSS PLANT</v>
          </cell>
          <cell r="E13">
            <v>107211465.59999999</v>
          </cell>
          <cell r="F13">
            <v>62654477.600000001</v>
          </cell>
          <cell r="G13">
            <v>25879233</v>
          </cell>
          <cell r="H13">
            <v>854459.6</v>
          </cell>
          <cell r="I13">
            <v>17823295.400000002</v>
          </cell>
          <cell r="N13">
            <v>0.58440090571805414</v>
          </cell>
          <cell r="O13">
            <v>0.24138493821690654</v>
          </cell>
          <cell r="P13">
            <v>7.9698528064893834E-3</v>
          </cell>
          <cell r="Q13">
            <v>0.16624430325855002</v>
          </cell>
          <cell r="S13">
            <v>1</v>
          </cell>
        </row>
        <row r="14">
          <cell r="A14">
            <v>13</v>
          </cell>
          <cell r="B14" t="str">
            <v>DIRECT PLANT - MAINS</v>
          </cell>
          <cell r="E14">
            <v>58076733</v>
          </cell>
          <cell r="F14">
            <v>25180770.5</v>
          </cell>
          <cell r="G14">
            <v>17050348.399999999</v>
          </cell>
          <cell r="H14">
            <v>553010.4</v>
          </cell>
          <cell r="I14">
            <v>15292603.699999999</v>
          </cell>
          <cell r="N14">
            <v>0.43357759982814459</v>
          </cell>
          <cell r="O14">
            <v>0.29358311873362436</v>
          </cell>
          <cell r="P14">
            <v>9.522064541750308E-3</v>
          </cell>
          <cell r="Q14">
            <v>0.26331721689648074</v>
          </cell>
          <cell r="S14">
            <v>1</v>
          </cell>
        </row>
        <row r="15">
          <cell r="A15">
            <v>14</v>
          </cell>
          <cell r="B15" t="str">
            <v>COMPOSITE DIRECT PLANT - ACCTS 376 &amp; 380</v>
          </cell>
          <cell r="E15">
            <v>90324477</v>
          </cell>
          <cell r="F15">
            <v>53337142.399999999</v>
          </cell>
          <cell r="G15">
            <v>20690703.099999998</v>
          </cell>
          <cell r="H15">
            <v>617441.5</v>
          </cell>
          <cell r="I15">
            <v>15679190</v>
          </cell>
          <cell r="N15">
            <v>0.59050596440209668</v>
          </cell>
          <cell r="O15">
            <v>0.229070832040356</v>
          </cell>
          <cell r="P15">
            <v>6.8358159438886099E-3</v>
          </cell>
          <cell r="Q15">
            <v>0.17358738761365869</v>
          </cell>
          <cell r="S15">
            <v>1</v>
          </cell>
        </row>
        <row r="16">
          <cell r="A16">
            <v>15</v>
          </cell>
          <cell r="B16" t="str">
            <v>DIRECT ASSIGNMENT - SERVICES</v>
          </cell>
          <cell r="E16">
            <v>1.0009999999999999</v>
          </cell>
          <cell r="F16">
            <v>0.874</v>
          </cell>
          <cell r="G16">
            <v>0.113</v>
          </cell>
          <cell r="H16">
            <v>2E-3</v>
          </cell>
          <cell r="I16">
            <v>1.2E-2</v>
          </cell>
          <cell r="N16">
            <v>0.8731268731268732</v>
          </cell>
          <cell r="O16">
            <v>0.11288711288711291</v>
          </cell>
          <cell r="P16">
            <v>1.9980019980019984E-3</v>
          </cell>
          <cell r="Q16">
            <v>1.198801198801199E-2</v>
          </cell>
          <cell r="S16">
            <v>1</v>
          </cell>
        </row>
        <row r="17">
          <cell r="A17">
            <v>16</v>
          </cell>
          <cell r="B17" t="str">
            <v>DIRECT ASSIGNMENT - METERS</v>
          </cell>
          <cell r="E17">
            <v>1</v>
          </cell>
          <cell r="F17">
            <v>0.63100000000000001</v>
          </cell>
          <cell r="G17">
            <v>0.32100000000000001</v>
          </cell>
          <cell r="H17">
            <v>7.0000000000000001E-3</v>
          </cell>
          <cell r="I17">
            <v>4.1000000000000002E-2</v>
          </cell>
          <cell r="N17">
            <v>0.63100000000000001</v>
          </cell>
          <cell r="O17">
            <v>0.32100000000000001</v>
          </cell>
          <cell r="P17">
            <v>7.0000000000000001E-3</v>
          </cell>
          <cell r="Q17">
            <v>4.1000000000000002E-2</v>
          </cell>
          <cell r="S17">
            <v>1</v>
          </cell>
        </row>
        <row r="18">
          <cell r="A18">
            <v>17</v>
          </cell>
          <cell r="B18" t="str">
            <v>DIRECT ASSIGNMENT - IND M &amp; R</v>
          </cell>
          <cell r="E18">
            <v>1</v>
          </cell>
          <cell r="F18">
            <v>0</v>
          </cell>
          <cell r="G18">
            <v>0.32900000000000001</v>
          </cell>
          <cell r="H18">
            <v>0.184</v>
          </cell>
          <cell r="I18">
            <v>0.48699999999999999</v>
          </cell>
          <cell r="N18">
            <v>0</v>
          </cell>
          <cell r="O18">
            <v>0.32900000000000001</v>
          </cell>
          <cell r="P18">
            <v>0.184</v>
          </cell>
          <cell r="Q18">
            <v>0.48699999999999999</v>
          </cell>
          <cell r="S18">
            <v>1</v>
          </cell>
        </row>
        <row r="19">
          <cell r="A19">
            <v>18</v>
          </cell>
          <cell r="B19" t="str">
            <v>OTHER DISTRIBUTION O &amp; M EXPENSE</v>
          </cell>
          <cell r="E19">
            <v>1930041.3091895485</v>
          </cell>
          <cell r="F19">
            <v>1079046.1000000001</v>
          </cell>
          <cell r="G19">
            <v>533901.98</v>
          </cell>
          <cell r="H19">
            <v>21657.47</v>
          </cell>
          <cell r="I19">
            <v>295435.88000000006</v>
          </cell>
          <cell r="N19">
            <v>0.55907927714412842</v>
          </cell>
          <cell r="O19">
            <v>0.27662722940587886</v>
          </cell>
          <cell r="P19">
            <v>1.1221246870148223E-2</v>
          </cell>
          <cell r="Q19">
            <v>0.15307230917459366</v>
          </cell>
          <cell r="S19">
            <v>1</v>
          </cell>
        </row>
        <row r="20">
          <cell r="A20">
            <v>19</v>
          </cell>
          <cell r="B20" t="str">
            <v xml:space="preserve">O &amp; M EXCL GAS PUR, UNCOLLECTIBLES, &amp; A &amp; G </v>
          </cell>
          <cell r="E20">
            <v>3632896.7122915387</v>
          </cell>
          <cell r="F20">
            <v>2260664.3000000003</v>
          </cell>
          <cell r="G20">
            <v>897361.89000000025</v>
          </cell>
          <cell r="H20">
            <v>33336.47</v>
          </cell>
          <cell r="I20">
            <v>441533.77000000008</v>
          </cell>
          <cell r="N20">
            <v>0.6222759629667618</v>
          </cell>
          <cell r="O20">
            <v>0.24701002012082177</v>
          </cell>
          <cell r="P20">
            <v>9.176277951203354E-3</v>
          </cell>
          <cell r="Q20">
            <v>0.12153766125695653</v>
          </cell>
          <cell r="S20">
            <v>1</v>
          </cell>
        </row>
        <row r="21">
          <cell r="A21">
            <v>20</v>
          </cell>
          <cell r="B21" t="str">
            <v>MINIMUM SYSTEM MAINS</v>
          </cell>
          <cell r="C21" t="str">
            <v>CUSTOMER/DEMAND</v>
          </cell>
          <cell r="D21" t="str">
            <v>11a</v>
          </cell>
          <cell r="E21">
            <v>1</v>
          </cell>
          <cell r="F21">
            <v>0.75</v>
          </cell>
          <cell r="G21">
            <v>0.189</v>
          </cell>
          <cell r="H21">
            <v>3.8999999999999998E-3</v>
          </cell>
          <cell r="I21">
            <v>5.7099999999999998E-2</v>
          </cell>
          <cell r="N21">
            <v>0.75</v>
          </cell>
          <cell r="O21">
            <v>0.189</v>
          </cell>
          <cell r="P21">
            <v>3.8999999999999998E-3</v>
          </cell>
          <cell r="Q21">
            <v>5.7099999999999998E-2</v>
          </cell>
          <cell r="S21">
            <v>1</v>
          </cell>
        </row>
        <row r="22">
          <cell r="A22">
            <v>21</v>
          </cell>
          <cell r="B22" t="str">
            <v>DIRECT ASSIGNMENT - CUR REV BILLED THROUGH DIS</v>
          </cell>
          <cell r="E22">
            <v>64496162</v>
          </cell>
          <cell r="F22">
            <v>41364041</v>
          </cell>
          <cell r="G22">
            <v>23132121</v>
          </cell>
          <cell r="H22">
            <v>0</v>
          </cell>
          <cell r="I22">
            <v>0</v>
          </cell>
          <cell r="N22">
            <v>0.64134112352297801</v>
          </cell>
          <cell r="O22">
            <v>0.35865887647702199</v>
          </cell>
          <cell r="P22">
            <v>0</v>
          </cell>
          <cell r="Q22">
            <v>0</v>
          </cell>
          <cell r="S22">
            <v>1</v>
          </cell>
        </row>
        <row r="23">
          <cell r="A23">
            <v>22</v>
          </cell>
          <cell r="B23" t="str">
            <v>NOT USED</v>
          </cell>
          <cell r="C23" t="str">
            <v>AVERAGE &amp; EXCESS</v>
          </cell>
          <cell r="D23" t="str">
            <v>11d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S23" t="e">
            <v>#DIV/0!</v>
          </cell>
        </row>
        <row r="24">
          <cell r="A24">
            <v>23</v>
          </cell>
          <cell r="B24" t="str">
            <v>NOT USED</v>
          </cell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S24" t="e">
            <v>#DIV/0!</v>
          </cell>
        </row>
        <row r="25">
          <cell r="A25">
            <v>24</v>
          </cell>
          <cell r="B25" t="str">
            <v>NOT USED</v>
          </cell>
          <cell r="N25" t="e">
            <v>#DIV/0!</v>
          </cell>
          <cell r="O25" t="e">
            <v>#DIV/0!</v>
          </cell>
          <cell r="P25" t="e">
            <v>#DIV/0!</v>
          </cell>
          <cell r="Q25" t="e">
            <v>#DIV/0!</v>
          </cell>
          <cell r="S25" t="e">
            <v>#DIV/0!</v>
          </cell>
        </row>
        <row r="26">
          <cell r="A26">
            <v>25</v>
          </cell>
          <cell r="B26" t="str">
            <v>NOT USED</v>
          </cell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S26" t="e">
            <v>#DIV/0!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-MH001"/>
      <sheetName val="TB-MH003"/>
      <sheetName val="TB-MH007"/>
      <sheetName val="100000"/>
      <sheetName val="100300"/>
      <sheetName val="110000"/>
      <sheetName val="110020 &amp; 200020"/>
      <sheetName val="130000"/>
      <sheetName val="130090"/>
      <sheetName val="170000-170003"/>
      <sheetName val="180030-180031"/>
      <sheetName val="Amortz of Fin Costs"/>
      <sheetName val="200000-200010"/>
      <sheetName val="210100"/>
      <sheetName val="290300"/>
      <sheetName val="240280 &amp; 290200"/>
      <sheetName val="Swap Rollforward"/>
      <sheetName val="230001&amp;280000"/>
      <sheetName val="Debt &amp; Int Sch"/>
      <sheetName val="Equity Rollforward"/>
      <sheetName val="690200"/>
      <sheetName val="690400"/>
      <sheetName val="700000-700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10"/>
    </sheetNames>
    <sheetDataSet>
      <sheetData sheetId="0" refreshError="1">
        <row r="1">
          <cell r="H1" t="str">
            <v>Exhibit No. 10</v>
          </cell>
        </row>
        <row r="2">
          <cell r="H2" t="str">
            <v>Sheet 1 of</v>
          </cell>
        </row>
        <row r="3">
          <cell r="H3" t="str">
            <v>14 Sheets</v>
          </cell>
        </row>
        <row r="4">
          <cell r="H4" t="str">
            <v>Witness:  R.D. Gibbons</v>
          </cell>
        </row>
        <row r="5">
          <cell r="D5" t="str">
            <v>COLUMBIA GAS OF MARYLAND, INC.</v>
          </cell>
        </row>
        <row r="7">
          <cell r="D7" t="str">
            <v>SUMMARY OF CASH WORKING CAPITAL ALLOWANCE</v>
          </cell>
        </row>
        <row r="9">
          <cell r="D9" t="str">
            <v>FOR THE TWELVE MONTHS ENDED SEPTEMBER 30, 1996</v>
          </cell>
        </row>
        <row r="11">
          <cell r="A11" t="str">
            <v>Line</v>
          </cell>
          <cell r="H11" t="str">
            <v>Pro Forma</v>
          </cell>
        </row>
        <row r="12">
          <cell r="A12" t="str">
            <v>No.</v>
          </cell>
          <cell r="D12" t="str">
            <v>Description</v>
          </cell>
          <cell r="H12" t="str">
            <v>at Proposed Rates</v>
          </cell>
        </row>
        <row r="15">
          <cell r="A15" t="str">
            <v>1</v>
          </cell>
          <cell r="C15" t="str">
            <v>(1) Cash working capital allowance resulting from</v>
          </cell>
        </row>
        <row r="16">
          <cell r="A16" t="str">
            <v>2</v>
          </cell>
          <cell r="C16" t="str">
            <v xml:space="preserve">    the lag in the collection of revenue being</v>
          </cell>
        </row>
        <row r="17">
          <cell r="A17" t="str">
            <v>3</v>
          </cell>
          <cell r="C17" t="str">
            <v xml:space="preserve">    greater than the lag in the payment of expenses</v>
          </cell>
          <cell r="H17">
            <v>966607</v>
          </cell>
        </row>
        <row r="19">
          <cell r="A19" t="str">
            <v>4</v>
          </cell>
          <cell r="C19" t="str">
            <v>(2) Minimum bank balances to compensate banking</v>
          </cell>
        </row>
        <row r="20">
          <cell r="A20" t="str">
            <v>5</v>
          </cell>
          <cell r="C20" t="str">
            <v xml:space="preserve">    institutions for banking services:</v>
          </cell>
        </row>
        <row r="22">
          <cell r="A22" t="str">
            <v>6</v>
          </cell>
          <cell r="C22" t="str">
            <v xml:space="preserve">      General Fund (average daily balance)</v>
          </cell>
          <cell r="H22">
            <v>22002</v>
          </cell>
        </row>
        <row r="23">
          <cell r="A23" t="str">
            <v>7</v>
          </cell>
          <cell r="C23" t="str">
            <v xml:space="preserve">      Local Offices Working Fund</v>
          </cell>
          <cell r="H23">
            <v>980</v>
          </cell>
        </row>
        <row r="25">
          <cell r="A25" t="str">
            <v>8</v>
          </cell>
          <cell r="C25" t="str">
            <v xml:space="preserve">      Total Minimum Bank Balances</v>
          </cell>
          <cell r="H25">
            <v>22982</v>
          </cell>
        </row>
        <row r="28">
          <cell r="A28" t="str">
            <v>9</v>
          </cell>
          <cell r="C28" t="str">
            <v>TOTAL CASH WORKING CAPITAL ALLOWANCE</v>
          </cell>
          <cell r="H28">
            <v>989589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ling Sheet"/>
      <sheetName val="Index"/>
      <sheetName val="Rev Def Sum"/>
      <sheetName val="Rev Requirement"/>
      <sheetName val="Gross Conversion Factor"/>
      <sheetName val="Proforma Adjustments"/>
      <sheetName val="Revenue  Sheet 1"/>
      <sheetName val="Summary Sheet 2"/>
      <sheetName val="Per Books Purchase Gas Exp"/>
      <sheetName val="Annualized Purchase Gas Exp "/>
      <sheetName val="Uncollectible Surcharge Calc"/>
      <sheetName val="Unadj. Rev 2-A"/>
      <sheetName val="Bills 2-B"/>
      <sheetName val="DTH 2-C"/>
      <sheetName val="Norm 2-D"/>
      <sheetName val="Adj. Rev 2-E"/>
      <sheetName val="Adj to OGDR 2-F"/>
      <sheetName val="O&amp;M Expenses"/>
      <sheetName val="O&amp;M Adjustment Summary"/>
      <sheetName val="Labor Adj. Summary"/>
      <sheetName val="Wage Increase"/>
      <sheetName val="Gross Payroll Summary"/>
      <sheetName val="O&amp;M Percentage"/>
      <sheetName val="new positions"/>
      <sheetName val="Incentive"/>
      <sheetName val="Profit Sharing"/>
      <sheetName val="Pensions &amp; Benefits Adj "/>
      <sheetName val="NCSC Test Year Adj"/>
      <sheetName val="Incentive Comp"/>
      <sheetName val="IBM IT"/>
      <sheetName val="NCSC Labor &amp; Benefits"/>
      <sheetName val="Outside Svcs &amp; Company Mem"/>
      <sheetName val="Lease Expense"/>
      <sheetName val="Corporate Insurance"/>
      <sheetName val="Fuel Used in Co Operations"/>
      <sheetName val="Uncollectible Adj."/>
      <sheetName val="Rate Case Expense Adj"/>
      <sheetName val="DSM Surcharge Adjustment"/>
      <sheetName val="PSC &amp; PC Fees Adj"/>
      <sheetName val="Injuries&amp; Damages Adj"/>
      <sheetName val="GTI Funding "/>
      <sheetName val="Choice Costs"/>
      <sheetName val="Postage Costs "/>
      <sheetName val="Customer Education "/>
      <sheetName val="Depreciation Expense Summary"/>
      <sheetName val="Taxes Other than Income Sum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Rate Base"/>
      <sheetName val="Customer Deposits"/>
      <sheetName val="Lead Lag"/>
      <sheetName val="Cost of Capital"/>
      <sheetName val="Round Robi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"/>
      <sheetName val="EX"/>
      <sheetName val="END FXrates"/>
      <sheetName val="AVG FXrat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A"/>
      <sheetName val="A- Financial Summary"/>
      <sheetName val="Index B"/>
      <sheetName val="B-1 p.1 Summary (Base)"/>
      <sheetName val="B-1 p.2 Summary (Forecast)"/>
      <sheetName val="B-2 p.1 Grouping (Base)"/>
      <sheetName val="B-2 p.2 Grouping (Forecast)"/>
      <sheetName val="B-2.1 Base Period GPA"/>
      <sheetName val="B-2.1 Forecast Period GPA"/>
      <sheetName val="WPB-2.1 Base Period"/>
      <sheetName val="WPB-2.1 13 mo avg"/>
      <sheetName val="Plant input detail "/>
      <sheetName val="Intangible Amort."/>
      <sheetName val="WPB2.2 Plant detail-w slippage"/>
      <sheetName val="WPB2.2a Intan Amort. w slippage"/>
      <sheetName val="B-2.2 Proposed Adj (Base)"/>
      <sheetName val="B-2.2 Proposed Adj (Forecast)"/>
      <sheetName val="B-2.3 Base Adds, Ret, Transfers"/>
      <sheetName val="B-2.3 Forecast Adds, Ret, Trans"/>
      <sheetName val="B-2.4 PP&amp;E Acquired (base)"/>
      <sheetName val="B-2.4 PP&amp;E Acquired (forecast)"/>
      <sheetName val="B-2.5 Leased Property (base)"/>
      <sheetName val="B-2.5 Leased Prop (forecast)"/>
      <sheetName val="B-2.6 Property Held (base)"/>
      <sheetName val="B-2.6 Property Held (forecast)"/>
      <sheetName val="B-2.7 PP&amp;E Excluded (base)"/>
      <sheetName val="B-2.7 PP&amp;E Excluded (forecast)"/>
      <sheetName val="B-3 Accum Dep&amp; Amort (Base)"/>
      <sheetName val="B-3 Accum Dep&amp;A (Forecast)"/>
      <sheetName val="WPB-3.1 AD&amp;A (Base)"/>
      <sheetName val="WPB-3.1 AD&amp;A (Forecast)"/>
      <sheetName val="B-3.1 Adj.  AD&amp;A (base)"/>
      <sheetName val="B-3.1 Adj.  AD&amp;A (Forecast)"/>
      <sheetName val="B-4 CWIP (In Service)"/>
      <sheetName val="B-5 Working Capital (Base)"/>
      <sheetName val="B-5 Working Capital (Forecast)"/>
      <sheetName val="B-5.1 Working Cap. (Base)"/>
      <sheetName val="B-5.1 Working Cap. (Forecast)"/>
      <sheetName val="WPB-5.1 M&amp;S and Prepayments"/>
      <sheetName val="WPB 5.3 Storage"/>
      <sheetName val="B-5.2 CWC (Base)"/>
      <sheetName val="B-5.2 CWC (Forecast)"/>
      <sheetName val="B-6 Def. Cr. &amp; ADIT (Base)"/>
      <sheetName val="B-6 Def. Cr. &amp; ADIT (Forecast)"/>
      <sheetName val="ADIT Calc-Do not print"/>
      <sheetName val="DNF - WPB-6 Acct. (forecast)"/>
      <sheetName val="WPB-6 Acct. 282 (forecast)"/>
      <sheetName val="WPB-6 Acct. 190 (forecast)"/>
      <sheetName val="WPB-6 Acct. 282 Adj (forecast)"/>
      <sheetName val="B-7 Juris Factor"/>
      <sheetName val="Operating Income Sum Index C"/>
      <sheetName val="Operating Income Summary C-1"/>
      <sheetName val="Adj Operating Income Sum C-2"/>
      <sheetName val="Oper Rev&amp;Exp by Accts C2.1A"/>
      <sheetName val="Oper Rev&amp;Exp by Accts C2.1B"/>
      <sheetName val="Total Co Accts Activ C2.2A"/>
      <sheetName val="Total Co Accts Activ C2.2B"/>
      <sheetName val="Adjusted Forecast Period"/>
      <sheetName val="Input O&amp;M FERC 8-16"/>
      <sheetName val="Input O&amp;M FERC 12-17"/>
      <sheetName val="Base TY Budget"/>
      <sheetName val="Forecast TY Budget &amp; D-2.4 Adj"/>
      <sheetName val="O&amp;M by CE Desc Variance"/>
      <sheetName val="Operating Income Sum Index D"/>
      <sheetName val="D-1"/>
      <sheetName val="D-2.1"/>
      <sheetName val="D-2.2"/>
      <sheetName val="D-2.3"/>
      <sheetName val="D-2.4"/>
      <sheetName val="Sch E Index"/>
      <sheetName val="E-1.1 Fed &amp; State Income Taxes"/>
      <sheetName val="Sch F Index"/>
      <sheetName val="F-1 Corp Due &amp; Memberships"/>
      <sheetName val="F-2 Charitable Contributions"/>
      <sheetName val="F-3 Country Club Dues"/>
      <sheetName val="F-4 Emp Recog &amp; Activities"/>
      <sheetName val="Party, Outing, Gift DO NOT USE"/>
      <sheetName val="Adv OLD FORMAT DO NOT USE"/>
      <sheetName val="F-5 Cust. Serv.&amp;Sales Expense"/>
      <sheetName val="F-6  Advertising"/>
      <sheetName val="Prof Serv OLD FORMAT DO NOT USE"/>
      <sheetName val="F-7 Professional Services Exp"/>
      <sheetName val="F-8 Rate Case Expense"/>
      <sheetName val="F-9 Civic,Political Activities"/>
      <sheetName val="Expense Reports"/>
      <sheetName val="Sch G Index"/>
      <sheetName val="G-1 Payroll Cost"/>
      <sheetName val="G-2 Payroll Analysis"/>
      <sheetName val="G-3 Executive Comp "/>
      <sheetName val="WPG-2"/>
      <sheetName val="Gross Conversion Factor Index H"/>
      <sheetName val="Gross Conversion Factor H-1"/>
      <sheetName val="INDEX - I"/>
      <sheetName val="I-1 Comp Income Statement"/>
      <sheetName val="I-2 Revenue Stats"/>
      <sheetName val="I-3 Sales Stats"/>
      <sheetName val="Cost of Capital Index J"/>
      <sheetName val="J-1 Cost of Capital Summary"/>
      <sheetName val="J-1 Base Period Cost of Capital"/>
      <sheetName val="J-1.1, J-1.2 13 MO AVG WACC"/>
      <sheetName val="J-2"/>
      <sheetName val="J-3"/>
      <sheetName val="J-4"/>
      <sheetName val="SCH K INDEX"/>
      <sheetName val="K - Comparative Financial Data"/>
      <sheetName val="SCH L - Tariff"/>
      <sheetName val="Sch. L"/>
      <sheetName val="SCH M"/>
    </sheetNames>
    <sheetDataSet>
      <sheetData sheetId="0">
        <row r="10">
          <cell r="A10" t="str">
            <v>COLUMBIA GAS OF KENTUCKY, INC.</v>
          </cell>
        </row>
        <row r="16">
          <cell r="C16" t="str">
            <v>FOR THE TWELVE MONTHS ENDED AUGUST 31, 2016</v>
          </cell>
        </row>
        <row r="18">
          <cell r="C18" t="str">
            <v>FOR THE TWELVE MONTHS ENDED DECEMBER 31, 2017</v>
          </cell>
        </row>
      </sheetData>
      <sheetData sheetId="1"/>
      <sheetData sheetId="2"/>
      <sheetData sheetId="3">
        <row r="2">
          <cell r="A2" t="str">
            <v>CASE NO. 2016 - 00162</v>
          </cell>
        </row>
        <row r="4">
          <cell r="A4" t="str">
            <v>AS OF AUGUST 31, 2016</v>
          </cell>
        </row>
        <row r="8">
          <cell r="J8" t="str">
            <v>WITNESS:  S. M. KATKO</v>
          </cell>
        </row>
      </sheetData>
      <sheetData sheetId="4">
        <row r="4">
          <cell r="A4" t="str">
            <v>AS OF DECEMBER 31, 2017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9">
          <cell r="M9" t="str">
            <v>WITNESS:  J. T. CROOM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erating Income Sum Index C"/>
      <sheetName val="Operating Income Sum Index D"/>
      <sheetName val="Operating Income Summary C-1"/>
      <sheetName val="Adj Operating Income Sum C-2"/>
      <sheetName val="Oper Rev&amp;Exp by Accts C2.1A"/>
      <sheetName val="Oper Rev&amp;Exp by Accts C2.1B"/>
      <sheetName val="Total Co Accts Activ C2.2A"/>
      <sheetName val="Total Co Accts Activ C2.2B"/>
      <sheetName val="Input O&amp;M FERC 7-13"/>
      <sheetName val="Input O&amp;M FERC 11-14"/>
      <sheetName val="DO NOT USE - Accts Activ C2.2A"/>
      <sheetName val="DO NOT USE - Accts Activ C2.2B"/>
      <sheetName val="D-1"/>
      <sheetName val="D-2.1"/>
      <sheetName val="D-2.2"/>
      <sheetName val="D-2.3"/>
      <sheetName val="D-2.4"/>
      <sheetName val="Input O&amp;M CE Adjustments"/>
    </sheetNames>
    <sheetDataSet>
      <sheetData sheetId="0" refreshError="1"/>
      <sheetData sheetId="1" refreshError="1"/>
      <sheetData sheetId="2" refreshError="1">
        <row r="1">
          <cell r="A1" t="str">
            <v>COLUMBIA GAS OF KENTUCKY, INC.</v>
          </cell>
        </row>
        <row r="4">
          <cell r="A4" t="str">
            <v>FOR THE BASE PERIOD 12 MONTHS ENDED JULY 31, 2013 AND THE FORECAST PERIOD 12 MONTHS ENDED NOVEMBER 30, 2014</v>
          </cell>
        </row>
        <row r="9">
          <cell r="M9" t="str">
            <v>WITNESS:  S. M. KATKO</v>
          </cell>
        </row>
      </sheetData>
      <sheetData sheetId="3" refreshError="1"/>
      <sheetData sheetId="4" refreshError="1">
        <row r="4">
          <cell r="A4" t="str">
            <v>FOR THE TWELVE MONTHS ENDED JULY 31, 2013</v>
          </cell>
        </row>
      </sheetData>
      <sheetData sheetId="5" refreshError="1">
        <row r="4">
          <cell r="A4" t="str">
            <v>FOR THE TWELVE MONTHS ENDED NOVEMBER 30, 2014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Menu"/>
      <sheetName val="Financials Menu"/>
      <sheetName val="A (Input) Inv MO Service Charge"/>
      <sheetName val="B (Input) MO Volumes"/>
      <sheetName val="C (Input) MO ARC - RRC Charges"/>
      <sheetName val="D (Output)- Volume Analysis"/>
      <sheetName val="E (Calc) -MO ARC-RRC Charge"/>
      <sheetName val="F (Valid) - MO Service Charge"/>
      <sheetName val="G (Valid) - MO ARC-RRC Charge"/>
      <sheetName val="H (Ref) - Mnthly Svc Fees"/>
      <sheetName val="I (Ref) - Mnthly Baseline Units"/>
      <sheetName val="I(a) (Ref) Mnth Baseline %"/>
      <sheetName val="J (Ref) - ARC RRC Rates"/>
      <sheetName val="K Graph (Input)"/>
      <sheetName val="L Graph (Data)"/>
      <sheetName val="M Graph (Baseline)"/>
      <sheetName val="N Graph (RU)"/>
      <sheetName val="O Graph (Charges)"/>
      <sheetName val="SLA Menu"/>
      <sheetName val="K (Input) SLA Achieved"/>
      <sheetName val="L (Output) Service Credit"/>
      <sheetName val="M (Output) Srvice Credt True Up"/>
      <sheetName val="N (Valid) Service Credit Sum"/>
      <sheetName val="O (Ref) At Risk"/>
      <sheetName val="P (Ref) Pool Allocation"/>
      <sheetName val="(Ref) Invoice Detail 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Comparison"/>
      <sheetName val="Scenario Manager"/>
      <sheetName val="Data Indicator"/>
      <sheetName val="Output ---&gt;"/>
      <sheetName val="Summary IS"/>
      <sheetName val="Summary SU"/>
      <sheetName val="Summary Rates SU"/>
      <sheetName val="Summary Rates CF"/>
      <sheetName val="PTWP Financials ---&gt;"/>
      <sheetName val="PTWP IS"/>
      <sheetName val="PTWP BS"/>
      <sheetName val="PTWP CF"/>
      <sheetName val="PTWP SU"/>
      <sheetName val="PIC &amp; Distributions ---&gt;"/>
      <sheetName val="PTWP-Distribution Plan"/>
      <sheetName val="PTWP-Equity Contributions"/>
      <sheetName val="PTWP-Cap Str"/>
      <sheetName val="Rev &amp; Exp Inputs ---&gt;"/>
      <sheetName val="Revenue"/>
      <sheetName val="Rev Adj"/>
      <sheetName val="O&amp;M"/>
      <sheetName val="RB &amp; RC"/>
      <sheetName val="Reg ROE Est NI"/>
      <sheetName val="SAP Upload"/>
      <sheetName val="Analysis ---&gt;"/>
      <sheetName val="AR &amp; AP"/>
      <sheetName val="Other BS Items"/>
      <sheetName val="Capital &amp; DDA ---&gt;"/>
      <sheetName val="Capital Summary"/>
      <sheetName val="Plant &amp; DD&amp;A"/>
      <sheetName val="Current Year Actuals"/>
      <sheetName val="Capital Input"/>
      <sheetName val="CS&amp;IT"/>
      <sheetName val="Rev &amp; LT Debt---&gt;"/>
      <sheetName val="Revolver Debt"/>
      <sheetName val="LTD Summary"/>
      <sheetName val="LTD Detail"/>
      <sheetName val="Actual Int Exp"/>
      <sheetName val="Cap Int Rate"/>
      <sheetName val="Tax ---&gt;"/>
      <sheetName val="Tax Calculation"/>
      <sheetName val="Tax Depr"/>
      <sheetName val="Tax BS IS CF Check"/>
      <sheetName val="Actual Inc Tax"/>
      <sheetName val="In Progress ---&gt;"/>
      <sheetName val="DSIC"/>
      <sheetName val="LDC H II---&gt;"/>
      <sheetName val="LDC H II IS"/>
      <sheetName val="LDC H II BS"/>
      <sheetName val="Elimco LDC H II BS"/>
      <sheetName val="LDC H II CF"/>
      <sheetName val="Cons LDC H II---&gt;"/>
      <sheetName val="Cons LDC II IS"/>
      <sheetName val="Cons LDC II BS"/>
      <sheetName val="Cons LDC II CF"/>
      <sheetName val="Cons LDC II S(U)"/>
      <sheetName val="Cons LDC II CapStr"/>
    </sheetNames>
    <sheetDataSet>
      <sheetData sheetId="0"/>
      <sheetData sheetId="1"/>
      <sheetData sheetId="2"/>
      <sheetData sheetId="3">
        <row r="6">
          <cell r="A6" t="str">
            <v>ID</v>
          </cell>
          <cell r="B6" t="str">
            <v>Date</v>
          </cell>
          <cell r="C6" t="str">
            <v>Indicator</v>
          </cell>
        </row>
        <row r="7">
          <cell r="A7">
            <v>1</v>
          </cell>
          <cell r="B7">
            <v>39814</v>
          </cell>
          <cell r="C7" t="str">
            <v>Actual</v>
          </cell>
        </row>
        <row r="8">
          <cell r="A8">
            <v>2</v>
          </cell>
          <cell r="B8">
            <v>39845</v>
          </cell>
          <cell r="C8" t="str">
            <v>Actual</v>
          </cell>
        </row>
        <row r="9">
          <cell r="A9">
            <v>3</v>
          </cell>
          <cell r="B9">
            <v>39873</v>
          </cell>
          <cell r="C9" t="str">
            <v>Actual</v>
          </cell>
        </row>
        <row r="10">
          <cell r="A10">
            <v>4</v>
          </cell>
          <cell r="B10">
            <v>39904</v>
          </cell>
          <cell r="C10" t="str">
            <v>Actual</v>
          </cell>
        </row>
        <row r="11">
          <cell r="A11">
            <v>5</v>
          </cell>
          <cell r="B11">
            <v>39934</v>
          </cell>
          <cell r="C11" t="str">
            <v>Actual</v>
          </cell>
        </row>
        <row r="12">
          <cell r="A12">
            <v>6</v>
          </cell>
          <cell r="B12">
            <v>39965</v>
          </cell>
          <cell r="C12" t="str">
            <v>Actual</v>
          </cell>
        </row>
        <row r="13">
          <cell r="A13">
            <v>7</v>
          </cell>
          <cell r="B13">
            <v>39995</v>
          </cell>
          <cell r="C13" t="str">
            <v>Actual</v>
          </cell>
        </row>
        <row r="14">
          <cell r="A14">
            <v>8</v>
          </cell>
          <cell r="B14">
            <v>40026</v>
          </cell>
          <cell r="C14" t="str">
            <v>Actual</v>
          </cell>
        </row>
        <row r="15">
          <cell r="A15">
            <v>9</v>
          </cell>
          <cell r="B15">
            <v>40057</v>
          </cell>
          <cell r="C15" t="str">
            <v>Actual</v>
          </cell>
        </row>
        <row r="16">
          <cell r="A16">
            <v>10</v>
          </cell>
          <cell r="B16">
            <v>40087</v>
          </cell>
          <cell r="C16" t="str">
            <v>Actual</v>
          </cell>
        </row>
        <row r="17">
          <cell r="A17">
            <v>11</v>
          </cell>
          <cell r="B17">
            <v>40118</v>
          </cell>
          <cell r="C17" t="str">
            <v>Actual</v>
          </cell>
        </row>
        <row r="18">
          <cell r="A18">
            <v>12</v>
          </cell>
          <cell r="B18">
            <v>40148</v>
          </cell>
          <cell r="C18" t="str">
            <v>Actual</v>
          </cell>
        </row>
        <row r="19">
          <cell r="A19">
            <v>13</v>
          </cell>
          <cell r="B19" t="str">
            <v>Total 2009</v>
          </cell>
          <cell r="C19" t="str">
            <v>Actual</v>
          </cell>
        </row>
        <row r="20">
          <cell r="A20">
            <v>14</v>
          </cell>
          <cell r="B20">
            <v>40179</v>
          </cell>
          <cell r="C20" t="str">
            <v>Actual</v>
          </cell>
        </row>
        <row r="21">
          <cell r="A21">
            <v>15</v>
          </cell>
          <cell r="B21">
            <v>40210</v>
          </cell>
          <cell r="C21" t="str">
            <v>Actual</v>
          </cell>
        </row>
        <row r="22">
          <cell r="A22">
            <v>16</v>
          </cell>
          <cell r="B22">
            <v>40238</v>
          </cell>
          <cell r="C22" t="str">
            <v>Actual</v>
          </cell>
        </row>
        <row r="23">
          <cell r="A23">
            <v>17</v>
          </cell>
          <cell r="B23">
            <v>40269</v>
          </cell>
          <cell r="C23" t="str">
            <v>Actual</v>
          </cell>
        </row>
        <row r="24">
          <cell r="A24">
            <v>18</v>
          </cell>
          <cell r="B24">
            <v>40299</v>
          </cell>
          <cell r="C24" t="str">
            <v>Actual</v>
          </cell>
        </row>
        <row r="25">
          <cell r="A25">
            <v>19</v>
          </cell>
          <cell r="B25">
            <v>40330</v>
          </cell>
          <cell r="C25" t="str">
            <v>Actual</v>
          </cell>
        </row>
        <row r="26">
          <cell r="A26">
            <v>20</v>
          </cell>
          <cell r="B26">
            <v>40360</v>
          </cell>
          <cell r="C26" t="str">
            <v>Actual</v>
          </cell>
        </row>
        <row r="27">
          <cell r="A27">
            <v>21</v>
          </cell>
          <cell r="B27">
            <v>40391</v>
          </cell>
          <cell r="C27" t="str">
            <v>Actual</v>
          </cell>
        </row>
        <row r="28">
          <cell r="A28">
            <v>22</v>
          </cell>
          <cell r="B28">
            <v>40422</v>
          </cell>
          <cell r="C28" t="str">
            <v>Actual</v>
          </cell>
        </row>
        <row r="29">
          <cell r="A29">
            <v>23</v>
          </cell>
          <cell r="B29">
            <v>40452</v>
          </cell>
          <cell r="C29" t="str">
            <v>Actual</v>
          </cell>
        </row>
        <row r="30">
          <cell r="A30">
            <v>24</v>
          </cell>
          <cell r="B30">
            <v>40483</v>
          </cell>
          <cell r="C30" t="str">
            <v>Actual</v>
          </cell>
        </row>
        <row r="31">
          <cell r="A31">
            <v>25</v>
          </cell>
          <cell r="B31">
            <v>40513</v>
          </cell>
          <cell r="C31" t="str">
            <v>Actual</v>
          </cell>
        </row>
        <row r="32">
          <cell r="A32">
            <v>26</v>
          </cell>
          <cell r="B32" t="str">
            <v>Total 2010</v>
          </cell>
          <cell r="C32" t="str">
            <v>Actual</v>
          </cell>
        </row>
        <row r="33">
          <cell r="A33">
            <v>27</v>
          </cell>
          <cell r="B33">
            <v>40544</v>
          </cell>
          <cell r="C33" t="str">
            <v>Actual</v>
          </cell>
        </row>
        <row r="34">
          <cell r="A34">
            <v>28</v>
          </cell>
          <cell r="B34">
            <v>40575</v>
          </cell>
          <cell r="C34" t="str">
            <v>Actual</v>
          </cell>
        </row>
        <row r="35">
          <cell r="A35">
            <v>29</v>
          </cell>
          <cell r="B35">
            <v>40603</v>
          </cell>
          <cell r="C35" t="str">
            <v>Actual</v>
          </cell>
        </row>
        <row r="36">
          <cell r="A36">
            <v>30</v>
          </cell>
          <cell r="B36">
            <v>40634</v>
          </cell>
          <cell r="C36" t="str">
            <v>Actual</v>
          </cell>
        </row>
        <row r="37">
          <cell r="A37">
            <v>31</v>
          </cell>
          <cell r="B37">
            <v>40664</v>
          </cell>
          <cell r="C37" t="str">
            <v>Actual</v>
          </cell>
        </row>
        <row r="38">
          <cell r="A38">
            <v>32</v>
          </cell>
          <cell r="B38">
            <v>40695</v>
          </cell>
          <cell r="C38" t="str">
            <v>Actual</v>
          </cell>
        </row>
        <row r="39">
          <cell r="A39">
            <v>33</v>
          </cell>
          <cell r="B39">
            <v>40725</v>
          </cell>
          <cell r="C39" t="str">
            <v>Actual</v>
          </cell>
        </row>
        <row r="40">
          <cell r="A40">
            <v>34</v>
          </cell>
          <cell r="B40">
            <v>40756</v>
          </cell>
          <cell r="C40" t="str">
            <v>Actual</v>
          </cell>
        </row>
        <row r="41">
          <cell r="A41">
            <v>35</v>
          </cell>
          <cell r="B41">
            <v>40787</v>
          </cell>
          <cell r="C41" t="str">
            <v>Actual</v>
          </cell>
        </row>
        <row r="42">
          <cell r="A42">
            <v>36</v>
          </cell>
          <cell r="B42">
            <v>40817</v>
          </cell>
          <cell r="C42" t="str">
            <v>Actual</v>
          </cell>
        </row>
        <row r="43">
          <cell r="A43">
            <v>37</v>
          </cell>
          <cell r="B43">
            <v>40848</v>
          </cell>
          <cell r="C43" t="str">
            <v>Actual</v>
          </cell>
        </row>
        <row r="44">
          <cell r="A44">
            <v>38</v>
          </cell>
          <cell r="B44">
            <v>40878</v>
          </cell>
          <cell r="C44" t="str">
            <v>Actual</v>
          </cell>
        </row>
        <row r="45">
          <cell r="A45">
            <v>39</v>
          </cell>
          <cell r="B45" t="str">
            <v>Total 2011</v>
          </cell>
          <cell r="C45" t="str">
            <v>Actual</v>
          </cell>
        </row>
        <row r="46">
          <cell r="A46">
            <v>40</v>
          </cell>
          <cell r="B46">
            <v>40909</v>
          </cell>
          <cell r="C46" t="str">
            <v>Actual</v>
          </cell>
        </row>
        <row r="47">
          <cell r="A47">
            <v>41</v>
          </cell>
          <cell r="B47">
            <v>40940</v>
          </cell>
          <cell r="C47" t="str">
            <v>Actual</v>
          </cell>
        </row>
        <row r="48">
          <cell r="A48">
            <v>42</v>
          </cell>
          <cell r="B48">
            <v>40969</v>
          </cell>
          <cell r="C48" t="str">
            <v>Actual</v>
          </cell>
        </row>
        <row r="49">
          <cell r="A49">
            <v>43</v>
          </cell>
          <cell r="B49">
            <v>41000</v>
          </cell>
          <cell r="C49" t="str">
            <v>Actual</v>
          </cell>
        </row>
        <row r="50">
          <cell r="A50">
            <v>44</v>
          </cell>
          <cell r="B50">
            <v>41030</v>
          </cell>
          <cell r="C50" t="str">
            <v>Actual</v>
          </cell>
        </row>
        <row r="51">
          <cell r="A51">
            <v>45</v>
          </cell>
          <cell r="B51">
            <v>41061</v>
          </cell>
          <cell r="C51" t="str">
            <v>Actual</v>
          </cell>
        </row>
        <row r="52">
          <cell r="A52">
            <v>46</v>
          </cell>
          <cell r="B52">
            <v>41091</v>
          </cell>
          <cell r="C52" t="str">
            <v>Actual</v>
          </cell>
        </row>
        <row r="53">
          <cell r="A53">
            <v>47</v>
          </cell>
          <cell r="B53">
            <v>41122</v>
          </cell>
          <cell r="C53" t="str">
            <v>Actual</v>
          </cell>
        </row>
        <row r="54">
          <cell r="A54">
            <v>48</v>
          </cell>
          <cell r="B54">
            <v>41153</v>
          </cell>
          <cell r="C54" t="str">
            <v>Actual</v>
          </cell>
        </row>
        <row r="55">
          <cell r="A55">
            <v>49</v>
          </cell>
          <cell r="B55">
            <v>41183</v>
          </cell>
          <cell r="C55" t="str">
            <v>Actual</v>
          </cell>
        </row>
        <row r="56">
          <cell r="A56">
            <v>50</v>
          </cell>
          <cell r="B56">
            <v>41214</v>
          </cell>
          <cell r="C56" t="str">
            <v>Actual</v>
          </cell>
        </row>
        <row r="57">
          <cell r="A57">
            <v>51</v>
          </cell>
          <cell r="B57">
            <v>41244</v>
          </cell>
          <cell r="C57" t="str">
            <v>Actual</v>
          </cell>
        </row>
        <row r="58">
          <cell r="A58">
            <v>52</v>
          </cell>
          <cell r="B58" t="str">
            <v>Total 2012</v>
          </cell>
          <cell r="C58" t="str">
            <v>Actual</v>
          </cell>
        </row>
        <row r="59">
          <cell r="A59">
            <v>53</v>
          </cell>
          <cell r="B59">
            <v>41275</v>
          </cell>
          <cell r="C59" t="str">
            <v>Actual</v>
          </cell>
        </row>
        <row r="60">
          <cell r="A60">
            <v>54</v>
          </cell>
          <cell r="B60">
            <v>41306</v>
          </cell>
          <cell r="C60" t="str">
            <v>Actual</v>
          </cell>
        </row>
        <row r="61">
          <cell r="A61">
            <v>55</v>
          </cell>
          <cell r="B61">
            <v>41334</v>
          </cell>
          <cell r="C61" t="str">
            <v>Actual</v>
          </cell>
        </row>
        <row r="62">
          <cell r="A62">
            <v>56</v>
          </cell>
          <cell r="B62">
            <v>41365</v>
          </cell>
          <cell r="C62" t="str">
            <v>Actual</v>
          </cell>
        </row>
        <row r="63">
          <cell r="A63">
            <v>57</v>
          </cell>
          <cell r="B63">
            <v>41395</v>
          </cell>
          <cell r="C63" t="str">
            <v>Actual</v>
          </cell>
        </row>
        <row r="64">
          <cell r="A64">
            <v>58</v>
          </cell>
          <cell r="B64">
            <v>41426</v>
          </cell>
          <cell r="C64" t="str">
            <v>Actual</v>
          </cell>
        </row>
        <row r="65">
          <cell r="A65">
            <v>59</v>
          </cell>
          <cell r="B65">
            <v>41456</v>
          </cell>
          <cell r="C65" t="str">
            <v>Actual</v>
          </cell>
        </row>
        <row r="66">
          <cell r="A66">
            <v>60</v>
          </cell>
          <cell r="B66">
            <v>41487</v>
          </cell>
          <cell r="C66" t="str">
            <v>Actual</v>
          </cell>
        </row>
        <row r="67">
          <cell r="A67">
            <v>61</v>
          </cell>
          <cell r="B67">
            <v>41518</v>
          </cell>
          <cell r="C67" t="str">
            <v>Actual</v>
          </cell>
        </row>
        <row r="68">
          <cell r="A68">
            <v>62</v>
          </cell>
          <cell r="B68">
            <v>41548</v>
          </cell>
          <cell r="C68" t="str">
            <v>Actual</v>
          </cell>
        </row>
        <row r="69">
          <cell r="A69">
            <v>63</v>
          </cell>
          <cell r="B69">
            <v>41579</v>
          </cell>
          <cell r="C69" t="str">
            <v>Actual</v>
          </cell>
        </row>
        <row r="70">
          <cell r="A70">
            <v>64</v>
          </cell>
          <cell r="B70">
            <v>41609</v>
          </cell>
          <cell r="C70" t="str">
            <v>Actual</v>
          </cell>
        </row>
        <row r="71">
          <cell r="A71">
            <v>65</v>
          </cell>
          <cell r="B71" t="str">
            <v>Total 2013</v>
          </cell>
          <cell r="C71" t="str">
            <v>Actual</v>
          </cell>
        </row>
        <row r="72">
          <cell r="A72">
            <v>66</v>
          </cell>
          <cell r="B72">
            <v>41640</v>
          </cell>
          <cell r="C72" t="str">
            <v>Forecast</v>
          </cell>
        </row>
        <row r="73">
          <cell r="A73">
            <v>67</v>
          </cell>
          <cell r="B73">
            <v>41671</v>
          </cell>
          <cell r="C73" t="str">
            <v>Forecast</v>
          </cell>
        </row>
        <row r="74">
          <cell r="A74">
            <v>68</v>
          </cell>
          <cell r="B74">
            <v>41699</v>
          </cell>
          <cell r="C74" t="str">
            <v>Forecast</v>
          </cell>
        </row>
        <row r="75">
          <cell r="A75">
            <v>69</v>
          </cell>
          <cell r="B75">
            <v>41730</v>
          </cell>
          <cell r="C75" t="str">
            <v>Forecast</v>
          </cell>
        </row>
        <row r="76">
          <cell r="A76">
            <v>70</v>
          </cell>
          <cell r="B76">
            <v>41760</v>
          </cell>
          <cell r="C76" t="str">
            <v>Forecast</v>
          </cell>
        </row>
        <row r="77">
          <cell r="A77">
            <v>71</v>
          </cell>
          <cell r="B77">
            <v>41791</v>
          </cell>
          <cell r="C77" t="str">
            <v>Forecast</v>
          </cell>
        </row>
        <row r="78">
          <cell r="A78">
            <v>72</v>
          </cell>
          <cell r="B78">
            <v>41821</v>
          </cell>
          <cell r="C78" t="str">
            <v>Forecast</v>
          </cell>
        </row>
        <row r="79">
          <cell r="A79">
            <v>73</v>
          </cell>
          <cell r="B79">
            <v>41852</v>
          </cell>
          <cell r="C79" t="str">
            <v>Forecast</v>
          </cell>
        </row>
        <row r="80">
          <cell r="A80">
            <v>74</v>
          </cell>
          <cell r="B80">
            <v>41883</v>
          </cell>
          <cell r="C80" t="str">
            <v>Forecast</v>
          </cell>
        </row>
        <row r="81">
          <cell r="A81">
            <v>75</v>
          </cell>
          <cell r="B81">
            <v>41913</v>
          </cell>
          <cell r="C81" t="str">
            <v>Forecast</v>
          </cell>
        </row>
        <row r="82">
          <cell r="A82">
            <v>76</v>
          </cell>
          <cell r="B82">
            <v>41944</v>
          </cell>
          <cell r="C82" t="str">
            <v>Forecast</v>
          </cell>
        </row>
        <row r="83">
          <cell r="A83">
            <v>77</v>
          </cell>
          <cell r="B83">
            <v>41974</v>
          </cell>
          <cell r="C83" t="str">
            <v>Forecast</v>
          </cell>
        </row>
        <row r="84">
          <cell r="A84">
            <v>78</v>
          </cell>
          <cell r="B84" t="str">
            <v>Total 2014</v>
          </cell>
          <cell r="C84" t="str">
            <v>Forecast</v>
          </cell>
        </row>
        <row r="85">
          <cell r="A85">
            <v>79</v>
          </cell>
          <cell r="B85">
            <v>42005</v>
          </cell>
          <cell r="C85" t="str">
            <v>Forecast</v>
          </cell>
        </row>
        <row r="86">
          <cell r="A86">
            <v>80</v>
          </cell>
          <cell r="B86">
            <v>42036</v>
          </cell>
          <cell r="C86" t="str">
            <v>Forecast</v>
          </cell>
        </row>
        <row r="87">
          <cell r="A87">
            <v>81</v>
          </cell>
          <cell r="B87">
            <v>42064</v>
          </cell>
          <cell r="C87" t="str">
            <v>Forecast</v>
          </cell>
        </row>
        <row r="88">
          <cell r="A88">
            <v>82</v>
          </cell>
          <cell r="B88">
            <v>42095</v>
          </cell>
          <cell r="C88" t="str">
            <v>Forecast</v>
          </cell>
        </row>
        <row r="89">
          <cell r="A89">
            <v>83</v>
          </cell>
          <cell r="B89">
            <v>42125</v>
          </cell>
          <cell r="C89" t="str">
            <v>Forecast</v>
          </cell>
        </row>
        <row r="90">
          <cell r="A90">
            <v>84</v>
          </cell>
          <cell r="B90">
            <v>42156</v>
          </cell>
          <cell r="C90" t="str">
            <v>Forecast</v>
          </cell>
        </row>
        <row r="91">
          <cell r="A91">
            <v>85</v>
          </cell>
          <cell r="B91">
            <v>42186</v>
          </cell>
          <cell r="C91" t="str">
            <v>Forecast</v>
          </cell>
        </row>
        <row r="92">
          <cell r="A92">
            <v>86</v>
          </cell>
          <cell r="B92">
            <v>42217</v>
          </cell>
          <cell r="C92" t="str">
            <v>Forecast</v>
          </cell>
        </row>
        <row r="93">
          <cell r="A93">
            <v>87</v>
          </cell>
          <cell r="B93">
            <v>42248</v>
          </cell>
          <cell r="C93" t="str">
            <v>Forecast</v>
          </cell>
        </row>
        <row r="94">
          <cell r="A94">
            <v>88</v>
          </cell>
          <cell r="B94">
            <v>42278</v>
          </cell>
          <cell r="C94" t="str">
            <v>Forecast</v>
          </cell>
        </row>
        <row r="95">
          <cell r="A95">
            <v>89</v>
          </cell>
          <cell r="B95">
            <v>42309</v>
          </cell>
          <cell r="C95" t="str">
            <v>Forecast</v>
          </cell>
        </row>
        <row r="96">
          <cell r="A96">
            <v>90</v>
          </cell>
          <cell r="B96">
            <v>42339</v>
          </cell>
          <cell r="C96" t="str">
            <v>Forecast</v>
          </cell>
        </row>
        <row r="97">
          <cell r="A97">
            <v>91</v>
          </cell>
          <cell r="B97" t="str">
            <v>Total 2015</v>
          </cell>
          <cell r="C97" t="str">
            <v>Forecast</v>
          </cell>
        </row>
        <row r="98">
          <cell r="A98">
            <v>92</v>
          </cell>
          <cell r="B98">
            <v>42370</v>
          </cell>
          <cell r="C98" t="str">
            <v>Forecast</v>
          </cell>
        </row>
        <row r="99">
          <cell r="A99">
            <v>93</v>
          </cell>
          <cell r="B99">
            <v>42401</v>
          </cell>
          <cell r="C99" t="str">
            <v>Forecast</v>
          </cell>
        </row>
        <row r="100">
          <cell r="A100">
            <v>94</v>
          </cell>
          <cell r="B100">
            <v>42430</v>
          </cell>
          <cell r="C100" t="str">
            <v>Forecast</v>
          </cell>
        </row>
        <row r="101">
          <cell r="A101">
            <v>95</v>
          </cell>
          <cell r="B101">
            <v>42461</v>
          </cell>
          <cell r="C101" t="str">
            <v>Forecast</v>
          </cell>
        </row>
        <row r="102">
          <cell r="A102">
            <v>96</v>
          </cell>
          <cell r="B102">
            <v>42491</v>
          </cell>
          <cell r="C102" t="str">
            <v>Forecast</v>
          </cell>
        </row>
        <row r="103">
          <cell r="A103">
            <v>97</v>
          </cell>
          <cell r="B103">
            <v>42522</v>
          </cell>
          <cell r="C103" t="str">
            <v>Forecast</v>
          </cell>
        </row>
        <row r="104">
          <cell r="A104">
            <v>98</v>
          </cell>
          <cell r="B104">
            <v>42552</v>
          </cell>
          <cell r="C104" t="str">
            <v>Forecast</v>
          </cell>
        </row>
        <row r="105">
          <cell r="A105">
            <v>99</v>
          </cell>
          <cell r="B105">
            <v>42583</v>
          </cell>
          <cell r="C105" t="str">
            <v>Forecast</v>
          </cell>
        </row>
        <row r="106">
          <cell r="A106">
            <v>100</v>
          </cell>
          <cell r="B106">
            <v>42614</v>
          </cell>
          <cell r="C106" t="str">
            <v>Forecast</v>
          </cell>
        </row>
        <row r="107">
          <cell r="A107">
            <v>101</v>
          </cell>
          <cell r="B107">
            <v>42644</v>
          </cell>
          <cell r="C107" t="str">
            <v>Forecast</v>
          </cell>
        </row>
        <row r="108">
          <cell r="A108">
            <v>102</v>
          </cell>
          <cell r="B108">
            <v>42675</v>
          </cell>
          <cell r="C108" t="str">
            <v>Forecast</v>
          </cell>
        </row>
        <row r="109">
          <cell r="A109">
            <v>103</v>
          </cell>
          <cell r="B109">
            <v>42705</v>
          </cell>
          <cell r="C109" t="str">
            <v>Forecast</v>
          </cell>
        </row>
        <row r="110">
          <cell r="A110">
            <v>104</v>
          </cell>
          <cell r="B110" t="str">
            <v>Total 2016</v>
          </cell>
          <cell r="C110" t="str">
            <v>Forecast</v>
          </cell>
        </row>
        <row r="111">
          <cell r="A111">
            <v>105</v>
          </cell>
          <cell r="B111">
            <v>42736</v>
          </cell>
          <cell r="C111" t="str">
            <v>Forecast</v>
          </cell>
        </row>
        <row r="112">
          <cell r="A112">
            <v>106</v>
          </cell>
          <cell r="B112">
            <v>42767</v>
          </cell>
          <cell r="C112" t="str">
            <v>Forecast</v>
          </cell>
        </row>
        <row r="113">
          <cell r="A113">
            <v>107</v>
          </cell>
          <cell r="B113">
            <v>42795</v>
          </cell>
          <cell r="C113" t="str">
            <v>Forecast</v>
          </cell>
        </row>
        <row r="114">
          <cell r="A114">
            <v>108</v>
          </cell>
          <cell r="B114">
            <v>42826</v>
          </cell>
          <cell r="C114" t="str">
            <v>Forecast</v>
          </cell>
        </row>
        <row r="115">
          <cell r="A115">
            <v>109</v>
          </cell>
          <cell r="B115">
            <v>42856</v>
          </cell>
          <cell r="C115" t="str">
            <v>Forecast</v>
          </cell>
        </row>
        <row r="116">
          <cell r="A116">
            <v>110</v>
          </cell>
          <cell r="B116">
            <v>42887</v>
          </cell>
          <cell r="C116" t="str">
            <v>Forecast</v>
          </cell>
        </row>
        <row r="117">
          <cell r="A117">
            <v>111</v>
          </cell>
          <cell r="B117">
            <v>42917</v>
          </cell>
          <cell r="C117" t="str">
            <v>Forecast</v>
          </cell>
        </row>
        <row r="118">
          <cell r="A118">
            <v>112</v>
          </cell>
          <cell r="B118">
            <v>42948</v>
          </cell>
          <cell r="C118" t="str">
            <v>Forecast</v>
          </cell>
        </row>
        <row r="119">
          <cell r="A119">
            <v>113</v>
          </cell>
          <cell r="B119">
            <v>42979</v>
          </cell>
          <cell r="C119" t="str">
            <v>Forecast</v>
          </cell>
        </row>
        <row r="120">
          <cell r="A120">
            <v>114</v>
          </cell>
          <cell r="B120">
            <v>43009</v>
          </cell>
          <cell r="C120" t="str">
            <v>Forecast</v>
          </cell>
        </row>
        <row r="121">
          <cell r="A121">
            <v>115</v>
          </cell>
          <cell r="B121">
            <v>43040</v>
          </cell>
          <cell r="C121" t="str">
            <v>Forecast</v>
          </cell>
        </row>
        <row r="122">
          <cell r="A122">
            <v>116</v>
          </cell>
          <cell r="B122">
            <v>43070</v>
          </cell>
          <cell r="C122" t="str">
            <v>Forecast</v>
          </cell>
        </row>
        <row r="123">
          <cell r="A123">
            <v>117</v>
          </cell>
          <cell r="B123" t="str">
            <v>Total 2017</v>
          </cell>
          <cell r="C123" t="str">
            <v>Forecast</v>
          </cell>
        </row>
        <row r="124">
          <cell r="A124">
            <v>118</v>
          </cell>
          <cell r="B124">
            <v>43101</v>
          </cell>
          <cell r="C124" t="str">
            <v>Forecast</v>
          </cell>
        </row>
        <row r="125">
          <cell r="A125">
            <v>119</v>
          </cell>
          <cell r="B125">
            <v>43132</v>
          </cell>
          <cell r="C125" t="str">
            <v>Forecast</v>
          </cell>
        </row>
        <row r="126">
          <cell r="A126">
            <v>120</v>
          </cell>
          <cell r="B126">
            <v>43160</v>
          </cell>
          <cell r="C126" t="str">
            <v>Forecast</v>
          </cell>
        </row>
        <row r="127">
          <cell r="A127">
            <v>121</v>
          </cell>
          <cell r="B127">
            <v>43191</v>
          </cell>
          <cell r="C127" t="str">
            <v>Forecast</v>
          </cell>
        </row>
        <row r="128">
          <cell r="A128">
            <v>122</v>
          </cell>
          <cell r="B128">
            <v>43221</v>
          </cell>
          <cell r="C128" t="str">
            <v>Forecast</v>
          </cell>
        </row>
        <row r="129">
          <cell r="A129">
            <v>123</v>
          </cell>
          <cell r="B129">
            <v>43252</v>
          </cell>
          <cell r="C129" t="str">
            <v>Forecast</v>
          </cell>
        </row>
        <row r="130">
          <cell r="A130">
            <v>124</v>
          </cell>
          <cell r="B130">
            <v>43282</v>
          </cell>
          <cell r="C130" t="str">
            <v>Forecast</v>
          </cell>
        </row>
        <row r="131">
          <cell r="A131">
            <v>125</v>
          </cell>
          <cell r="B131">
            <v>43313</v>
          </cell>
          <cell r="C131" t="str">
            <v>Forecast</v>
          </cell>
        </row>
        <row r="132">
          <cell r="A132">
            <v>126</v>
          </cell>
          <cell r="B132">
            <v>43344</v>
          </cell>
          <cell r="C132" t="str">
            <v>Forecast</v>
          </cell>
        </row>
        <row r="133">
          <cell r="A133">
            <v>127</v>
          </cell>
          <cell r="B133">
            <v>43374</v>
          </cell>
          <cell r="C133" t="str">
            <v>Forecast</v>
          </cell>
        </row>
        <row r="134">
          <cell r="A134">
            <v>128</v>
          </cell>
          <cell r="B134">
            <v>43405</v>
          </cell>
          <cell r="C134" t="str">
            <v>Forecast</v>
          </cell>
        </row>
        <row r="135">
          <cell r="A135">
            <v>129</v>
          </cell>
          <cell r="B135">
            <v>43435</v>
          </cell>
          <cell r="C135" t="str">
            <v>Forecast</v>
          </cell>
        </row>
        <row r="136">
          <cell r="A136">
            <v>130</v>
          </cell>
          <cell r="B136" t="str">
            <v>Total 2018</v>
          </cell>
          <cell r="C136" t="str">
            <v>Forecast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5">
          <cell r="B5">
            <v>0</v>
          </cell>
          <cell r="C5" t="str">
            <v>tax life</v>
          </cell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  <cell r="P5" t="str">
            <v>Total</v>
          </cell>
        </row>
        <row r="6">
          <cell r="A6">
            <v>0</v>
          </cell>
          <cell r="B6">
            <v>0</v>
          </cell>
          <cell r="C6">
            <v>0</v>
          </cell>
          <cell r="D6" t="str">
            <v>PLAN</v>
          </cell>
          <cell r="E6" t="str">
            <v>PLAN</v>
          </cell>
          <cell r="F6" t="str">
            <v>PLAN</v>
          </cell>
          <cell r="G6" t="str">
            <v>PLAN</v>
          </cell>
          <cell r="H6" t="str">
            <v>PLAN</v>
          </cell>
          <cell r="I6" t="str">
            <v>PLAN</v>
          </cell>
          <cell r="J6" t="str">
            <v>PLAN</v>
          </cell>
          <cell r="K6" t="str">
            <v>PLAN</v>
          </cell>
          <cell r="L6" t="str">
            <v>PLAN</v>
          </cell>
          <cell r="M6" t="str">
            <v>PLAN</v>
          </cell>
          <cell r="N6" t="str">
            <v>PLAN</v>
          </cell>
          <cell r="O6" t="str">
            <v>PLAN</v>
          </cell>
          <cell r="P6" t="str">
            <v>Forecast</v>
          </cell>
        </row>
        <row r="7">
          <cell r="A7" t="str">
            <v>SAP Project Code</v>
          </cell>
          <cell r="B7" t="str">
            <v>Ongoing Maintenance/Compliance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</row>
        <row r="8">
          <cell r="A8">
            <v>0</v>
          </cell>
          <cell r="B8" t="str">
            <v>Gathering / Production  Infrastructure</v>
          </cell>
          <cell r="C8">
            <v>7</v>
          </cell>
          <cell r="D8">
            <v>1429.1052747476672</v>
          </cell>
          <cell r="E8">
            <v>1472.8604717660166</v>
          </cell>
          <cell r="F8">
            <v>2397.44167014504</v>
          </cell>
          <cell r="G8">
            <v>2531.8723069995826</v>
          </cell>
          <cell r="H8">
            <v>3298.9494764911265</v>
          </cell>
          <cell r="I8">
            <v>1932.862465668182</v>
          </cell>
          <cell r="J8">
            <v>2299.3438747215932</v>
          </cell>
          <cell r="K8">
            <v>2950.4077091707445</v>
          </cell>
          <cell r="L8">
            <v>1985.3765900548103</v>
          </cell>
          <cell r="M8">
            <v>3079.9346613598191</v>
          </cell>
          <cell r="N8">
            <v>2444.4035438872106</v>
          </cell>
          <cell r="O8">
            <v>4177.4419549882068</v>
          </cell>
          <cell r="P8">
            <v>30000</v>
          </cell>
        </row>
        <row r="9">
          <cell r="A9" t="str">
            <v>GP - LINE REPLACE</v>
          </cell>
          <cell r="B9" t="str">
            <v>Gathering/Production Line Replacements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GP - BARE STEEL PRGM</v>
          </cell>
          <cell r="B10" t="str">
            <v>Gathering/Production Bare Steel Program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A11" t="str">
            <v>GP - COMPRESSOR STATION</v>
          </cell>
          <cell r="B11" t="str">
            <v>Gathering/Production Compressor Stations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GP - REG STATIONS</v>
          </cell>
          <cell r="B12" t="str">
            <v>Gathering/Production Regulating Station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GP - OTHER</v>
          </cell>
          <cell r="B13" t="str">
            <v>Gathering/Production Other</v>
          </cell>
          <cell r="C13">
            <v>0</v>
          </cell>
          <cell r="D13">
            <v>1429.1052747476672</v>
          </cell>
          <cell r="E13">
            <v>1472.8604717660166</v>
          </cell>
          <cell r="F13">
            <v>2397.44167014504</v>
          </cell>
          <cell r="G13">
            <v>2531.8723069995826</v>
          </cell>
          <cell r="H13">
            <v>3298.9494764911265</v>
          </cell>
          <cell r="I13">
            <v>1932.862465668182</v>
          </cell>
          <cell r="J13">
            <v>2299.3438747215932</v>
          </cell>
          <cell r="K13">
            <v>2950.4077091707445</v>
          </cell>
          <cell r="L13">
            <v>1985.3765900548103</v>
          </cell>
          <cell r="M13">
            <v>3079.9346613598191</v>
          </cell>
          <cell r="N13">
            <v>2444.4035438872106</v>
          </cell>
          <cell r="O13">
            <v>4177.4419549882068</v>
          </cell>
          <cell r="P13">
            <v>30000</v>
          </cell>
        </row>
        <row r="14">
          <cell r="A14" t="str">
            <v>GP - WELLS</v>
          </cell>
          <cell r="B14" t="str">
            <v>Gathering/Production Wells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>
            <v>0</v>
          </cell>
          <cell r="B15" t="str">
            <v>Storage  Infrastructure</v>
          </cell>
          <cell r="C15">
            <v>15</v>
          </cell>
          <cell r="D15">
            <v>10718.289560607504</v>
          </cell>
          <cell r="E15">
            <v>11046.453538245125</v>
          </cell>
          <cell r="F15">
            <v>17980.812526087801</v>
          </cell>
          <cell r="G15">
            <v>18989.04230249687</v>
          </cell>
          <cell r="H15">
            <v>24742.121073683447</v>
          </cell>
          <cell r="I15">
            <v>14496.468492511365</v>
          </cell>
          <cell r="J15">
            <v>17245.07906041195</v>
          </cell>
          <cell r="K15">
            <v>22128.057818780588</v>
          </cell>
          <cell r="L15">
            <v>14890.324425411078</v>
          </cell>
          <cell r="M15">
            <v>23099.509960198644</v>
          </cell>
          <cell r="N15">
            <v>18333.026579154081</v>
          </cell>
          <cell r="O15">
            <v>31330.814662411554</v>
          </cell>
          <cell r="P15">
            <v>225000</v>
          </cell>
        </row>
        <row r="16">
          <cell r="A16" t="str">
            <v>STR - LINE REPLACE</v>
          </cell>
          <cell r="B16" t="str">
            <v>Storage Line Replacements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STR - INTERNAL CORROS</v>
          </cell>
          <cell r="B17" t="str">
            <v>Storage Internal Corrosion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A18" t="str">
            <v>STR - COMP STATION</v>
          </cell>
          <cell r="B18" t="str">
            <v>Storage Compressor Stations</v>
          </cell>
          <cell r="C18">
            <v>0</v>
          </cell>
          <cell r="D18">
            <v>7145.5263737383357</v>
          </cell>
          <cell r="E18">
            <v>7364.302358830083</v>
          </cell>
          <cell r="F18">
            <v>11987.208350725201</v>
          </cell>
          <cell r="G18">
            <v>12659.361534997912</v>
          </cell>
          <cell r="H18">
            <v>16494.747382455633</v>
          </cell>
          <cell r="I18">
            <v>9664.3123283409095</v>
          </cell>
          <cell r="J18">
            <v>11496.719373607966</v>
          </cell>
          <cell r="K18">
            <v>14752.038545853724</v>
          </cell>
          <cell r="L18">
            <v>9926.8829502740518</v>
          </cell>
          <cell r="M18">
            <v>15399.673306799097</v>
          </cell>
          <cell r="N18">
            <v>12222.017719436053</v>
          </cell>
          <cell r="O18">
            <v>20887.209774941035</v>
          </cell>
          <cell r="P18">
            <v>150000</v>
          </cell>
        </row>
        <row r="19">
          <cell r="A19" t="str">
            <v>STR - REG STATIONS</v>
          </cell>
          <cell r="B19" t="str">
            <v>Storage Regulating Stations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STR - WELLS</v>
          </cell>
          <cell r="B20" t="str">
            <v>Storage Wells</v>
          </cell>
          <cell r="C20">
            <v>0</v>
          </cell>
          <cell r="D20">
            <v>3572.7631868691678</v>
          </cell>
          <cell r="E20">
            <v>3682.1511794150415</v>
          </cell>
          <cell r="F20">
            <v>5993.6041753626005</v>
          </cell>
          <cell r="G20">
            <v>6329.6807674989559</v>
          </cell>
          <cell r="H20">
            <v>8247.3736912278164</v>
          </cell>
          <cell r="I20">
            <v>4832.1561641704548</v>
          </cell>
          <cell r="J20">
            <v>5748.3596868039831</v>
          </cell>
          <cell r="K20">
            <v>7376.019272926862</v>
          </cell>
          <cell r="L20">
            <v>4963.4414751370259</v>
          </cell>
          <cell r="M20">
            <v>7699.8366533995486</v>
          </cell>
          <cell r="N20">
            <v>6111.0088597180265</v>
          </cell>
          <cell r="O20">
            <v>10443.604887470517</v>
          </cell>
          <cell r="P20">
            <v>75000</v>
          </cell>
        </row>
        <row r="21">
          <cell r="A21" t="str">
            <v>STR - OTHER</v>
          </cell>
          <cell r="B21" t="str">
            <v>Storage Other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A22">
            <v>0</v>
          </cell>
          <cell r="B22" t="str">
            <v xml:space="preserve">Transmission Infrastructure </v>
          </cell>
          <cell r="C22">
            <v>15</v>
          </cell>
          <cell r="D22">
            <v>194120.1331532248</v>
          </cell>
          <cell r="E22">
            <v>200063.54741488391</v>
          </cell>
          <cell r="F22">
            <v>325652.49352803465</v>
          </cell>
          <cell r="G22">
            <v>343912.65503410995</v>
          </cell>
          <cell r="H22">
            <v>448107.30389004468</v>
          </cell>
          <cell r="I22">
            <v>262547.1515865947</v>
          </cell>
          <cell r="J22">
            <v>312327.54298301641</v>
          </cell>
          <cell r="K22">
            <v>400763.71382902621</v>
          </cell>
          <cell r="L22">
            <v>269680.32014911174</v>
          </cell>
          <cell r="M22">
            <v>418357.7915013755</v>
          </cell>
          <cell r="N22">
            <v>332031.4813780128</v>
          </cell>
          <cell r="O22">
            <v>567435.86555256473</v>
          </cell>
          <cell r="P22">
            <v>4075000</v>
          </cell>
        </row>
        <row r="23">
          <cell r="A23" t="str">
            <v>TRAN - LINE REPLACE</v>
          </cell>
          <cell r="B23" t="str">
            <v>Transmission Line Replacements</v>
          </cell>
          <cell r="C23">
            <v>0</v>
          </cell>
          <cell r="D23">
            <v>175065.39615658924</v>
          </cell>
          <cell r="E23">
            <v>180425.40779133703</v>
          </cell>
          <cell r="F23">
            <v>293686.60459276743</v>
          </cell>
          <cell r="G23">
            <v>310154.35760744882</v>
          </cell>
          <cell r="H23">
            <v>404121.31087016297</v>
          </cell>
          <cell r="I23">
            <v>236775.65204435229</v>
          </cell>
          <cell r="J23">
            <v>281669.62465339515</v>
          </cell>
          <cell r="K23">
            <v>361424.94437341625</v>
          </cell>
          <cell r="L23">
            <v>243208.63228171426</v>
          </cell>
          <cell r="M23">
            <v>377291.99601657788</v>
          </cell>
          <cell r="N23">
            <v>299439.43412618333</v>
          </cell>
          <cell r="O23">
            <v>511736.6394860553</v>
          </cell>
          <cell r="P23">
            <v>3675000</v>
          </cell>
        </row>
        <row r="24">
          <cell r="A24" t="str">
            <v>TRAN - INTERNAL CORROS</v>
          </cell>
          <cell r="B24" t="str">
            <v>Transmission Internal Corrosion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>TRAN - BARE STEEL PROGRM</v>
          </cell>
          <cell r="B25" t="str">
            <v>Transmission Bare Steel Program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A26" t="str">
            <v>TRAN - COMP STATION</v>
          </cell>
          <cell r="B26" t="str">
            <v>Transmission Compressor Station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A27" t="str">
            <v>TRAN - BETTERMENTS</v>
          </cell>
          <cell r="B27" t="str">
            <v>Transmission Betterments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A28" t="str">
            <v>TRAN - REG STATIONS</v>
          </cell>
          <cell r="B28" t="str">
            <v>Transmission Regulating Stations</v>
          </cell>
          <cell r="C28">
            <v>0</v>
          </cell>
          <cell r="D28">
            <v>19054.736996635562</v>
          </cell>
          <cell r="E28">
            <v>19638.139623546889</v>
          </cell>
          <cell r="F28">
            <v>31965.888935267201</v>
          </cell>
          <cell r="G28">
            <v>33758.297426661098</v>
          </cell>
          <cell r="H28">
            <v>43985.993019881687</v>
          </cell>
          <cell r="I28">
            <v>25771.499542242425</v>
          </cell>
          <cell r="J28">
            <v>30657.918329621243</v>
          </cell>
          <cell r="K28">
            <v>39338.76945560993</v>
          </cell>
          <cell r="L28">
            <v>26471.687867397472</v>
          </cell>
          <cell r="M28">
            <v>41065.795484797593</v>
          </cell>
          <cell r="N28">
            <v>32592.047251829477</v>
          </cell>
          <cell r="O28">
            <v>55699.226066509422</v>
          </cell>
          <cell r="P28">
            <v>400000</v>
          </cell>
        </row>
        <row r="29">
          <cell r="A29" t="str">
            <v>TRAN - OTHER</v>
          </cell>
          <cell r="B29" t="str">
            <v>Transmission Other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 t="str">
            <v>PIPELINE INTEG</v>
          </cell>
          <cell r="B30" t="str">
            <v>Pipeline Integrity</v>
          </cell>
          <cell r="C30">
            <v>15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A31">
            <v>0</v>
          </cell>
          <cell r="B31" t="str">
            <v>Distribution Line Replacements</v>
          </cell>
          <cell r="C31">
            <v>20</v>
          </cell>
          <cell r="D31">
            <v>275288.54907464312</v>
          </cell>
          <cell r="E31">
            <v>283717.11267628777</v>
          </cell>
          <cell r="F31">
            <v>461819.18892003904</v>
          </cell>
          <cell r="G31">
            <v>487714.56249732955</v>
          </cell>
          <cell r="H31">
            <v>635476.63765648566</v>
          </cell>
          <cell r="I31">
            <v>372327.29676166188</v>
          </cell>
          <cell r="J31">
            <v>442922.61058762047</v>
          </cell>
          <cell r="K31">
            <v>568337.03701756056</v>
          </cell>
          <cell r="L31">
            <v>382443.09254225809</v>
          </cell>
          <cell r="M31">
            <v>593287.81381774193</v>
          </cell>
          <cell r="N31">
            <v>470865.4546589934</v>
          </cell>
          <cell r="O31">
            <v>804700.64378937823</v>
          </cell>
          <cell r="P31">
            <v>5778900</v>
          </cell>
        </row>
        <row r="32">
          <cell r="A32" t="str">
            <v>DIST - NORMAL LINE REPLM</v>
          </cell>
          <cell r="B32" t="str">
            <v>Distribution Normal Line Replacements</v>
          </cell>
          <cell r="C32">
            <v>0</v>
          </cell>
          <cell r="D32">
            <v>275288.54907464312</v>
          </cell>
          <cell r="E32">
            <v>283717.11267628777</v>
          </cell>
          <cell r="F32">
            <v>461819.18892003904</v>
          </cell>
          <cell r="G32">
            <v>487714.56249732955</v>
          </cell>
          <cell r="H32">
            <v>635476.63765648566</v>
          </cell>
          <cell r="I32">
            <v>372327.29676166188</v>
          </cell>
          <cell r="J32">
            <v>442922.61058762047</v>
          </cell>
          <cell r="K32">
            <v>568337.03701756056</v>
          </cell>
          <cell r="L32">
            <v>382443.09254225809</v>
          </cell>
          <cell r="M32">
            <v>593287.81381774193</v>
          </cell>
          <cell r="N32">
            <v>470865.4546589934</v>
          </cell>
          <cell r="O32">
            <v>804700.64378937823</v>
          </cell>
          <cell r="P32">
            <v>5778900</v>
          </cell>
        </row>
        <row r="33">
          <cell r="A33" t="str">
            <v>DIST - ACTIVE CORROSION</v>
          </cell>
          <cell r="B33" t="str">
            <v>Distribution Active Corrosion Program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A34" t="str">
            <v>DIST - BARE  STEEL  PRGM</v>
          </cell>
          <cell r="B34" t="str">
            <v>Distribution Bare Steel Program/cast iron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A35" t="str">
            <v>DIST - CAST IRON REP PRG</v>
          </cell>
          <cell r="B35" t="str">
            <v>Distribution Cast Iron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DIST MAND RELOC</v>
          </cell>
          <cell r="B36" t="str">
            <v>Distribution Mandatory  Relocations</v>
          </cell>
          <cell r="C36">
            <v>20</v>
          </cell>
          <cell r="D36">
            <v>10241.921135691615</v>
          </cell>
          <cell r="E36">
            <v>10555.500047656453</v>
          </cell>
          <cell r="F36">
            <v>17181.665302706122</v>
          </cell>
          <cell r="G36">
            <v>18145.084866830341</v>
          </cell>
          <cell r="H36">
            <v>23642.471248186408</v>
          </cell>
          <cell r="I36">
            <v>13852.181003955304</v>
          </cell>
          <cell r="J36">
            <v>16478.631102171417</v>
          </cell>
          <cell r="K36">
            <v>21144.588582390337</v>
          </cell>
          <cell r="L36">
            <v>14228.532228726141</v>
          </cell>
          <cell r="M36">
            <v>22072.865073078705</v>
          </cell>
          <cell r="N36">
            <v>17518.225397858343</v>
          </cell>
          <cell r="O36">
            <v>29938.334010748815</v>
          </cell>
          <cell r="P36">
            <v>215000</v>
          </cell>
        </row>
        <row r="37">
          <cell r="A37">
            <v>0</v>
          </cell>
          <cell r="B37" t="str">
            <v>Distribution Services = Replace Main to Curb</v>
          </cell>
          <cell r="C37">
            <v>20</v>
          </cell>
          <cell r="D37">
            <v>83364.474360280583</v>
          </cell>
          <cell r="E37">
            <v>85916.860853017628</v>
          </cell>
          <cell r="F37">
            <v>139850.764091794</v>
          </cell>
          <cell r="G37">
            <v>147692.5512416423</v>
          </cell>
          <cell r="H37">
            <v>192438.71946198237</v>
          </cell>
          <cell r="I37">
            <v>112750.31049731061</v>
          </cell>
          <cell r="J37">
            <v>134128.39269209292</v>
          </cell>
          <cell r="K37">
            <v>172107.11636829344</v>
          </cell>
          <cell r="L37">
            <v>115813.63441986393</v>
          </cell>
          <cell r="M37">
            <v>179662.85524598946</v>
          </cell>
          <cell r="N37">
            <v>142590.20672675397</v>
          </cell>
          <cell r="O37">
            <v>243684.11404097872</v>
          </cell>
          <cell r="P37">
            <v>1750000</v>
          </cell>
        </row>
        <row r="38">
          <cell r="A38" t="str">
            <v>RESIDENTIAL - RMC</v>
          </cell>
          <cell r="B38" t="str">
            <v>Distribution Services = Replace Main to Curb - Res</v>
          </cell>
          <cell r="C38">
            <v>0</v>
          </cell>
          <cell r="D38">
            <v>83364.474360280583</v>
          </cell>
          <cell r="E38">
            <v>85916.860853017628</v>
          </cell>
          <cell r="F38">
            <v>139850.764091794</v>
          </cell>
          <cell r="G38">
            <v>147692.5512416423</v>
          </cell>
          <cell r="H38">
            <v>192438.71946198237</v>
          </cell>
          <cell r="I38">
            <v>112750.31049731061</v>
          </cell>
          <cell r="J38">
            <v>134128.39269209292</v>
          </cell>
          <cell r="K38">
            <v>172107.11636829344</v>
          </cell>
          <cell r="L38">
            <v>115813.63441986393</v>
          </cell>
          <cell r="M38">
            <v>179662.85524598946</v>
          </cell>
          <cell r="N38">
            <v>142590.20672675397</v>
          </cell>
          <cell r="O38">
            <v>243684.11404097872</v>
          </cell>
          <cell r="P38">
            <v>1750000</v>
          </cell>
        </row>
        <row r="39">
          <cell r="A39" t="str">
            <v>COMMERCIAL - RMC</v>
          </cell>
          <cell r="B39" t="str">
            <v>Distribution Services = Replace Main to Curb - Com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A40" t="str">
            <v>INDUSTRIAL - RMC</v>
          </cell>
          <cell r="B40" t="str">
            <v>Distribution Services = Replace Main to Curb - Ind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A41">
            <v>0</v>
          </cell>
          <cell r="B41" t="str">
            <v>Distribution Infrastructure</v>
          </cell>
          <cell r="C41">
            <v>20</v>
          </cell>
          <cell r="D41">
            <v>23818.421245794452</v>
          </cell>
          <cell r="E41">
            <v>24547.674529433611</v>
          </cell>
          <cell r="F41">
            <v>39957.361169084004</v>
          </cell>
          <cell r="G41">
            <v>42197.871783326373</v>
          </cell>
          <cell r="H41">
            <v>54982.491274852109</v>
          </cell>
          <cell r="I41">
            <v>32214.374427803032</v>
          </cell>
          <cell r="J41">
            <v>38322.397912026558</v>
          </cell>
          <cell r="K41">
            <v>49173.461819512413</v>
          </cell>
          <cell r="L41">
            <v>33089.609834246839</v>
          </cell>
          <cell r="M41">
            <v>51332.244355996991</v>
          </cell>
          <cell r="N41">
            <v>40740.059064786845</v>
          </cell>
          <cell r="O41">
            <v>69624.032583136781</v>
          </cell>
          <cell r="P41">
            <v>500000</v>
          </cell>
        </row>
        <row r="42">
          <cell r="A42" t="str">
            <v>DIST - BETTERMENTS</v>
          </cell>
          <cell r="B42" t="str">
            <v>Distribution Betterments</v>
          </cell>
          <cell r="C42">
            <v>0</v>
          </cell>
          <cell r="D42">
            <v>4763.6842491588905</v>
          </cell>
          <cell r="E42">
            <v>4909.5349058867223</v>
          </cell>
          <cell r="F42">
            <v>7991.4722338168003</v>
          </cell>
          <cell r="G42">
            <v>8439.5743566652745</v>
          </cell>
          <cell r="H42">
            <v>10996.498254970422</v>
          </cell>
          <cell r="I42">
            <v>6442.8748855606063</v>
          </cell>
          <cell r="J42">
            <v>7664.4795824053108</v>
          </cell>
          <cell r="K42">
            <v>9834.6923639024826</v>
          </cell>
          <cell r="L42">
            <v>6617.9219668493679</v>
          </cell>
          <cell r="M42">
            <v>10266.448871199398</v>
          </cell>
          <cell r="N42">
            <v>8148.0118129573693</v>
          </cell>
          <cell r="O42">
            <v>13924.806516627355</v>
          </cell>
          <cell r="P42">
            <v>100000</v>
          </cell>
        </row>
        <row r="43">
          <cell r="A43" t="str">
            <v>DIST - REG STATIONS</v>
          </cell>
          <cell r="B43" t="str">
            <v>Distribution Regulating Stations</v>
          </cell>
          <cell r="C43">
            <v>0</v>
          </cell>
          <cell r="D43">
            <v>19054.736996635562</v>
          </cell>
          <cell r="E43">
            <v>19638.139623546889</v>
          </cell>
          <cell r="F43">
            <v>31965.888935267201</v>
          </cell>
          <cell r="G43">
            <v>33758.297426661098</v>
          </cell>
          <cell r="H43">
            <v>43985.993019881687</v>
          </cell>
          <cell r="I43">
            <v>25771.499542242425</v>
          </cell>
          <cell r="J43">
            <v>30657.918329621243</v>
          </cell>
          <cell r="K43">
            <v>39338.76945560993</v>
          </cell>
          <cell r="L43">
            <v>26471.687867397472</v>
          </cell>
          <cell r="M43">
            <v>41065.795484797593</v>
          </cell>
          <cell r="N43">
            <v>32592.047251829477</v>
          </cell>
          <cell r="O43">
            <v>55699.226066509422</v>
          </cell>
          <cell r="P43">
            <v>400000</v>
          </cell>
        </row>
        <row r="44">
          <cell r="A44" t="str">
            <v>ENVRN COMPLIANCE</v>
          </cell>
          <cell r="B44" t="str">
            <v>Distribution  Environmental Compliance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A45" t="str">
            <v>DIST - OTHER</v>
          </cell>
          <cell r="B45" t="str">
            <v>Distribution Other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A46">
            <v>0</v>
          </cell>
          <cell r="B46" t="str">
            <v>Distribution  Metering</v>
          </cell>
          <cell r="C46">
            <v>20</v>
          </cell>
          <cell r="D46">
            <v>97903.238688713522</v>
          </cell>
          <cell r="E46">
            <v>100900.7613857839</v>
          </cell>
          <cell r="F46">
            <v>164240.73734940289</v>
          </cell>
          <cell r="G46">
            <v>173450.13217818475</v>
          </cell>
          <cell r="H46">
            <v>226000.03213615209</v>
          </cell>
          <cell r="I46">
            <v>132413.96464804158</v>
          </cell>
          <cell r="J46">
            <v>157520.38437759393</v>
          </cell>
          <cell r="K46">
            <v>202122.59746292379</v>
          </cell>
          <cell r="L46">
            <v>136011.53226268821</v>
          </cell>
          <cell r="M46">
            <v>210996.05720089003</v>
          </cell>
          <cell r="N46">
            <v>167457.93877989985</v>
          </cell>
          <cell r="O46">
            <v>286182.62352972542</v>
          </cell>
          <cell r="P46">
            <v>2055200</v>
          </cell>
        </row>
        <row r="47">
          <cell r="A47">
            <v>0</v>
          </cell>
          <cell r="B47" t="str">
            <v>Meter Exchanges/House Regulators (labor)</v>
          </cell>
          <cell r="C47">
            <v>0</v>
          </cell>
          <cell r="D47">
            <v>41929.948761096559</v>
          </cell>
          <cell r="E47">
            <v>43213.726241614924</v>
          </cell>
          <cell r="F47">
            <v>70340.938602055481</v>
          </cell>
          <cell r="G47">
            <v>74285.133487367755</v>
          </cell>
          <cell r="H47">
            <v>96791.177640249647</v>
          </cell>
          <cell r="I47">
            <v>56710.184742704456</v>
          </cell>
          <cell r="J47">
            <v>67462.749284331541</v>
          </cell>
          <cell r="K47">
            <v>86564.962187069643</v>
          </cell>
          <cell r="L47">
            <v>58250.94915220813</v>
          </cell>
          <cell r="M47">
            <v>90365.282964297105</v>
          </cell>
          <cell r="N47">
            <v>71718.799977650764</v>
          </cell>
          <cell r="O47">
            <v>122566.14695935398</v>
          </cell>
          <cell r="P47">
            <v>880199.99999999988</v>
          </cell>
        </row>
        <row r="48">
          <cell r="A48" t="str">
            <v>RES - MTR EXCH</v>
          </cell>
          <cell r="B48" t="str">
            <v>Residential</v>
          </cell>
          <cell r="C48">
            <v>0</v>
          </cell>
          <cell r="D48">
            <v>41929.948761096559</v>
          </cell>
          <cell r="E48">
            <v>43213.726241614924</v>
          </cell>
          <cell r="F48">
            <v>70340.938602055481</v>
          </cell>
          <cell r="G48">
            <v>74285.133487367755</v>
          </cell>
          <cell r="H48">
            <v>96791.177640249647</v>
          </cell>
          <cell r="I48">
            <v>56710.184742704456</v>
          </cell>
          <cell r="J48">
            <v>67462.749284331541</v>
          </cell>
          <cell r="K48">
            <v>86564.962187069643</v>
          </cell>
          <cell r="L48">
            <v>58250.94915220813</v>
          </cell>
          <cell r="M48">
            <v>90365.282964297105</v>
          </cell>
          <cell r="N48">
            <v>71718.799977650764</v>
          </cell>
          <cell r="O48">
            <v>122566.14695935398</v>
          </cell>
          <cell r="P48">
            <v>880199.99999999988</v>
          </cell>
        </row>
        <row r="49">
          <cell r="A49" t="str">
            <v>COMM - MTR EXCH</v>
          </cell>
          <cell r="B49" t="str">
            <v>Commercial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A50" t="str">
            <v>IND - MTR EXCH</v>
          </cell>
          <cell r="B50" t="str">
            <v>Industrial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A51" t="str">
            <v>METER PURCHASES - METER</v>
          </cell>
          <cell r="B51" t="str">
            <v>Meter Purchases - Meters</v>
          </cell>
          <cell r="C51">
            <v>0</v>
          </cell>
          <cell r="D51">
            <v>55973.289927616963</v>
          </cell>
          <cell r="E51">
            <v>57687.035144168985</v>
          </cell>
          <cell r="F51">
            <v>93899.798747347406</v>
          </cell>
          <cell r="G51">
            <v>99164.998690816981</v>
          </cell>
          <cell r="H51">
            <v>129208.85449590246</v>
          </cell>
          <cell r="I51">
            <v>75703.779905337127</v>
          </cell>
          <cell r="J51">
            <v>90057.635093262405</v>
          </cell>
          <cell r="K51">
            <v>115557.63527585416</v>
          </cell>
          <cell r="L51">
            <v>77760.583110480075</v>
          </cell>
          <cell r="M51">
            <v>120630.77423659292</v>
          </cell>
          <cell r="N51">
            <v>95739.138802249086</v>
          </cell>
          <cell r="O51">
            <v>163616.47657037142</v>
          </cell>
          <cell r="P51">
            <v>1175000</v>
          </cell>
        </row>
        <row r="52">
          <cell r="A52" t="str">
            <v>METER PUR - OTH MES DEV</v>
          </cell>
          <cell r="B52" t="str">
            <v>Meter Purchases - Other Measurement Devices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A53">
            <v>0</v>
          </cell>
          <cell r="B53" t="str">
            <v>UFG Reduction Initiatives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A54" t="str">
            <v>UFG - GATHERING</v>
          </cell>
          <cell r="B54" t="str">
            <v>Gathering UFG Initiatives</v>
          </cell>
          <cell r="C54">
            <v>7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A55" t="str">
            <v>UFG - PRODUCER</v>
          </cell>
          <cell r="B55" t="str">
            <v>Gathering UFG Producer Initatives</v>
          </cell>
          <cell r="C55">
            <v>7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A56" t="str">
            <v>UFG - STORAGE</v>
          </cell>
          <cell r="B56" t="str">
            <v>Gathering UFG Storage Initatives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UFG - TRANSMISSION</v>
          </cell>
          <cell r="B57" t="str">
            <v>Transmission UFG Initiatives</v>
          </cell>
          <cell r="C57">
            <v>15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A58" t="str">
            <v>UFG - DISTRIBUTION</v>
          </cell>
          <cell r="B58" t="str">
            <v>Distribution UFG Initiatives</v>
          </cell>
          <cell r="C58">
            <v>20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 t="str">
            <v>UFG - GENERAL</v>
          </cell>
          <cell r="B59" t="str">
            <v>General UFG Initiatives</v>
          </cell>
          <cell r="C59">
            <v>20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A60">
            <v>0</v>
          </cell>
          <cell r="B60" t="str">
            <v>General Infrastructure</v>
          </cell>
          <cell r="C60">
            <v>20</v>
          </cell>
          <cell r="D60">
            <v>80982.632235701138</v>
          </cell>
          <cell r="E60">
            <v>83462.093400074285</v>
          </cell>
          <cell r="F60">
            <v>135855.0279748856</v>
          </cell>
          <cell r="G60">
            <v>143472.76406330967</v>
          </cell>
          <cell r="H60">
            <v>186940.47033449716</v>
          </cell>
          <cell r="I60">
            <v>109528.87305453031</v>
          </cell>
          <cell r="J60">
            <v>130296.15290089029</v>
          </cell>
          <cell r="K60">
            <v>167189.77018634221</v>
          </cell>
          <cell r="L60">
            <v>112504.67343643925</v>
          </cell>
          <cell r="M60">
            <v>174529.63081038976</v>
          </cell>
          <cell r="N60">
            <v>138516.20082027529</v>
          </cell>
          <cell r="O60">
            <v>236721.71078266503</v>
          </cell>
          <cell r="P60">
            <v>1700000</v>
          </cell>
        </row>
        <row r="61">
          <cell r="A61" t="str">
            <v>GEN - TOOLS &amp; WORK EQP</v>
          </cell>
          <cell r="B61" t="str">
            <v>General  Other - Tools and Work Eqp</v>
          </cell>
          <cell r="C61">
            <v>7</v>
          </cell>
          <cell r="D61">
            <v>4763.6842491588905</v>
          </cell>
          <cell r="E61">
            <v>4909.5349058867223</v>
          </cell>
          <cell r="F61">
            <v>7991.4722338168003</v>
          </cell>
          <cell r="G61">
            <v>8439.5743566652745</v>
          </cell>
          <cell r="H61">
            <v>10996.498254970422</v>
          </cell>
          <cell r="I61">
            <v>6442.8748855606063</v>
          </cell>
          <cell r="J61">
            <v>7664.4795824053108</v>
          </cell>
          <cell r="K61">
            <v>9834.6923639024826</v>
          </cell>
          <cell r="L61">
            <v>6617.9219668493679</v>
          </cell>
          <cell r="M61">
            <v>10266.448871199398</v>
          </cell>
          <cell r="N61">
            <v>8148.0118129573693</v>
          </cell>
          <cell r="O61">
            <v>13924.806516627355</v>
          </cell>
          <cell r="P61">
            <v>100000</v>
          </cell>
        </row>
        <row r="62">
          <cell r="A62" t="str">
            <v>GEN - FACILITIES</v>
          </cell>
          <cell r="B62" t="str">
            <v>General Facilities</v>
          </cell>
          <cell r="C62">
            <v>20</v>
          </cell>
          <cell r="D62">
            <v>19054.736996635562</v>
          </cell>
          <cell r="E62">
            <v>19638.139623546889</v>
          </cell>
          <cell r="F62">
            <v>31965.888935267201</v>
          </cell>
          <cell r="G62">
            <v>33758.297426661098</v>
          </cell>
          <cell r="H62">
            <v>43985.993019881687</v>
          </cell>
          <cell r="I62">
            <v>25771.499542242425</v>
          </cell>
          <cell r="J62">
            <v>30657.918329621243</v>
          </cell>
          <cell r="K62">
            <v>39338.76945560993</v>
          </cell>
          <cell r="L62">
            <v>26471.687867397472</v>
          </cell>
          <cell r="M62">
            <v>41065.795484797593</v>
          </cell>
          <cell r="N62">
            <v>32592.047251829477</v>
          </cell>
          <cell r="O62">
            <v>55699.226066509422</v>
          </cell>
          <cell r="P62">
            <v>400000</v>
          </cell>
        </row>
        <row r="63">
          <cell r="A63" t="str">
            <v>GEN - FLEET/MOTOR WRK EQ</v>
          </cell>
          <cell r="B63" t="str">
            <v>General Fleet Motorized Work Eqp</v>
          </cell>
          <cell r="C63">
            <v>5</v>
          </cell>
          <cell r="D63">
            <v>52400.526740747795</v>
          </cell>
          <cell r="E63">
            <v>54004.883964753943</v>
          </cell>
          <cell r="F63">
            <v>87906.194571984801</v>
          </cell>
          <cell r="G63">
            <v>92835.317923318027</v>
          </cell>
          <cell r="H63">
            <v>120961.48080467463</v>
          </cell>
          <cell r="I63">
            <v>70871.623741166666</v>
          </cell>
          <cell r="J63">
            <v>84309.275406458415</v>
          </cell>
          <cell r="K63">
            <v>108181.6160029273</v>
          </cell>
          <cell r="L63">
            <v>72797.14163534304</v>
          </cell>
          <cell r="M63">
            <v>112930.93758319337</v>
          </cell>
          <cell r="N63">
            <v>89628.129942531057</v>
          </cell>
          <cell r="O63">
            <v>153172.87168290091</v>
          </cell>
          <cell r="P63">
            <v>1100000</v>
          </cell>
        </row>
        <row r="64">
          <cell r="A64" t="str">
            <v>GEN - OTHER</v>
          </cell>
          <cell r="B64" t="str">
            <v>General Other</v>
          </cell>
          <cell r="C64">
            <v>7</v>
          </cell>
          <cell r="D64">
            <v>4763.6842491588905</v>
          </cell>
          <cell r="E64">
            <v>4909.5349058867223</v>
          </cell>
          <cell r="F64">
            <v>7991.4722338168003</v>
          </cell>
          <cell r="G64">
            <v>8439.5743566652745</v>
          </cell>
          <cell r="H64">
            <v>10996.498254970422</v>
          </cell>
          <cell r="I64">
            <v>6442.8748855606063</v>
          </cell>
          <cell r="J64">
            <v>7664.4795824053108</v>
          </cell>
          <cell r="K64">
            <v>9834.6923639024826</v>
          </cell>
          <cell r="L64">
            <v>6617.9219668493679</v>
          </cell>
          <cell r="M64">
            <v>10266.448871199398</v>
          </cell>
          <cell r="N64">
            <v>8148.0118129573693</v>
          </cell>
          <cell r="O64">
            <v>13924.806516627355</v>
          </cell>
          <cell r="P64">
            <v>100000</v>
          </cell>
        </row>
        <row r="65">
          <cell r="A65">
            <v>0</v>
          </cell>
          <cell r="B65" t="str">
            <v>Total Ongoing Maintenance/Compliance</v>
          </cell>
          <cell r="C65">
            <v>0</v>
          </cell>
          <cell r="D65">
            <v>777866.76472940436</v>
          </cell>
          <cell r="E65">
            <v>801682.86431714869</v>
          </cell>
          <cell r="F65">
            <v>1304935.4925321792</v>
          </cell>
          <cell r="G65">
            <v>1378106.5362742294</v>
          </cell>
          <cell r="H65">
            <v>1795629.1965523749</v>
          </cell>
          <cell r="I65">
            <v>1052063.4829380768</v>
          </cell>
          <cell r="J65">
            <v>1251540.5354905454</v>
          </cell>
          <cell r="K65">
            <v>1605916.7507940002</v>
          </cell>
          <cell r="L65">
            <v>1080647.0958888</v>
          </cell>
          <cell r="M65">
            <v>1676418.7026270211</v>
          </cell>
          <cell r="N65">
            <v>1330496.9969496217</v>
          </cell>
          <cell r="O65">
            <v>2273795.5809065974</v>
          </cell>
          <cell r="P65">
            <v>16329100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A67">
            <v>0</v>
          </cell>
          <cell r="B67" t="str">
            <v>Growth/Revenue Producing Capital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A68">
            <v>0</v>
          </cell>
          <cell r="B68" t="str">
            <v>New Customer Facilities (NCF)</v>
          </cell>
          <cell r="C68">
            <v>20</v>
          </cell>
          <cell r="D68">
            <v>31202.131831990733</v>
          </cell>
          <cell r="E68">
            <v>32157.453633558031</v>
          </cell>
          <cell r="F68">
            <v>52344.143131500037</v>
          </cell>
          <cell r="G68">
            <v>55279.212036157543</v>
          </cell>
          <cell r="H68">
            <v>72027.063570056256</v>
          </cell>
          <cell r="I68">
            <v>42200.830500421973</v>
          </cell>
          <cell r="J68">
            <v>50202.341264754781</v>
          </cell>
          <cell r="K68">
            <v>64417.234983561255</v>
          </cell>
          <cell r="L68">
            <v>43347.388882863357</v>
          </cell>
          <cell r="M68">
            <v>67245.240106356068</v>
          </cell>
          <cell r="N68">
            <v>53369.477374870767</v>
          </cell>
          <cell r="O68">
            <v>91207.482683909184</v>
          </cell>
          <cell r="P68">
            <v>655000</v>
          </cell>
        </row>
        <row r="69">
          <cell r="A69">
            <v>0</v>
          </cell>
          <cell r="B69" t="str">
            <v>New Meter Installations</v>
          </cell>
          <cell r="C69">
            <v>0</v>
          </cell>
          <cell r="D69">
            <v>8336.4474360280583</v>
          </cell>
          <cell r="E69">
            <v>8591.6860853017643</v>
          </cell>
          <cell r="F69">
            <v>13985.076409179401</v>
          </cell>
          <cell r="G69">
            <v>14769.25512416423</v>
          </cell>
          <cell r="H69">
            <v>19243.87194619824</v>
          </cell>
          <cell r="I69">
            <v>11275.031049731062</v>
          </cell>
          <cell r="J69">
            <v>13412.839269209293</v>
          </cell>
          <cell r="K69">
            <v>17210.711636829343</v>
          </cell>
          <cell r="L69">
            <v>11581.363441986392</v>
          </cell>
          <cell r="M69">
            <v>17966.285524598945</v>
          </cell>
          <cell r="N69">
            <v>14259.020672675395</v>
          </cell>
          <cell r="O69">
            <v>24368.411404097871</v>
          </cell>
          <cell r="P69">
            <v>175000</v>
          </cell>
        </row>
        <row r="70">
          <cell r="A70" t="str">
            <v>RESIDENTIAL - NMI</v>
          </cell>
          <cell r="B70" t="str">
            <v>NMI Residential</v>
          </cell>
          <cell r="C70">
            <v>0</v>
          </cell>
          <cell r="D70">
            <v>7383.7105861962809</v>
          </cell>
          <cell r="E70">
            <v>7609.7791041244191</v>
          </cell>
          <cell r="F70">
            <v>12386.78196241604</v>
          </cell>
          <cell r="G70">
            <v>13081.340252831176</v>
          </cell>
          <cell r="H70">
            <v>17044.572295204154</v>
          </cell>
          <cell r="I70">
            <v>9986.4560726189411</v>
          </cell>
          <cell r="J70">
            <v>11879.943352728231</v>
          </cell>
          <cell r="K70">
            <v>15243.773164048847</v>
          </cell>
          <cell r="L70">
            <v>10257.77904861652</v>
          </cell>
          <cell r="M70">
            <v>15912.995750359067</v>
          </cell>
          <cell r="N70">
            <v>12629.418310083922</v>
          </cell>
          <cell r="O70">
            <v>21583.450100772399</v>
          </cell>
          <cell r="P70">
            <v>155000</v>
          </cell>
        </row>
        <row r="71">
          <cell r="A71" t="str">
            <v>COMMERCIAL - NMI</v>
          </cell>
          <cell r="B71" t="str">
            <v>NMI Commercial</v>
          </cell>
          <cell r="C71">
            <v>0</v>
          </cell>
          <cell r="D71">
            <v>952.73684983177816</v>
          </cell>
          <cell r="E71">
            <v>981.90698117734439</v>
          </cell>
          <cell r="F71">
            <v>1598.2944467633599</v>
          </cell>
          <cell r="G71">
            <v>1687.9148713330549</v>
          </cell>
          <cell r="H71">
            <v>2199.2996509940845</v>
          </cell>
          <cell r="I71">
            <v>1288.5749771121214</v>
          </cell>
          <cell r="J71">
            <v>1532.8959164810622</v>
          </cell>
          <cell r="K71">
            <v>1966.9384727804963</v>
          </cell>
          <cell r="L71">
            <v>1323.5843933698734</v>
          </cell>
          <cell r="M71">
            <v>2053.2897742398795</v>
          </cell>
          <cell r="N71">
            <v>1629.6023625914738</v>
          </cell>
          <cell r="O71">
            <v>2784.9613033254709</v>
          </cell>
          <cell r="P71">
            <v>20000</v>
          </cell>
        </row>
        <row r="72">
          <cell r="A72" t="str">
            <v>INDUSTRIAL - NMI</v>
          </cell>
          <cell r="B72" t="str">
            <v>NMI Industrial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A73">
            <v>0</v>
          </cell>
          <cell r="B73" t="str">
            <v>New Main to Curb Installations</v>
          </cell>
          <cell r="C73">
            <v>0</v>
          </cell>
          <cell r="D73">
            <v>9765.5527107757262</v>
          </cell>
          <cell r="E73">
            <v>10064.546557067781</v>
          </cell>
          <cell r="F73">
            <v>16382.51807932444</v>
          </cell>
          <cell r="G73">
            <v>17301.127431163812</v>
          </cell>
          <cell r="H73">
            <v>22542.821422689365</v>
          </cell>
          <cell r="I73">
            <v>13207.893515399244</v>
          </cell>
          <cell r="J73">
            <v>15712.183143930886</v>
          </cell>
          <cell r="K73">
            <v>20161.119346000087</v>
          </cell>
          <cell r="L73">
            <v>13566.740032041203</v>
          </cell>
          <cell r="M73">
            <v>21046.220185958766</v>
          </cell>
          <cell r="N73">
            <v>16703.424216562606</v>
          </cell>
          <cell r="O73">
            <v>28545.853359086079</v>
          </cell>
          <cell r="P73">
            <v>205000</v>
          </cell>
        </row>
        <row r="74">
          <cell r="A74" t="str">
            <v>RESIDENTIAL - NMC</v>
          </cell>
          <cell r="B74" t="str">
            <v>NMC Residential</v>
          </cell>
          <cell r="C74">
            <v>0</v>
          </cell>
          <cell r="D74">
            <v>9765.5527107757262</v>
          </cell>
          <cell r="E74">
            <v>10064.546557067781</v>
          </cell>
          <cell r="F74">
            <v>16382.51807932444</v>
          </cell>
          <cell r="G74">
            <v>17301.127431163812</v>
          </cell>
          <cell r="H74">
            <v>22542.821422689365</v>
          </cell>
          <cell r="I74">
            <v>13207.893515399244</v>
          </cell>
          <cell r="J74">
            <v>15712.183143930886</v>
          </cell>
          <cell r="K74">
            <v>20161.119346000087</v>
          </cell>
          <cell r="L74">
            <v>13566.740032041203</v>
          </cell>
          <cell r="M74">
            <v>21046.220185958766</v>
          </cell>
          <cell r="N74">
            <v>16703.424216562606</v>
          </cell>
          <cell r="O74">
            <v>28545.853359086079</v>
          </cell>
          <cell r="P74">
            <v>205000</v>
          </cell>
        </row>
        <row r="75">
          <cell r="A75" t="str">
            <v>COMMERCIAL - NMC</v>
          </cell>
          <cell r="B75" t="str">
            <v>NMC Commercial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INDUSTRIAL - NMC</v>
          </cell>
          <cell r="B76" t="str">
            <v>NMC Industrial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A77">
            <v>0</v>
          </cell>
          <cell r="B77" t="str">
            <v>New Mainline Extensions</v>
          </cell>
          <cell r="C77">
            <v>0</v>
          </cell>
          <cell r="D77">
            <v>13100.131685186949</v>
          </cell>
          <cell r="E77">
            <v>13501.220991188486</v>
          </cell>
          <cell r="F77">
            <v>21976.5486429962</v>
          </cell>
          <cell r="G77">
            <v>23208.829480829503</v>
          </cell>
          <cell r="H77">
            <v>30240.370201168662</v>
          </cell>
          <cell r="I77">
            <v>17717.905935291667</v>
          </cell>
          <cell r="J77">
            <v>21077.318851614604</v>
          </cell>
          <cell r="K77">
            <v>27045.404000731825</v>
          </cell>
          <cell r="L77">
            <v>18199.285408835764</v>
          </cell>
          <cell r="M77">
            <v>28232.734395798347</v>
          </cell>
          <cell r="N77">
            <v>22407.032485632764</v>
          </cell>
          <cell r="O77">
            <v>38293.217920725227</v>
          </cell>
          <cell r="P77">
            <v>275000</v>
          </cell>
        </row>
        <row r="78">
          <cell r="A78" t="str">
            <v>RESIDENTIAL - MLX</v>
          </cell>
          <cell r="B78" t="str">
            <v>MLE Residential</v>
          </cell>
          <cell r="C78">
            <v>0</v>
          </cell>
          <cell r="D78">
            <v>11909.210622897226</v>
          </cell>
          <cell r="E78">
            <v>12273.837264716805</v>
          </cell>
          <cell r="F78">
            <v>19978.680584541999</v>
          </cell>
          <cell r="G78">
            <v>21098.935891663186</v>
          </cell>
          <cell r="H78">
            <v>27491.245637426055</v>
          </cell>
          <cell r="I78">
            <v>16107.187213901516</v>
          </cell>
          <cell r="J78">
            <v>19161.198956013275</v>
          </cell>
          <cell r="K78">
            <v>24586.730909756207</v>
          </cell>
          <cell r="L78">
            <v>16544.80491712342</v>
          </cell>
          <cell r="M78">
            <v>25666.122177998495</v>
          </cell>
          <cell r="N78">
            <v>20370.029532393422</v>
          </cell>
          <cell r="O78">
            <v>34812.01629156839</v>
          </cell>
          <cell r="P78">
            <v>250000</v>
          </cell>
        </row>
        <row r="79">
          <cell r="A79" t="str">
            <v>COMMERCIAL - MLX</v>
          </cell>
          <cell r="B79" t="str">
            <v>MLE Commercial</v>
          </cell>
          <cell r="C79">
            <v>0</v>
          </cell>
          <cell r="D79">
            <v>1190.9210622897226</v>
          </cell>
          <cell r="E79">
            <v>1227.3837264716806</v>
          </cell>
          <cell r="F79">
            <v>1997.8680584542001</v>
          </cell>
          <cell r="G79">
            <v>2109.8935891663186</v>
          </cell>
          <cell r="H79">
            <v>2749.1245637426055</v>
          </cell>
          <cell r="I79">
            <v>1610.7187213901516</v>
          </cell>
          <cell r="J79">
            <v>1916.1198956013277</v>
          </cell>
          <cell r="K79">
            <v>2458.6730909756207</v>
          </cell>
          <cell r="L79">
            <v>1654.480491712342</v>
          </cell>
          <cell r="M79">
            <v>2566.6122177998495</v>
          </cell>
          <cell r="N79">
            <v>2037.0029532393423</v>
          </cell>
          <cell r="O79">
            <v>3481.2016291568389</v>
          </cell>
          <cell r="P79">
            <v>25000</v>
          </cell>
        </row>
        <row r="80">
          <cell r="A80" t="str">
            <v>INDUSTRIAL - MLX</v>
          </cell>
          <cell r="B80" t="str">
            <v>MLE Industrial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A81" t="str">
            <v>PRODUCTION ENHANCE</v>
          </cell>
          <cell r="B81" t="str">
            <v>PA Production Enhancement Project (PEP)</v>
          </cell>
          <cell r="C81">
            <v>7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A82" t="str">
            <v>RAGER MT EXPANSION</v>
          </cell>
          <cell r="B82" t="str">
            <v>Rager Mt</v>
          </cell>
          <cell r="C82">
            <v>15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>
            <v>0</v>
          </cell>
          <cell r="B84" t="str">
            <v>Total Growth/Revenue Producing</v>
          </cell>
          <cell r="C84">
            <v>0</v>
          </cell>
          <cell r="D84">
            <v>31202.131831990733</v>
          </cell>
          <cell r="E84">
            <v>32157.453633558031</v>
          </cell>
          <cell r="F84">
            <v>52344.143131500037</v>
          </cell>
          <cell r="G84">
            <v>55279.212036157543</v>
          </cell>
          <cell r="H84">
            <v>72027.063570056256</v>
          </cell>
          <cell r="I84">
            <v>42200.830500421973</v>
          </cell>
          <cell r="J84">
            <v>50202.341264754781</v>
          </cell>
          <cell r="K84">
            <v>64417.234983561255</v>
          </cell>
          <cell r="L84">
            <v>43347.388882863357</v>
          </cell>
          <cell r="M84">
            <v>67245.240106356068</v>
          </cell>
          <cell r="N84">
            <v>53369.477374870767</v>
          </cell>
          <cell r="O84">
            <v>91207.482683909184</v>
          </cell>
          <cell r="P84">
            <v>655000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>
            <v>0</v>
          </cell>
          <cell r="B86" t="str">
            <v>Total Gas Operations</v>
          </cell>
          <cell r="C86">
            <v>0</v>
          </cell>
          <cell r="D86">
            <v>809068.89656139514</v>
          </cell>
          <cell r="E86">
            <v>833840.3179507067</v>
          </cell>
          <cell r="F86">
            <v>1357279.6356636793</v>
          </cell>
          <cell r="G86">
            <v>1433385.7483103869</v>
          </cell>
          <cell r="H86">
            <v>1867656.2601224312</v>
          </cell>
          <cell r="I86">
            <v>1094264.3134384989</v>
          </cell>
          <cell r="J86">
            <v>1301742.8767553002</v>
          </cell>
          <cell r="K86">
            <v>1670333.9857775616</v>
          </cell>
          <cell r="L86">
            <v>1123994.4847716633</v>
          </cell>
          <cell r="M86">
            <v>1743663.9427333772</v>
          </cell>
          <cell r="N86">
            <v>1383866.4743244925</v>
          </cell>
          <cell r="O86">
            <v>2365003.0635905066</v>
          </cell>
          <cell r="P86">
            <v>16984100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</row>
        <row r="88">
          <cell r="A88">
            <v>0</v>
          </cell>
          <cell r="B88" t="str">
            <v>IT/Telecom Infrastructure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  <row r="89">
          <cell r="A89" t="str">
            <v>CS_PROJECT_CAP</v>
          </cell>
          <cell r="B89" t="str">
            <v>Customer Service Improvement Project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</row>
        <row r="90">
          <cell r="A90" t="str">
            <v>IT_PROJECT_CAP</v>
          </cell>
          <cell r="B90" t="str">
            <v xml:space="preserve">IT Project Capital </v>
          </cell>
          <cell r="C90">
            <v>0</v>
          </cell>
          <cell r="D90">
            <v>718750</v>
          </cell>
          <cell r="E90">
            <v>243750</v>
          </cell>
          <cell r="F90">
            <v>306250</v>
          </cell>
          <cell r="G90">
            <v>306250</v>
          </cell>
          <cell r="H90">
            <v>306250</v>
          </cell>
          <cell r="I90">
            <v>306250</v>
          </cell>
          <cell r="J90">
            <v>293750</v>
          </cell>
          <cell r="K90">
            <v>206250</v>
          </cell>
          <cell r="L90">
            <v>206250</v>
          </cell>
          <cell r="M90">
            <v>156250</v>
          </cell>
          <cell r="N90">
            <v>100000</v>
          </cell>
          <cell r="O90">
            <v>100000</v>
          </cell>
          <cell r="P90">
            <v>3250000</v>
          </cell>
        </row>
        <row r="91">
          <cell r="A91">
            <v>0</v>
          </cell>
          <cell r="B91" t="str">
            <v>General Information Technology</v>
          </cell>
          <cell r="C91">
            <v>0</v>
          </cell>
          <cell r="D91">
            <v>68750</v>
          </cell>
          <cell r="E91">
            <v>68750</v>
          </cell>
          <cell r="F91">
            <v>68750</v>
          </cell>
          <cell r="G91">
            <v>68750</v>
          </cell>
          <cell r="H91">
            <v>68750</v>
          </cell>
          <cell r="I91">
            <v>68750</v>
          </cell>
          <cell r="J91">
            <v>68750</v>
          </cell>
          <cell r="K91">
            <v>68750</v>
          </cell>
          <cell r="L91">
            <v>68750</v>
          </cell>
          <cell r="M91">
            <v>68750</v>
          </cell>
          <cell r="N91">
            <v>68750</v>
          </cell>
          <cell r="O91">
            <v>68750</v>
          </cell>
          <cell r="P91">
            <v>825000</v>
          </cell>
        </row>
        <row r="92">
          <cell r="A92" t="str">
            <v>TELECOM</v>
          </cell>
          <cell r="B92" t="str">
            <v>Gen IT Infrastructure / Telecom</v>
          </cell>
          <cell r="C92">
            <v>5</v>
          </cell>
          <cell r="D92">
            <v>58333.333333333328</v>
          </cell>
          <cell r="E92">
            <v>58333.333333333328</v>
          </cell>
          <cell r="F92">
            <v>58333.333333333328</v>
          </cell>
          <cell r="G92">
            <v>58333.333333333328</v>
          </cell>
          <cell r="H92">
            <v>58333.333333333328</v>
          </cell>
          <cell r="I92">
            <v>58333.333333333328</v>
          </cell>
          <cell r="J92">
            <v>58333.333333333328</v>
          </cell>
          <cell r="K92">
            <v>58333.333333333328</v>
          </cell>
          <cell r="L92">
            <v>58333.333333333328</v>
          </cell>
          <cell r="M92">
            <v>58333.333333333328</v>
          </cell>
          <cell r="N92">
            <v>58333.333333333328</v>
          </cell>
          <cell r="O92">
            <v>58333.333333333328</v>
          </cell>
          <cell r="P92">
            <v>700000</v>
          </cell>
        </row>
        <row r="93">
          <cell r="A93" t="str">
            <v>HARDWARE &amp; REL SOFTWARE</v>
          </cell>
          <cell r="B93" t="str">
            <v>Gen IT - Hardware &amp; Related Software</v>
          </cell>
          <cell r="C93">
            <v>5</v>
          </cell>
          <cell r="D93">
            <v>10416.666666666668</v>
          </cell>
          <cell r="E93">
            <v>10416.666666666668</v>
          </cell>
          <cell r="F93">
            <v>10416.666666666668</v>
          </cell>
          <cell r="G93">
            <v>10416.666666666668</v>
          </cell>
          <cell r="H93">
            <v>10416.666666666668</v>
          </cell>
          <cell r="I93">
            <v>10416.666666666668</v>
          </cell>
          <cell r="J93">
            <v>10416.666666666668</v>
          </cell>
          <cell r="K93">
            <v>10416.666666666668</v>
          </cell>
          <cell r="L93">
            <v>10416.666666666668</v>
          </cell>
          <cell r="M93">
            <v>10416.666666666668</v>
          </cell>
          <cell r="N93">
            <v>10416.666666666668</v>
          </cell>
          <cell r="O93">
            <v>10416.666666666668</v>
          </cell>
          <cell r="P93">
            <v>125000.00000000004</v>
          </cell>
        </row>
        <row r="94">
          <cell r="A94" t="str">
            <v>SOFTWARE</v>
          </cell>
          <cell r="B94" t="str">
            <v>Gen Intangibles = IT Software Only</v>
          </cell>
          <cell r="C94">
            <v>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>UFG - IT INITIATIVE</v>
          </cell>
          <cell r="B95" t="str">
            <v>Gen Intangibles = Operations Initiatives</v>
          </cell>
          <cell r="C95">
            <v>3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>
            <v>0</v>
          </cell>
          <cell r="B96" t="str">
            <v>Total IT / Telecomm</v>
          </cell>
          <cell r="C96">
            <v>0</v>
          </cell>
          <cell r="D96">
            <v>787500</v>
          </cell>
          <cell r="E96">
            <v>312500</v>
          </cell>
          <cell r="F96">
            <v>375000</v>
          </cell>
          <cell r="G96">
            <v>375000</v>
          </cell>
          <cell r="H96">
            <v>375000</v>
          </cell>
          <cell r="I96">
            <v>375000</v>
          </cell>
          <cell r="J96">
            <v>362500</v>
          </cell>
          <cell r="K96">
            <v>275000</v>
          </cell>
          <cell r="L96">
            <v>275000</v>
          </cell>
          <cell r="M96">
            <v>225000</v>
          </cell>
          <cell r="N96">
            <v>168750</v>
          </cell>
          <cell r="O96">
            <v>168750</v>
          </cell>
          <cell r="P96">
            <v>4075000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A98">
            <v>0</v>
          </cell>
          <cell r="B98" t="str">
            <v>Total Capital Expenditures</v>
          </cell>
          <cell r="C98">
            <v>0</v>
          </cell>
          <cell r="D98">
            <v>1596568.8965613951</v>
          </cell>
          <cell r="E98">
            <v>1146340.3179507067</v>
          </cell>
          <cell r="F98">
            <v>1732279.6356636793</v>
          </cell>
          <cell r="G98">
            <v>1808385.7483103869</v>
          </cell>
          <cell r="H98">
            <v>2242656.2601224314</v>
          </cell>
          <cell r="I98">
            <v>1469264.3134384989</v>
          </cell>
          <cell r="J98">
            <v>1664242.8767553002</v>
          </cell>
          <cell r="K98">
            <v>1945333.9857775616</v>
          </cell>
          <cell r="L98">
            <v>1398994.4847716633</v>
          </cell>
          <cell r="M98">
            <v>1968663.9427333772</v>
          </cell>
          <cell r="N98">
            <v>1552616.4743244925</v>
          </cell>
          <cell r="O98">
            <v>2533753.0635905066</v>
          </cell>
          <cell r="P98">
            <v>21059100</v>
          </cell>
        </row>
      </sheetData>
      <sheetData sheetId="32">
        <row r="14">
          <cell r="B14" t="str">
            <v>Plant - Model Indicator</v>
          </cell>
          <cell r="C14" t="str">
            <v>Plant Category</v>
          </cell>
          <cell r="D14" t="str">
            <v>Plant Description</v>
          </cell>
          <cell r="E14" t="str">
            <v>% to Plant - Curr Mo</v>
          </cell>
          <cell r="F14" t="str">
            <v>Ann DD&amp;A Rate</v>
          </cell>
          <cell r="G14" t="str">
            <v>Tax Life</v>
          </cell>
          <cell r="H14" t="str">
            <v>Source</v>
          </cell>
          <cell r="I14">
            <v>0</v>
          </cell>
          <cell r="J14">
            <v>40908</v>
          </cell>
          <cell r="K14">
            <v>40939</v>
          </cell>
          <cell r="L14">
            <v>40968</v>
          </cell>
          <cell r="M14">
            <v>40999</v>
          </cell>
          <cell r="N14">
            <v>41029</v>
          </cell>
          <cell r="O14">
            <v>41060</v>
          </cell>
          <cell r="P14">
            <v>41090</v>
          </cell>
          <cell r="Q14">
            <v>41121</v>
          </cell>
          <cell r="R14">
            <v>41152</v>
          </cell>
          <cell r="S14">
            <v>41182</v>
          </cell>
          <cell r="T14">
            <v>41213</v>
          </cell>
          <cell r="U14">
            <v>41243</v>
          </cell>
          <cell r="V14">
            <v>41274</v>
          </cell>
          <cell r="W14">
            <v>41305</v>
          </cell>
          <cell r="X14">
            <v>41333</v>
          </cell>
          <cell r="Y14">
            <v>41364</v>
          </cell>
          <cell r="Z14">
            <v>41394</v>
          </cell>
          <cell r="AA14">
            <v>41425</v>
          </cell>
          <cell r="AB14">
            <v>41455</v>
          </cell>
          <cell r="AC14">
            <v>41486</v>
          </cell>
          <cell r="AD14">
            <v>41517</v>
          </cell>
          <cell r="AE14">
            <v>41547</v>
          </cell>
          <cell r="AF14">
            <v>41578</v>
          </cell>
          <cell r="AG14">
            <v>41608</v>
          </cell>
          <cell r="AH14">
            <v>41639</v>
          </cell>
          <cell r="AI14">
            <v>41670</v>
          </cell>
          <cell r="AJ14">
            <v>41698</v>
          </cell>
          <cell r="AK14">
            <v>41729</v>
          </cell>
          <cell r="AL14">
            <v>41759</v>
          </cell>
          <cell r="AM14">
            <v>41790</v>
          </cell>
          <cell r="AN14">
            <v>41820</v>
          </cell>
          <cell r="AO14">
            <v>41851</v>
          </cell>
          <cell r="AP14">
            <v>41882</v>
          </cell>
          <cell r="AQ14">
            <v>41912</v>
          </cell>
          <cell r="AR14">
            <v>41943</v>
          </cell>
          <cell r="AS14">
            <v>41973</v>
          </cell>
          <cell r="AT14">
            <v>42004</v>
          </cell>
          <cell r="AU14">
            <v>42035</v>
          </cell>
          <cell r="AV14">
            <v>42063</v>
          </cell>
          <cell r="AW14">
            <v>42094</v>
          </cell>
          <cell r="AX14">
            <v>42124</v>
          </cell>
          <cell r="AY14">
            <v>42155</v>
          </cell>
          <cell r="AZ14">
            <v>42185</v>
          </cell>
          <cell r="BA14">
            <v>42216</v>
          </cell>
          <cell r="BB14">
            <v>42247</v>
          </cell>
          <cell r="BC14">
            <v>42277</v>
          </cell>
          <cell r="BD14">
            <v>42308</v>
          </cell>
          <cell r="BE14">
            <v>42338</v>
          </cell>
          <cell r="BF14">
            <v>42369</v>
          </cell>
          <cell r="BG14">
            <v>42400</v>
          </cell>
          <cell r="BH14">
            <v>42429</v>
          </cell>
          <cell r="BI14">
            <v>42460</v>
          </cell>
          <cell r="BJ14">
            <v>42490</v>
          </cell>
          <cell r="BK14">
            <v>42521</v>
          </cell>
          <cell r="BL14">
            <v>42551</v>
          </cell>
          <cell r="BM14">
            <v>42582</v>
          </cell>
          <cell r="BN14">
            <v>42613</v>
          </cell>
          <cell r="BO14">
            <v>42643</v>
          </cell>
          <cell r="BP14">
            <v>42674</v>
          </cell>
          <cell r="BQ14">
            <v>42704</v>
          </cell>
          <cell r="BR14">
            <v>42735</v>
          </cell>
          <cell r="BS14">
            <v>42736</v>
          </cell>
          <cell r="BT14">
            <v>42767</v>
          </cell>
          <cell r="BU14">
            <v>42795</v>
          </cell>
          <cell r="BV14">
            <v>42826</v>
          </cell>
          <cell r="BW14">
            <v>42856</v>
          </cell>
          <cell r="BX14">
            <v>42887</v>
          </cell>
          <cell r="BY14">
            <v>42917</v>
          </cell>
          <cell r="BZ14">
            <v>42948</v>
          </cell>
          <cell r="CA14">
            <v>42979</v>
          </cell>
          <cell r="CB14">
            <v>43009</v>
          </cell>
          <cell r="CC14">
            <v>43040</v>
          </cell>
          <cell r="CD14">
            <v>43070</v>
          </cell>
          <cell r="CE14">
            <v>43101</v>
          </cell>
          <cell r="CF14">
            <v>43132</v>
          </cell>
          <cell r="CG14">
            <v>43160</v>
          </cell>
          <cell r="CH14">
            <v>43191</v>
          </cell>
          <cell r="CI14">
            <v>43221</v>
          </cell>
          <cell r="CJ14">
            <v>43252</v>
          </cell>
          <cell r="CK14">
            <v>43282</v>
          </cell>
          <cell r="CL14">
            <v>43313</v>
          </cell>
          <cell r="CM14">
            <v>43344</v>
          </cell>
          <cell r="CN14">
            <v>43374</v>
          </cell>
          <cell r="CO14">
            <v>43405</v>
          </cell>
          <cell r="CP14">
            <v>43435</v>
          </cell>
        </row>
        <row r="15">
          <cell r="B15" t="str">
            <v>Gathering Plant</v>
          </cell>
          <cell r="C15" t="str">
            <v>Gathering / Production</v>
          </cell>
          <cell r="D15" t="str">
            <v>Line Replacements</v>
          </cell>
          <cell r="E15">
            <v>0.2</v>
          </cell>
          <cell r="F15">
            <v>2.4299999999999999E-2</v>
          </cell>
          <cell r="G15">
            <v>15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</row>
        <row r="16">
          <cell r="B16" t="str">
            <v>Gathering Plant</v>
          </cell>
          <cell r="C16" t="str">
            <v>Gathering / Production</v>
          </cell>
          <cell r="D16" t="str">
            <v>Bare Steel Program</v>
          </cell>
          <cell r="E16">
            <v>0.2</v>
          </cell>
          <cell r="F16">
            <v>2.4299999999999999E-2</v>
          </cell>
          <cell r="G16">
            <v>15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</row>
        <row r="17">
          <cell r="B17" t="str">
            <v>Gathering Plant</v>
          </cell>
          <cell r="C17" t="str">
            <v>Gathering / Production</v>
          </cell>
          <cell r="D17" t="str">
            <v>Regulating Stations</v>
          </cell>
          <cell r="E17">
            <v>0.2</v>
          </cell>
          <cell r="F17">
            <v>2.4299999999999999E-2</v>
          </cell>
          <cell r="G17">
            <v>15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B18" t="str">
            <v>Gathering Plant</v>
          </cell>
          <cell r="C18" t="str">
            <v>Gathering / Production</v>
          </cell>
          <cell r="D18" t="str">
            <v>Compressor Stations</v>
          </cell>
          <cell r="E18">
            <v>0.2</v>
          </cell>
          <cell r="F18">
            <v>2.4299999999999999E-2</v>
          </cell>
          <cell r="G18">
            <v>15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</row>
        <row r="19">
          <cell r="B19" t="str">
            <v>Gathering Plant</v>
          </cell>
          <cell r="C19" t="str">
            <v>Gathering / Production</v>
          </cell>
          <cell r="D19" t="str">
            <v>Other</v>
          </cell>
          <cell r="E19">
            <v>0.2</v>
          </cell>
          <cell r="F19">
            <v>2.4299999999999999E-2</v>
          </cell>
          <cell r="G19">
            <v>15</v>
          </cell>
          <cell r="I19">
            <v>0</v>
          </cell>
          <cell r="J19">
            <v>0</v>
          </cell>
          <cell r="K19">
            <v>1124.4475608916534</v>
          </cell>
          <cell r="L19">
            <v>2300.2368678809357</v>
          </cell>
          <cell r="M19">
            <v>2531.6505433454986</v>
          </cell>
          <cell r="N19">
            <v>-97.576589531213358</v>
          </cell>
          <cell r="O19">
            <v>-6.1731088249862296</v>
          </cell>
          <cell r="P19">
            <v>5970.9113443282158</v>
          </cell>
          <cell r="Q19">
            <v>1055.8948293849553</v>
          </cell>
          <cell r="R19">
            <v>-11838.935313081853</v>
          </cell>
          <cell r="S19">
            <v>4710.3965369275993</v>
          </cell>
          <cell r="T19">
            <v>-164.99192610251066</v>
          </cell>
          <cell r="U19">
            <v>83175.77100485265</v>
          </cell>
          <cell r="V19">
            <v>-119867.62048046519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3009.5099999999998</v>
          </cell>
          <cell r="AE19">
            <v>5.16</v>
          </cell>
          <cell r="AF19">
            <v>4.45</v>
          </cell>
          <cell r="AG19">
            <v>0</v>
          </cell>
          <cell r="AH19">
            <v>0</v>
          </cell>
          <cell r="AI19">
            <v>1429.1052747476672</v>
          </cell>
          <cell r="AJ19">
            <v>1472.8604717660166</v>
          </cell>
          <cell r="AK19">
            <v>2397.44167014504</v>
          </cell>
          <cell r="AL19">
            <v>2531.8723069995826</v>
          </cell>
          <cell r="AM19">
            <v>3298.9494764911265</v>
          </cell>
          <cell r="AN19">
            <v>1932.862465668182</v>
          </cell>
          <cell r="AO19">
            <v>2299.3438747215932</v>
          </cell>
          <cell r="AP19">
            <v>2950.4077091707445</v>
          </cell>
          <cell r="AQ19">
            <v>1985.3765900548103</v>
          </cell>
          <cell r="AR19">
            <v>3079.9346613598191</v>
          </cell>
          <cell r="AS19">
            <v>2444.4035438872106</v>
          </cell>
          <cell r="AT19">
            <v>4177.4419549882068</v>
          </cell>
          <cell r="AU19">
            <v>2439.0063355693519</v>
          </cell>
          <cell r="AV19">
            <v>2513.6818718140016</v>
          </cell>
          <cell r="AW19">
            <v>4091.6337837142019</v>
          </cell>
          <cell r="AX19">
            <v>4321.062070612621</v>
          </cell>
          <cell r="AY19">
            <v>5630.2071065448563</v>
          </cell>
          <cell r="AZ19">
            <v>3298.7519414070307</v>
          </cell>
          <cell r="BA19">
            <v>3924.2135461915191</v>
          </cell>
          <cell r="BB19">
            <v>5035.3624903180707</v>
          </cell>
          <cell r="BC19">
            <v>3388.3760470268762</v>
          </cell>
          <cell r="BD19">
            <v>5256.4218220540915</v>
          </cell>
          <cell r="BE19">
            <v>4171.7820482341731</v>
          </cell>
          <cell r="BF19">
            <v>7129.5009365132064</v>
          </cell>
          <cell r="BG19">
            <v>2439.0063355693519</v>
          </cell>
          <cell r="BH19">
            <v>2513.6818718140016</v>
          </cell>
          <cell r="BI19">
            <v>4091.6337837142019</v>
          </cell>
          <cell r="BJ19">
            <v>4321.062070612621</v>
          </cell>
          <cell r="BK19">
            <v>5630.2071065448563</v>
          </cell>
          <cell r="BL19">
            <v>3298.7519414070307</v>
          </cell>
          <cell r="BM19">
            <v>3924.2135461915191</v>
          </cell>
          <cell r="BN19">
            <v>5035.3624903180707</v>
          </cell>
          <cell r="BO19">
            <v>3388.3760470268762</v>
          </cell>
          <cell r="BP19">
            <v>5256.4218220540915</v>
          </cell>
          <cell r="BQ19">
            <v>4171.7820482341731</v>
          </cell>
          <cell r="BR19">
            <v>7129.5009365132064</v>
          </cell>
          <cell r="BS19">
            <v>2439.0063355693519</v>
          </cell>
          <cell r="BT19">
            <v>2513.6818718140016</v>
          </cell>
          <cell r="BU19">
            <v>4091.6337837142019</v>
          </cell>
          <cell r="BV19">
            <v>4321.062070612621</v>
          </cell>
          <cell r="BW19">
            <v>5630.2071065448563</v>
          </cell>
          <cell r="BX19">
            <v>3298.7519414070307</v>
          </cell>
          <cell r="BY19">
            <v>3924.2135461915191</v>
          </cell>
          <cell r="BZ19">
            <v>5035.3624903180707</v>
          </cell>
          <cell r="CA19">
            <v>3388.3760470268762</v>
          </cell>
          <cell r="CB19">
            <v>5256.4218220540915</v>
          </cell>
          <cell r="CC19">
            <v>4171.7820482341731</v>
          </cell>
          <cell r="CD19">
            <v>7129.5009365132064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</row>
        <row r="20">
          <cell r="B20" t="str">
            <v>Gathering Plant</v>
          </cell>
          <cell r="C20" t="str">
            <v>Gathering / Production</v>
          </cell>
          <cell r="D20" t="str">
            <v>Wells</v>
          </cell>
          <cell r="E20">
            <v>0.2</v>
          </cell>
          <cell r="F20">
            <v>2.4299999999999999E-2</v>
          </cell>
          <cell r="G20">
            <v>15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</row>
        <row r="21">
          <cell r="B21" t="str">
            <v>Underground Storage Plant</v>
          </cell>
          <cell r="C21" t="str">
            <v>Storage</v>
          </cell>
          <cell r="D21" t="str">
            <v>Line Replacements</v>
          </cell>
          <cell r="E21">
            <v>0.2</v>
          </cell>
          <cell r="F21">
            <v>2.6200000000000001E-2</v>
          </cell>
          <cell r="G21">
            <v>15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13259.634329905854</v>
          </cell>
          <cell r="R21">
            <v>144.34284359002777</v>
          </cell>
          <cell r="S21">
            <v>-127.01526307882159</v>
          </cell>
          <cell r="T21">
            <v>-380.91595170116852</v>
          </cell>
          <cell r="U21">
            <v>-158.81267960260266</v>
          </cell>
          <cell r="V21">
            <v>712.28868812171459</v>
          </cell>
          <cell r="W21">
            <v>0</v>
          </cell>
          <cell r="X21">
            <v>12838.310000000001</v>
          </cell>
          <cell r="Y21">
            <v>19075.560000000001</v>
          </cell>
          <cell r="Z21">
            <v>16065.93</v>
          </cell>
          <cell r="AA21">
            <v>40719.74</v>
          </cell>
          <cell r="AB21">
            <v>1324.71</v>
          </cell>
          <cell r="AC21">
            <v>247.76</v>
          </cell>
          <cell r="AD21">
            <v>-1485.95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</row>
        <row r="22">
          <cell r="B22" t="str">
            <v>Underground Storage Plant</v>
          </cell>
          <cell r="C22" t="str">
            <v>Storage</v>
          </cell>
          <cell r="D22" t="str">
            <v>Internal Corrosion</v>
          </cell>
          <cell r="E22">
            <v>0.2</v>
          </cell>
          <cell r="F22">
            <v>2.6200000000000001E-2</v>
          </cell>
          <cell r="G22">
            <v>15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</row>
        <row r="23">
          <cell r="B23" t="str">
            <v>Underground Storage Plant</v>
          </cell>
          <cell r="C23" t="str">
            <v>Storage</v>
          </cell>
          <cell r="D23" t="str">
            <v>Compressor Stations</v>
          </cell>
          <cell r="E23">
            <v>0.2</v>
          </cell>
          <cell r="F23">
            <v>1.9699999999999999E-2</v>
          </cell>
          <cell r="G23">
            <v>15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5558.92</v>
          </cell>
          <cell r="AD23">
            <v>14157.13</v>
          </cell>
          <cell r="AE23">
            <v>32.69</v>
          </cell>
          <cell r="AF23">
            <v>9437.25</v>
          </cell>
          <cell r="AG23">
            <v>8996.91</v>
          </cell>
          <cell r="AH23">
            <v>52088.21</v>
          </cell>
          <cell r="AI23">
            <v>7145.5263737383357</v>
          </cell>
          <cell r="AJ23">
            <v>7364.302358830083</v>
          </cell>
          <cell r="AK23">
            <v>11987.208350725201</v>
          </cell>
          <cell r="AL23">
            <v>12659.361534997912</v>
          </cell>
          <cell r="AM23">
            <v>16494.747382455633</v>
          </cell>
          <cell r="AN23">
            <v>9664.3123283409095</v>
          </cell>
          <cell r="AO23">
            <v>11496.719373607966</v>
          </cell>
          <cell r="AP23">
            <v>14752.038545853724</v>
          </cell>
          <cell r="AQ23">
            <v>9926.8829502740518</v>
          </cell>
          <cell r="AR23">
            <v>15399.673306799097</v>
          </cell>
          <cell r="AS23">
            <v>12222.017719436053</v>
          </cell>
          <cell r="AT23">
            <v>20887.209774941035</v>
          </cell>
          <cell r="AU23">
            <v>731.70190067080557</v>
          </cell>
          <cell r="AV23">
            <v>754.10456154420046</v>
          </cell>
          <cell r="AW23">
            <v>1227.4901351142605</v>
          </cell>
          <cell r="AX23">
            <v>1296.3186211837863</v>
          </cell>
          <cell r="AY23">
            <v>1689.0621319634567</v>
          </cell>
          <cell r="AZ23">
            <v>989.62558242210912</v>
          </cell>
          <cell r="BA23">
            <v>1177.2640638574558</v>
          </cell>
          <cell r="BB23">
            <v>1510.6087470954212</v>
          </cell>
          <cell r="BC23">
            <v>1016.5128141080628</v>
          </cell>
          <cell r="BD23">
            <v>1576.9265466162274</v>
          </cell>
          <cell r="BE23">
            <v>1251.5346144702519</v>
          </cell>
          <cell r="BF23">
            <v>2138.8502809539618</v>
          </cell>
          <cell r="BG23">
            <v>19054.736996635562</v>
          </cell>
          <cell r="BH23">
            <v>19638.139623546889</v>
          </cell>
          <cell r="BI23">
            <v>31965.888935267201</v>
          </cell>
          <cell r="BJ23">
            <v>33758.297426661098</v>
          </cell>
          <cell r="BK23">
            <v>43985.993019881687</v>
          </cell>
          <cell r="BL23">
            <v>25771.499542242425</v>
          </cell>
          <cell r="BM23">
            <v>30657.918329621243</v>
          </cell>
          <cell r="BN23">
            <v>39338.76945560993</v>
          </cell>
          <cell r="BO23">
            <v>26471.687867397472</v>
          </cell>
          <cell r="BP23">
            <v>41065.795484797593</v>
          </cell>
          <cell r="BQ23">
            <v>32592.047251829477</v>
          </cell>
          <cell r="BR23">
            <v>55699.226066509422</v>
          </cell>
          <cell r="BS23">
            <v>731.70190067080557</v>
          </cell>
          <cell r="BT23">
            <v>754.10456154420046</v>
          </cell>
          <cell r="BU23">
            <v>1227.4901351142605</v>
          </cell>
          <cell r="BV23">
            <v>1296.3186211837863</v>
          </cell>
          <cell r="BW23">
            <v>1689.0621319634567</v>
          </cell>
          <cell r="BX23">
            <v>989.62558242210912</v>
          </cell>
          <cell r="BY23">
            <v>1177.2640638574558</v>
          </cell>
          <cell r="BZ23">
            <v>1510.6087470954212</v>
          </cell>
          <cell r="CA23">
            <v>1016.5128141080628</v>
          </cell>
          <cell r="CB23">
            <v>1576.9265466162274</v>
          </cell>
          <cell r="CC23">
            <v>1251.5346144702519</v>
          </cell>
          <cell r="CD23">
            <v>2138.8502809539618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</row>
        <row r="24">
          <cell r="B24" t="str">
            <v>Underground Storage Plant</v>
          </cell>
          <cell r="C24" t="str">
            <v>Storage</v>
          </cell>
          <cell r="D24" t="str">
            <v>Regulating Stations</v>
          </cell>
          <cell r="E24">
            <v>0.2</v>
          </cell>
          <cell r="F24">
            <v>2.6200000000000001E-2</v>
          </cell>
          <cell r="G24">
            <v>15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</row>
        <row r="25">
          <cell r="B25" t="str">
            <v>Underground Storage Plant</v>
          </cell>
          <cell r="C25" t="str">
            <v>Storage</v>
          </cell>
          <cell r="D25" t="str">
            <v>Other</v>
          </cell>
          <cell r="E25">
            <v>0.2</v>
          </cell>
          <cell r="F25">
            <v>2.6200000000000001E-2</v>
          </cell>
          <cell r="G25">
            <v>15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</row>
        <row r="26">
          <cell r="B26" t="str">
            <v>Underground Storage Plant</v>
          </cell>
          <cell r="C26" t="str">
            <v>Storage</v>
          </cell>
          <cell r="D26" t="str">
            <v>Wells</v>
          </cell>
          <cell r="E26">
            <v>0.2</v>
          </cell>
          <cell r="F26">
            <v>1.61E-2</v>
          </cell>
          <cell r="G26">
            <v>15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3572.7631868691678</v>
          </cell>
          <cell r="AJ26">
            <v>3682.1511794150415</v>
          </cell>
          <cell r="AK26">
            <v>5993.6041753626005</v>
          </cell>
          <cell r="AL26">
            <v>6329.6807674989559</v>
          </cell>
          <cell r="AM26">
            <v>8247.3736912278164</v>
          </cell>
          <cell r="AN26">
            <v>4832.1561641704548</v>
          </cell>
          <cell r="AO26">
            <v>5748.3596868039831</v>
          </cell>
          <cell r="AP26">
            <v>7376.019272926862</v>
          </cell>
          <cell r="AQ26">
            <v>4963.4414751370259</v>
          </cell>
          <cell r="AR26">
            <v>7699.8366533995486</v>
          </cell>
          <cell r="AS26">
            <v>6111.0088597180265</v>
          </cell>
          <cell r="AT26">
            <v>10443.604887470517</v>
          </cell>
          <cell r="AU26">
            <v>11909.210622897226</v>
          </cell>
          <cell r="AV26">
            <v>12273.837264716805</v>
          </cell>
          <cell r="AW26">
            <v>19978.680584541999</v>
          </cell>
          <cell r="AX26">
            <v>21098.935891663186</v>
          </cell>
          <cell r="AY26">
            <v>27491.245637426055</v>
          </cell>
          <cell r="AZ26">
            <v>16107.187213901516</v>
          </cell>
          <cell r="BA26">
            <v>19161.198956013275</v>
          </cell>
          <cell r="BB26">
            <v>24586.730909756207</v>
          </cell>
          <cell r="BC26">
            <v>16544.80491712342</v>
          </cell>
          <cell r="BD26">
            <v>25666.122177998495</v>
          </cell>
          <cell r="BE26">
            <v>20370.029532393422</v>
          </cell>
          <cell r="BF26">
            <v>34812.01629156839</v>
          </cell>
          <cell r="BG26">
            <v>16672.894872056117</v>
          </cell>
          <cell r="BH26">
            <v>17183.372170603529</v>
          </cell>
          <cell r="BI26">
            <v>27970.152818358802</v>
          </cell>
          <cell r="BJ26">
            <v>29538.510248328461</v>
          </cell>
          <cell r="BK26">
            <v>38487.743892396473</v>
          </cell>
          <cell r="BL26">
            <v>22550.062099462124</v>
          </cell>
          <cell r="BM26">
            <v>26825.678538418586</v>
          </cell>
          <cell r="BN26">
            <v>34421.423273658686</v>
          </cell>
          <cell r="BO26">
            <v>23162.726883972788</v>
          </cell>
          <cell r="BP26">
            <v>35932.57104919789</v>
          </cell>
          <cell r="BQ26">
            <v>28518.04134535079</v>
          </cell>
          <cell r="BR26">
            <v>48736.822808195742</v>
          </cell>
          <cell r="BS26">
            <v>14291.052747476671</v>
          </cell>
          <cell r="BT26">
            <v>14728.604717660166</v>
          </cell>
          <cell r="BU26">
            <v>23974.416701450402</v>
          </cell>
          <cell r="BV26">
            <v>25318.723069995824</v>
          </cell>
          <cell r="BW26">
            <v>32989.494764911266</v>
          </cell>
          <cell r="BX26">
            <v>19328.624656681819</v>
          </cell>
          <cell r="BY26">
            <v>22993.438747215932</v>
          </cell>
          <cell r="BZ26">
            <v>29504.077091707448</v>
          </cell>
          <cell r="CA26">
            <v>19853.765900548104</v>
          </cell>
          <cell r="CB26">
            <v>30799.346613598194</v>
          </cell>
          <cell r="CC26">
            <v>24444.035438872106</v>
          </cell>
          <cell r="CD26">
            <v>41774.41954988207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</row>
        <row r="27">
          <cell r="B27" t="str">
            <v>Transmission Plant</v>
          </cell>
          <cell r="C27" t="str">
            <v>Transmission</v>
          </cell>
          <cell r="D27" t="str">
            <v>Line Replacements</v>
          </cell>
          <cell r="E27">
            <v>0.2</v>
          </cell>
          <cell r="F27">
            <v>1.55E-2</v>
          </cell>
          <cell r="G27">
            <v>15</v>
          </cell>
          <cell r="H27">
            <v>0</v>
          </cell>
          <cell r="I27">
            <v>0</v>
          </cell>
          <cell r="J27">
            <v>0</v>
          </cell>
          <cell r="K27">
            <v>76754.410572782494</v>
          </cell>
          <cell r="L27">
            <v>157013.39138659617</v>
          </cell>
          <cell r="M27">
            <v>172809.61068265559</v>
          </cell>
          <cell r="N27">
            <v>55743.841582117428</v>
          </cell>
          <cell r="O27">
            <v>55309.505802134052</v>
          </cell>
          <cell r="P27">
            <v>170391.21006610827</v>
          </cell>
          <cell r="Q27">
            <v>283351.99485276116</v>
          </cell>
          <cell r="R27">
            <v>93293.614569451893</v>
          </cell>
          <cell r="S27">
            <v>245639.96580036124</v>
          </cell>
          <cell r="T27">
            <v>704267.39615643676</v>
          </cell>
          <cell r="U27">
            <v>476747.50091593363</v>
          </cell>
          <cell r="V27">
            <v>523226.11887179874</v>
          </cell>
          <cell r="W27">
            <v>1399</v>
          </cell>
          <cell r="X27">
            <v>1346.86</v>
          </cell>
          <cell r="Y27">
            <v>36639.72</v>
          </cell>
          <cell r="Z27">
            <v>59243.350000000006</v>
          </cell>
          <cell r="AA27">
            <v>6345.43</v>
          </cell>
          <cell r="AB27">
            <v>79210.62</v>
          </cell>
          <cell r="AC27">
            <v>766421.76</v>
          </cell>
          <cell r="AD27">
            <v>162858.54999999999</v>
          </cell>
          <cell r="AE27">
            <v>322201.57</v>
          </cell>
          <cell r="AF27">
            <v>498101.05</v>
          </cell>
          <cell r="AG27">
            <v>411692.4</v>
          </cell>
          <cell r="AH27">
            <v>2001647.35</v>
          </cell>
          <cell r="AI27">
            <v>175065.39615658924</v>
          </cell>
          <cell r="AJ27">
            <v>180425.40779133703</v>
          </cell>
          <cell r="AK27">
            <v>293686.60459276743</v>
          </cell>
          <cell r="AL27">
            <v>310154.35760744882</v>
          </cell>
          <cell r="AM27">
            <v>404121.31087016297</v>
          </cell>
          <cell r="AN27">
            <v>236775.65204435229</v>
          </cell>
          <cell r="AO27">
            <v>281669.62465339515</v>
          </cell>
          <cell r="AP27">
            <v>361424.94437341625</v>
          </cell>
          <cell r="AQ27">
            <v>243208.63228171426</v>
          </cell>
          <cell r="AR27">
            <v>377291.99601657788</v>
          </cell>
          <cell r="AS27">
            <v>299439.43412618333</v>
          </cell>
          <cell r="AT27">
            <v>511736.6394860553</v>
          </cell>
          <cell r="AU27">
            <v>166728.94872056117</v>
          </cell>
          <cell r="AV27">
            <v>171833.72170603526</v>
          </cell>
          <cell r="AW27">
            <v>279701.528183588</v>
          </cell>
          <cell r="AX27">
            <v>295385.1024832846</v>
          </cell>
          <cell r="AY27">
            <v>384877.43892396474</v>
          </cell>
          <cell r="AZ27">
            <v>225500.62099462122</v>
          </cell>
          <cell r="BA27">
            <v>268256.78538418585</v>
          </cell>
          <cell r="BB27">
            <v>344214.23273658688</v>
          </cell>
          <cell r="BC27">
            <v>231627.26883972785</v>
          </cell>
          <cell r="BD27">
            <v>359325.71049197891</v>
          </cell>
          <cell r="BE27">
            <v>285180.41345350794</v>
          </cell>
          <cell r="BF27">
            <v>487368.22808195744</v>
          </cell>
          <cell r="BG27">
            <v>176256.31721887895</v>
          </cell>
          <cell r="BH27">
            <v>181652.79151780871</v>
          </cell>
          <cell r="BI27">
            <v>295684.47265122161</v>
          </cell>
          <cell r="BJ27">
            <v>312264.25119661517</v>
          </cell>
          <cell r="BK27">
            <v>406870.43543390557</v>
          </cell>
          <cell r="BL27">
            <v>238386.37076574244</v>
          </cell>
          <cell r="BM27">
            <v>283585.7445489965</v>
          </cell>
          <cell r="BN27">
            <v>363883.61746439186</v>
          </cell>
          <cell r="BO27">
            <v>244863.1127734266</v>
          </cell>
          <cell r="BP27">
            <v>379858.60823437769</v>
          </cell>
          <cell r="BQ27">
            <v>301476.43707942264</v>
          </cell>
          <cell r="BR27">
            <v>515217.84111521213</v>
          </cell>
          <cell r="BS27">
            <v>214365.79121215007</v>
          </cell>
          <cell r="BT27">
            <v>220929.07076490248</v>
          </cell>
          <cell r="BU27">
            <v>359616.25052175601</v>
          </cell>
          <cell r="BV27">
            <v>379780.84604993736</v>
          </cell>
          <cell r="BW27">
            <v>494842.42147366895</v>
          </cell>
          <cell r="BX27">
            <v>289929.36985022732</v>
          </cell>
          <cell r="BY27">
            <v>344901.58120823896</v>
          </cell>
          <cell r="BZ27">
            <v>442561.15637561172</v>
          </cell>
          <cell r="CA27">
            <v>297806.48850822152</v>
          </cell>
          <cell r="CB27">
            <v>461990.19920397288</v>
          </cell>
          <cell r="CC27">
            <v>366660.53158308158</v>
          </cell>
          <cell r="CD27">
            <v>626616.29324823094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</row>
        <row r="28">
          <cell r="B28" t="str">
            <v>Transmission Plant</v>
          </cell>
          <cell r="C28" t="str">
            <v>Transmission</v>
          </cell>
          <cell r="D28" t="str">
            <v>Internal Corrosion</v>
          </cell>
          <cell r="E28">
            <v>0.2</v>
          </cell>
          <cell r="F28">
            <v>1.55E-2</v>
          </cell>
          <cell r="G28">
            <v>15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</row>
        <row r="29">
          <cell r="B29" t="str">
            <v>Transmission Plant</v>
          </cell>
          <cell r="C29" t="str">
            <v>Transmission</v>
          </cell>
          <cell r="D29" t="str">
            <v>Bare Steel Program</v>
          </cell>
          <cell r="E29">
            <v>0.2</v>
          </cell>
          <cell r="F29">
            <v>1.55E-2</v>
          </cell>
          <cell r="G29">
            <v>15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</row>
        <row r="30">
          <cell r="B30" t="str">
            <v>Transmission Plant</v>
          </cell>
          <cell r="C30" t="str">
            <v>Transmission</v>
          </cell>
          <cell r="D30" t="str">
            <v>Cast Iron Program</v>
          </cell>
          <cell r="E30">
            <v>0.2</v>
          </cell>
          <cell r="F30">
            <v>1.55E-2</v>
          </cell>
          <cell r="G30">
            <v>15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</row>
        <row r="31">
          <cell r="B31" t="str">
            <v>Transmission Plant</v>
          </cell>
          <cell r="C31" t="str">
            <v>Transmission</v>
          </cell>
          <cell r="D31" t="str">
            <v>Compressor Stations</v>
          </cell>
          <cell r="E31">
            <v>0.2</v>
          </cell>
          <cell r="F31">
            <v>2.8199999999999999E-2</v>
          </cell>
          <cell r="G31">
            <v>15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7050.19</v>
          </cell>
          <cell r="X31">
            <v>812.47</v>
          </cell>
          <cell r="Y31">
            <v>65.650000000000006</v>
          </cell>
          <cell r="Z31">
            <v>15.74</v>
          </cell>
          <cell r="AA31">
            <v>0</v>
          </cell>
          <cell r="AB31">
            <v>32.049999999999997</v>
          </cell>
          <cell r="AC31">
            <v>1451.9600000000003</v>
          </cell>
          <cell r="AD31">
            <v>5704.33</v>
          </cell>
          <cell r="AE31">
            <v>3597.28</v>
          </cell>
          <cell r="AF31">
            <v>6844.14</v>
          </cell>
          <cell r="AG31">
            <v>15423.87</v>
          </cell>
          <cell r="AH31">
            <v>17832.52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</row>
        <row r="32">
          <cell r="B32" t="str">
            <v>Transmission Plant</v>
          </cell>
          <cell r="C32" t="str">
            <v>Transmission</v>
          </cell>
          <cell r="D32" t="str">
            <v>Betterments</v>
          </cell>
          <cell r="E32">
            <v>0.2</v>
          </cell>
          <cell r="F32">
            <v>1.55E-2</v>
          </cell>
          <cell r="G32">
            <v>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</row>
        <row r="33">
          <cell r="B33" t="str">
            <v>Transmission Plant</v>
          </cell>
          <cell r="C33" t="str">
            <v>Transmission</v>
          </cell>
          <cell r="D33" t="str">
            <v>Regulating Stations</v>
          </cell>
          <cell r="E33">
            <v>0.2</v>
          </cell>
          <cell r="F33">
            <v>3.5700000000000003E-2</v>
          </cell>
          <cell r="G33">
            <v>15</v>
          </cell>
          <cell r="H33">
            <v>0</v>
          </cell>
          <cell r="I33">
            <v>0</v>
          </cell>
          <cell r="J33">
            <v>0</v>
          </cell>
          <cell r="K33">
            <v>13364.297370319775</v>
          </cell>
          <cell r="L33">
            <v>27338.802264960272</v>
          </cell>
          <cell r="M33">
            <v>30089.202801215324</v>
          </cell>
          <cell r="N33">
            <v>131884.67118745417</v>
          </cell>
          <cell r="O33">
            <v>17474.231609094568</v>
          </cell>
          <cell r="P33">
            <v>39041.515992733126</v>
          </cell>
          <cell r="Q33">
            <v>-7129.8671703908767</v>
          </cell>
          <cell r="R33">
            <v>2743.9270354321634</v>
          </cell>
          <cell r="S33">
            <v>8811.9383844253607</v>
          </cell>
          <cell r="T33">
            <v>11936.053628341935</v>
          </cell>
          <cell r="U33">
            <v>301.75028738647234</v>
          </cell>
          <cell r="V33">
            <v>183832.74089857831</v>
          </cell>
          <cell r="W33">
            <v>6232.19</v>
          </cell>
          <cell r="X33">
            <v>16.05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40214.130000000005</v>
          </cell>
          <cell r="AE33">
            <v>5685.02</v>
          </cell>
          <cell r="AF33">
            <v>13748.39</v>
          </cell>
          <cell r="AG33">
            <v>12257.2</v>
          </cell>
          <cell r="AH33">
            <v>10447.06</v>
          </cell>
          <cell r="AI33">
            <v>19054.736996635562</v>
          </cell>
          <cell r="AJ33">
            <v>19638.139623546889</v>
          </cell>
          <cell r="AK33">
            <v>31965.888935267201</v>
          </cell>
          <cell r="AL33">
            <v>33758.297426661098</v>
          </cell>
          <cell r="AM33">
            <v>43985.993019881687</v>
          </cell>
          <cell r="AN33">
            <v>25771.499542242425</v>
          </cell>
          <cell r="AO33">
            <v>30657.918329621243</v>
          </cell>
          <cell r="AP33">
            <v>39338.76945560993</v>
          </cell>
          <cell r="AQ33">
            <v>26471.687867397472</v>
          </cell>
          <cell r="AR33">
            <v>41065.795484797593</v>
          </cell>
          <cell r="AS33">
            <v>32592.047251829477</v>
          </cell>
          <cell r="AT33">
            <v>55699.226066509422</v>
          </cell>
          <cell r="AU33">
            <v>21436.579121215007</v>
          </cell>
          <cell r="AV33">
            <v>22092.90707649025</v>
          </cell>
          <cell r="AW33">
            <v>35961.625052175601</v>
          </cell>
          <cell r="AX33">
            <v>37978.084604993739</v>
          </cell>
          <cell r="AY33">
            <v>49484.242147366895</v>
          </cell>
          <cell r="AZ33">
            <v>28992.93698502273</v>
          </cell>
          <cell r="BA33">
            <v>34490.1581208239</v>
          </cell>
          <cell r="BB33">
            <v>44256.115637561168</v>
          </cell>
          <cell r="BC33">
            <v>29780.648850822152</v>
          </cell>
          <cell r="BD33">
            <v>46199.019920397288</v>
          </cell>
          <cell r="BE33">
            <v>36666.053158308161</v>
          </cell>
          <cell r="BF33">
            <v>62661.629324823101</v>
          </cell>
          <cell r="BG33">
            <v>19054.736996635562</v>
          </cell>
          <cell r="BH33">
            <v>19638.139623546889</v>
          </cell>
          <cell r="BI33">
            <v>31965.888935267201</v>
          </cell>
          <cell r="BJ33">
            <v>33758.297426661098</v>
          </cell>
          <cell r="BK33">
            <v>43985.993019881687</v>
          </cell>
          <cell r="BL33">
            <v>25771.499542242425</v>
          </cell>
          <cell r="BM33">
            <v>30657.918329621243</v>
          </cell>
          <cell r="BN33">
            <v>39338.76945560993</v>
          </cell>
          <cell r="BO33">
            <v>26471.687867397472</v>
          </cell>
          <cell r="BP33">
            <v>41065.795484797593</v>
          </cell>
          <cell r="BQ33">
            <v>32592.047251829477</v>
          </cell>
          <cell r="BR33">
            <v>55699.226066509422</v>
          </cell>
          <cell r="BS33">
            <v>19054.736996635562</v>
          </cell>
          <cell r="BT33">
            <v>19638.139623546889</v>
          </cell>
          <cell r="BU33">
            <v>31965.888935267201</v>
          </cell>
          <cell r="BV33">
            <v>33758.297426661098</v>
          </cell>
          <cell r="BW33">
            <v>43985.993019881687</v>
          </cell>
          <cell r="BX33">
            <v>25771.499542242425</v>
          </cell>
          <cell r="BY33">
            <v>30657.918329621243</v>
          </cell>
          <cell r="BZ33">
            <v>39338.76945560993</v>
          </cell>
          <cell r="CA33">
            <v>26471.687867397472</v>
          </cell>
          <cell r="CB33">
            <v>41065.795484797593</v>
          </cell>
          <cell r="CC33">
            <v>32592.047251829477</v>
          </cell>
          <cell r="CD33">
            <v>55699.226066509422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</row>
        <row r="34">
          <cell r="B34" t="str">
            <v>Transmission Plant</v>
          </cell>
          <cell r="C34" t="str">
            <v>Transmission</v>
          </cell>
          <cell r="D34" t="str">
            <v>Other</v>
          </cell>
          <cell r="E34">
            <v>0.2</v>
          </cell>
          <cell r="F34">
            <v>1.55E-2</v>
          </cell>
          <cell r="G34">
            <v>15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17299.27</v>
          </cell>
          <cell r="Z34">
            <v>6091.2400000000016</v>
          </cell>
          <cell r="AA34">
            <v>788.68000000000006</v>
          </cell>
          <cell r="AB34">
            <v>14.43</v>
          </cell>
          <cell r="AC34">
            <v>7.98</v>
          </cell>
          <cell r="AD34">
            <v>501.02</v>
          </cell>
          <cell r="AE34">
            <v>7.75</v>
          </cell>
          <cell r="AF34">
            <v>6.91</v>
          </cell>
          <cell r="AG34">
            <v>6.7</v>
          </cell>
          <cell r="AH34">
            <v>13775.98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</row>
        <row r="35">
          <cell r="B35" t="str">
            <v>Transmission Plant - Pipeline Integrity</v>
          </cell>
          <cell r="C35" t="str">
            <v>Transmission</v>
          </cell>
          <cell r="D35" t="str">
            <v>Pipeline Integrity</v>
          </cell>
          <cell r="E35">
            <v>0.2</v>
          </cell>
          <cell r="F35">
            <v>1.55E-2</v>
          </cell>
          <cell r="G35">
            <v>15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</row>
        <row r="36">
          <cell r="B36" t="str">
            <v>Distribution Plant - Line Replacements</v>
          </cell>
          <cell r="C36" t="str">
            <v>Distribution Line Replacements</v>
          </cell>
          <cell r="D36" t="str">
            <v>Normal Line Replacements</v>
          </cell>
          <cell r="E36">
            <v>1</v>
          </cell>
          <cell r="F36">
            <v>1.89E-2</v>
          </cell>
          <cell r="G36">
            <v>20</v>
          </cell>
          <cell r="H36">
            <v>0</v>
          </cell>
          <cell r="I36">
            <v>0</v>
          </cell>
          <cell r="J36">
            <v>0</v>
          </cell>
          <cell r="K36">
            <v>90078.632746532647</v>
          </cell>
          <cell r="L36">
            <v>184270.21344381431</v>
          </cell>
          <cell r="M36">
            <v>202808.58571629971</v>
          </cell>
          <cell r="N36">
            <v>231182.86269863392</v>
          </cell>
          <cell r="O36">
            <v>527927.25760821661</v>
          </cell>
          <cell r="P36">
            <v>473954.47043183935</v>
          </cell>
          <cell r="Q36">
            <v>694417.16796864476</v>
          </cell>
          <cell r="R36">
            <v>506445.92676884308</v>
          </cell>
          <cell r="S36">
            <v>510780.78640819062</v>
          </cell>
          <cell r="T36">
            <v>373100.45814607479</v>
          </cell>
          <cell r="U36">
            <v>98240.942063014023</v>
          </cell>
          <cell r="V36">
            <v>320726.34866906889</v>
          </cell>
          <cell r="W36">
            <v>111454.34999999999</v>
          </cell>
          <cell r="X36">
            <v>252053.38999999998</v>
          </cell>
          <cell r="Y36">
            <v>875997.09</v>
          </cell>
          <cell r="Z36">
            <v>478330.65</v>
          </cell>
          <cell r="AA36">
            <v>762099.58000000007</v>
          </cell>
          <cell r="AB36">
            <v>430175.37</v>
          </cell>
          <cell r="AC36">
            <v>263181.69</v>
          </cell>
          <cell r="AD36">
            <v>591544.89999999991</v>
          </cell>
          <cell r="AE36">
            <v>787507.51</v>
          </cell>
          <cell r="AF36">
            <v>769956.23</v>
          </cell>
          <cell r="AG36">
            <v>847231.67000000039</v>
          </cell>
          <cell r="AH36">
            <v>1449207.4</v>
          </cell>
          <cell r="AI36">
            <v>275288.54907464312</v>
          </cell>
          <cell r="AJ36">
            <v>283717.11267628777</v>
          </cell>
          <cell r="AK36">
            <v>461819.18892003904</v>
          </cell>
          <cell r="AL36">
            <v>487714.56249732955</v>
          </cell>
          <cell r="AM36">
            <v>635476.63765648566</v>
          </cell>
          <cell r="AN36">
            <v>372327.29676166188</v>
          </cell>
          <cell r="AO36">
            <v>442922.61058762047</v>
          </cell>
          <cell r="AP36">
            <v>568337.03701756056</v>
          </cell>
          <cell r="AQ36">
            <v>382443.09254225809</v>
          </cell>
          <cell r="AR36">
            <v>593287.81381774193</v>
          </cell>
          <cell r="AS36">
            <v>470865.4546589934</v>
          </cell>
          <cell r="AT36">
            <v>804700.64378937823</v>
          </cell>
          <cell r="AU36">
            <v>214365.79121215007</v>
          </cell>
          <cell r="AV36">
            <v>220929.07076490248</v>
          </cell>
          <cell r="AW36">
            <v>359616.25052175601</v>
          </cell>
          <cell r="AX36">
            <v>379780.84604993736</v>
          </cell>
          <cell r="AY36">
            <v>494842.42147366895</v>
          </cell>
          <cell r="AZ36">
            <v>289929.36985022732</v>
          </cell>
          <cell r="BA36">
            <v>344901.58120823896</v>
          </cell>
          <cell r="BB36">
            <v>442561.15637561172</v>
          </cell>
          <cell r="BC36">
            <v>297806.48850822152</v>
          </cell>
          <cell r="BD36">
            <v>461990.19920397288</v>
          </cell>
          <cell r="BE36">
            <v>366660.53158308158</v>
          </cell>
          <cell r="BF36">
            <v>626616.29324823094</v>
          </cell>
          <cell r="BG36">
            <v>233420.52820878563</v>
          </cell>
          <cell r="BH36">
            <v>240567.21038844937</v>
          </cell>
          <cell r="BI36">
            <v>391582.13945702318</v>
          </cell>
          <cell r="BJ36">
            <v>413539.14347659849</v>
          </cell>
          <cell r="BK36">
            <v>538828.41449355066</v>
          </cell>
          <cell r="BL36">
            <v>315700.8693924697</v>
          </cell>
          <cell r="BM36">
            <v>375559.49953786022</v>
          </cell>
          <cell r="BN36">
            <v>481899.92583122163</v>
          </cell>
          <cell r="BO36">
            <v>324278.17637561902</v>
          </cell>
          <cell r="BP36">
            <v>503055.9946887705</v>
          </cell>
          <cell r="BQ36">
            <v>399252.57883491105</v>
          </cell>
          <cell r="BR36">
            <v>682315.51931474044</v>
          </cell>
          <cell r="BS36">
            <v>262002.63370373897</v>
          </cell>
          <cell r="BT36">
            <v>270024.41982376971</v>
          </cell>
          <cell r="BU36">
            <v>439530.97285992402</v>
          </cell>
          <cell r="BV36">
            <v>464176.58961659012</v>
          </cell>
          <cell r="BW36">
            <v>604807.40402337315</v>
          </cell>
          <cell r="BX36">
            <v>354358.11870583339</v>
          </cell>
          <cell r="BY36">
            <v>421546.37703229208</v>
          </cell>
          <cell r="BZ36">
            <v>540908.08001463651</v>
          </cell>
          <cell r="CA36">
            <v>363985.70817671518</v>
          </cell>
          <cell r="CB36">
            <v>564654.68791596685</v>
          </cell>
          <cell r="CC36">
            <v>448140.64971265529</v>
          </cell>
          <cell r="CD36">
            <v>765864.35841450456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</row>
        <row r="37">
          <cell r="B37" t="str">
            <v>Distribution Plant - Line Replacements</v>
          </cell>
          <cell r="C37" t="str">
            <v>Distribution Line Replacements</v>
          </cell>
          <cell r="D37" t="str">
            <v>Active Corrosion Program</v>
          </cell>
          <cell r="E37">
            <v>1</v>
          </cell>
          <cell r="F37">
            <v>1.89E-2</v>
          </cell>
          <cell r="G37">
            <v>20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</row>
        <row r="38">
          <cell r="B38" t="str">
            <v>Distribution Plant - Line Replacements</v>
          </cell>
          <cell r="C38" t="str">
            <v>Distribution Line Replacements</v>
          </cell>
          <cell r="D38" t="str">
            <v>Bare Steel / Cast Iron Program</v>
          </cell>
          <cell r="E38">
            <v>1</v>
          </cell>
          <cell r="F38">
            <v>1.89E-2</v>
          </cell>
          <cell r="G38">
            <v>20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</row>
        <row r="39">
          <cell r="B39" t="str">
            <v>Distribution Plant - Line Replacements</v>
          </cell>
          <cell r="C39" t="str">
            <v>Distribution Line Replacements</v>
          </cell>
          <cell r="D39" t="str">
            <v>Cast Iron</v>
          </cell>
          <cell r="E39">
            <v>1</v>
          </cell>
          <cell r="F39">
            <v>1.89E-2</v>
          </cell>
          <cell r="G39">
            <v>20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</row>
        <row r="40">
          <cell r="B40" t="str">
            <v>Distribution Plant - Mandatory Relocations</v>
          </cell>
          <cell r="C40" t="str">
            <v>Distribution Line Replacements</v>
          </cell>
          <cell r="D40" t="str">
            <v>Mandatory Relocations</v>
          </cell>
          <cell r="E40">
            <v>1</v>
          </cell>
          <cell r="F40">
            <v>1.89E-2</v>
          </cell>
          <cell r="G40">
            <v>20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1550.09</v>
          </cell>
          <cell r="Z40">
            <v>1972.84</v>
          </cell>
          <cell r="AA40">
            <v>-72476.7</v>
          </cell>
          <cell r="AB40">
            <v>35699.57</v>
          </cell>
          <cell r="AC40">
            <v>5799.43</v>
          </cell>
          <cell r="AD40">
            <v>4041.92</v>
          </cell>
          <cell r="AE40">
            <v>28721.41</v>
          </cell>
          <cell r="AF40">
            <v>24748.329999999998</v>
          </cell>
          <cell r="AG40">
            <v>27798.3</v>
          </cell>
          <cell r="AH40">
            <v>40534.78</v>
          </cell>
          <cell r="AI40">
            <v>10241.921135691615</v>
          </cell>
          <cell r="AJ40">
            <v>10555.500047656453</v>
          </cell>
          <cell r="AK40">
            <v>17181.665302706122</v>
          </cell>
          <cell r="AL40">
            <v>18145.084866830341</v>
          </cell>
          <cell r="AM40">
            <v>23642.471248186408</v>
          </cell>
          <cell r="AN40">
            <v>13852.181003955304</v>
          </cell>
          <cell r="AO40">
            <v>16478.631102171417</v>
          </cell>
          <cell r="AP40">
            <v>21144.588582390337</v>
          </cell>
          <cell r="AQ40">
            <v>14228.532228726141</v>
          </cell>
          <cell r="AR40">
            <v>22072.865073078705</v>
          </cell>
          <cell r="AS40">
            <v>17518.225397858343</v>
          </cell>
          <cell r="AT40">
            <v>29938.334010748815</v>
          </cell>
          <cell r="AU40">
            <v>23818.421245794452</v>
          </cell>
          <cell r="AV40">
            <v>24547.674529433611</v>
          </cell>
          <cell r="AW40">
            <v>39957.361169083997</v>
          </cell>
          <cell r="AX40">
            <v>42197.871783326373</v>
          </cell>
          <cell r="AY40">
            <v>54982.491274852109</v>
          </cell>
          <cell r="AZ40">
            <v>32214.374427803032</v>
          </cell>
          <cell r="BA40">
            <v>38322.39791202655</v>
          </cell>
          <cell r="BB40">
            <v>49173.461819512413</v>
          </cell>
          <cell r="BC40">
            <v>33089.609834246839</v>
          </cell>
          <cell r="BD40">
            <v>51332.244355996991</v>
          </cell>
          <cell r="BE40">
            <v>40740.059064786845</v>
          </cell>
          <cell r="BF40">
            <v>69624.032583136781</v>
          </cell>
          <cell r="BG40">
            <v>23818.421245794452</v>
          </cell>
          <cell r="BH40">
            <v>24547.674529433611</v>
          </cell>
          <cell r="BI40">
            <v>39957.361169083997</v>
          </cell>
          <cell r="BJ40">
            <v>42197.871783326373</v>
          </cell>
          <cell r="BK40">
            <v>54982.491274852109</v>
          </cell>
          <cell r="BL40">
            <v>32214.374427803032</v>
          </cell>
          <cell r="BM40">
            <v>38322.39791202655</v>
          </cell>
          <cell r="BN40">
            <v>49173.461819512413</v>
          </cell>
          <cell r="BO40">
            <v>33089.609834246839</v>
          </cell>
          <cell r="BP40">
            <v>51332.244355996991</v>
          </cell>
          <cell r="BQ40">
            <v>40740.059064786845</v>
          </cell>
          <cell r="BR40">
            <v>69624.032583136781</v>
          </cell>
          <cell r="BS40">
            <v>23818.421245794452</v>
          </cell>
          <cell r="BT40">
            <v>24547.674529433611</v>
          </cell>
          <cell r="BU40">
            <v>39957.361169083997</v>
          </cell>
          <cell r="BV40">
            <v>42197.871783326373</v>
          </cell>
          <cell r="BW40">
            <v>54982.491274852109</v>
          </cell>
          <cell r="BX40">
            <v>32214.374427803032</v>
          </cell>
          <cell r="BY40">
            <v>38322.39791202655</v>
          </cell>
          <cell r="BZ40">
            <v>49173.461819512413</v>
          </cell>
          <cell r="CA40">
            <v>33089.609834246839</v>
          </cell>
          <cell r="CB40">
            <v>51332.244355996991</v>
          </cell>
          <cell r="CC40">
            <v>40740.059064786845</v>
          </cell>
          <cell r="CD40">
            <v>69624.032583136781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</row>
        <row r="41">
          <cell r="B41" t="str">
            <v>Distribution Plant - Services</v>
          </cell>
          <cell r="C41" t="str">
            <v>Distribution Services</v>
          </cell>
          <cell r="D41" t="str">
            <v>Replace Main to Curb - Residential</v>
          </cell>
          <cell r="E41">
            <v>1</v>
          </cell>
          <cell r="F41">
            <v>2.2599999999999999E-2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19125.236991476781</v>
          </cell>
          <cell r="L41">
            <v>39123.72329739447</v>
          </cell>
          <cell r="M41">
            <v>43059.737336874357</v>
          </cell>
          <cell r="N41">
            <v>75475.031649150129</v>
          </cell>
          <cell r="O41">
            <v>119173.42194331507</v>
          </cell>
          <cell r="P41">
            <v>83145.162914172397</v>
          </cell>
          <cell r="Q41">
            <v>99971.649053581757</v>
          </cell>
          <cell r="R41">
            <v>89019.717303117039</v>
          </cell>
          <cell r="S41">
            <v>49398.964464432094</v>
          </cell>
          <cell r="T41">
            <v>39305.663947217516</v>
          </cell>
          <cell r="U41">
            <v>39992.749087513075</v>
          </cell>
          <cell r="V41">
            <v>45243.681739694788</v>
          </cell>
          <cell r="W41">
            <v>16976.609999999997</v>
          </cell>
          <cell r="X41">
            <v>132732.93</v>
          </cell>
          <cell r="Y41">
            <v>193296.00999999998</v>
          </cell>
          <cell r="Z41">
            <v>235281.82</v>
          </cell>
          <cell r="AA41">
            <v>341497.88</v>
          </cell>
          <cell r="AB41">
            <v>174801.89</v>
          </cell>
          <cell r="AC41">
            <v>147703</v>
          </cell>
          <cell r="AD41">
            <v>195977.68</v>
          </cell>
          <cell r="AE41">
            <v>170288.21</v>
          </cell>
          <cell r="AF41">
            <v>153236.66</v>
          </cell>
          <cell r="AG41">
            <v>165531.9</v>
          </cell>
          <cell r="AH41">
            <v>323554.10000000003</v>
          </cell>
          <cell r="AI41">
            <v>83364.474360280583</v>
          </cell>
          <cell r="AJ41">
            <v>85916.860853017628</v>
          </cell>
          <cell r="AK41">
            <v>139850.764091794</v>
          </cell>
          <cell r="AL41">
            <v>147692.5512416423</v>
          </cell>
          <cell r="AM41">
            <v>192438.71946198237</v>
          </cell>
          <cell r="AN41">
            <v>112750.31049731061</v>
          </cell>
          <cell r="AO41">
            <v>134128.39269209292</v>
          </cell>
          <cell r="AP41">
            <v>172107.11636829344</v>
          </cell>
          <cell r="AQ41">
            <v>115813.63441986393</v>
          </cell>
          <cell r="AR41">
            <v>179662.85524598946</v>
          </cell>
          <cell r="AS41">
            <v>142590.20672675397</v>
          </cell>
          <cell r="AT41">
            <v>243684.11404097872</v>
          </cell>
          <cell r="AU41">
            <v>38109.473993271124</v>
          </cell>
          <cell r="AV41">
            <v>39276.279247093778</v>
          </cell>
          <cell r="AW41">
            <v>63931.777870534403</v>
          </cell>
          <cell r="AX41">
            <v>67516.594853322196</v>
          </cell>
          <cell r="AY41">
            <v>87971.986039763375</v>
          </cell>
          <cell r="AZ41">
            <v>51542.999084484851</v>
          </cell>
          <cell r="BA41">
            <v>61315.836659242486</v>
          </cell>
          <cell r="BB41">
            <v>78677.538911219861</v>
          </cell>
          <cell r="BC41">
            <v>52943.375734794943</v>
          </cell>
          <cell r="BD41">
            <v>82131.590969595185</v>
          </cell>
          <cell r="BE41">
            <v>65184.094503658955</v>
          </cell>
          <cell r="BF41">
            <v>111398.45213301884</v>
          </cell>
          <cell r="BG41">
            <v>52400.526740747795</v>
          </cell>
          <cell r="BH41">
            <v>54004.883964753943</v>
          </cell>
          <cell r="BI41">
            <v>87906.194571984801</v>
          </cell>
          <cell r="BJ41">
            <v>92835.317923318027</v>
          </cell>
          <cell r="BK41">
            <v>120961.48080467463</v>
          </cell>
          <cell r="BL41">
            <v>70871.623741166666</v>
          </cell>
          <cell r="BM41">
            <v>84309.275406458415</v>
          </cell>
          <cell r="BN41">
            <v>108181.6160029273</v>
          </cell>
          <cell r="BO41">
            <v>72797.14163534304</v>
          </cell>
          <cell r="BP41">
            <v>112930.93758319337</v>
          </cell>
          <cell r="BQ41">
            <v>89628.129942531057</v>
          </cell>
          <cell r="BR41">
            <v>153172.87168290091</v>
          </cell>
          <cell r="BS41">
            <v>57164.210989906685</v>
          </cell>
          <cell r="BT41">
            <v>58914.418870640664</v>
          </cell>
          <cell r="BU41">
            <v>95897.666805801608</v>
          </cell>
          <cell r="BV41">
            <v>101274.89227998329</v>
          </cell>
          <cell r="BW41">
            <v>131957.97905964506</v>
          </cell>
          <cell r="BX41">
            <v>77314.498626727276</v>
          </cell>
          <cell r="BY41">
            <v>91973.75498886373</v>
          </cell>
          <cell r="BZ41">
            <v>118016.30836682979</v>
          </cell>
          <cell r="CA41">
            <v>79415.063602192415</v>
          </cell>
          <cell r="CB41">
            <v>123197.38645439278</v>
          </cell>
          <cell r="CC41">
            <v>97776.141755488425</v>
          </cell>
          <cell r="CD41">
            <v>167097.67819952828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</row>
        <row r="42">
          <cell r="B42" t="str">
            <v>Distribution Plant - Services</v>
          </cell>
          <cell r="C42" t="str">
            <v>Distribution Services</v>
          </cell>
          <cell r="D42" t="str">
            <v>Replace Main to Curb - Commercial</v>
          </cell>
          <cell r="E42">
            <v>1</v>
          </cell>
          <cell r="F42">
            <v>2.2599999999999999E-2</v>
          </cell>
          <cell r="G42">
            <v>20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156.43000000000029</v>
          </cell>
          <cell r="X42">
            <v>15415</v>
          </cell>
          <cell r="Y42">
            <v>0</v>
          </cell>
          <cell r="Z42">
            <v>-398.17000000000007</v>
          </cell>
          <cell r="AA42">
            <v>1462.78</v>
          </cell>
          <cell r="AB42">
            <v>1830.62</v>
          </cell>
          <cell r="AC42">
            <v>2171.4</v>
          </cell>
          <cell r="AD42">
            <v>19205</v>
          </cell>
          <cell r="AE42">
            <v>11420.64</v>
          </cell>
          <cell r="AF42">
            <v>38046.06</v>
          </cell>
          <cell r="AG42">
            <v>70446.39</v>
          </cell>
          <cell r="AH42">
            <v>22867.37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</row>
        <row r="43">
          <cell r="B43" t="str">
            <v>Distribution Plant - Services</v>
          </cell>
          <cell r="C43" t="str">
            <v>Distribution Services</v>
          </cell>
          <cell r="D43" t="str">
            <v>Replace Main to Curb - Industrial</v>
          </cell>
          <cell r="E43">
            <v>1</v>
          </cell>
          <cell r="F43">
            <v>2.2599999999999999E-2</v>
          </cell>
          <cell r="G43">
            <v>20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</row>
        <row r="44">
          <cell r="B44" t="str">
            <v>Distribution Plant - Infrastructure</v>
          </cell>
          <cell r="C44" t="str">
            <v>Distribution Infrastructure</v>
          </cell>
          <cell r="D44" t="str">
            <v>Betterments</v>
          </cell>
          <cell r="E44">
            <v>0.8</v>
          </cell>
          <cell r="F44">
            <v>1.89E-2</v>
          </cell>
          <cell r="G44">
            <v>20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676</v>
          </cell>
          <cell r="AC44">
            <v>1352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4763.6842491588905</v>
          </cell>
          <cell r="AJ44">
            <v>4909.5349058867223</v>
          </cell>
          <cell r="AK44">
            <v>7991.4722338168003</v>
          </cell>
          <cell r="AL44">
            <v>8439.5743566652745</v>
          </cell>
          <cell r="AM44">
            <v>10996.498254970422</v>
          </cell>
          <cell r="AN44">
            <v>6442.8748855606063</v>
          </cell>
          <cell r="AO44">
            <v>7664.4795824053108</v>
          </cell>
          <cell r="AP44">
            <v>9834.6923639024826</v>
          </cell>
          <cell r="AQ44">
            <v>6617.9219668493679</v>
          </cell>
          <cell r="AR44">
            <v>10266.448871199398</v>
          </cell>
          <cell r="AS44">
            <v>8148.0118129573693</v>
          </cell>
          <cell r="AT44">
            <v>13924.806516627355</v>
          </cell>
          <cell r="AU44">
            <v>14291.052747476671</v>
          </cell>
          <cell r="AV44">
            <v>14728.604717660166</v>
          </cell>
          <cell r="AW44">
            <v>23974.416701450402</v>
          </cell>
          <cell r="AX44">
            <v>25318.723069995824</v>
          </cell>
          <cell r="AY44">
            <v>32989.494764911266</v>
          </cell>
          <cell r="AZ44">
            <v>19328.624656681819</v>
          </cell>
          <cell r="BA44">
            <v>22993.438747215932</v>
          </cell>
          <cell r="BB44">
            <v>29504.077091707448</v>
          </cell>
          <cell r="BC44">
            <v>19853.765900548104</v>
          </cell>
          <cell r="BD44">
            <v>30799.346613598194</v>
          </cell>
          <cell r="BE44">
            <v>24444.035438872106</v>
          </cell>
          <cell r="BF44">
            <v>41774.41954988207</v>
          </cell>
          <cell r="BG44">
            <v>14291.052747476671</v>
          </cell>
          <cell r="BH44">
            <v>14728.604717660166</v>
          </cell>
          <cell r="BI44">
            <v>23974.416701450402</v>
          </cell>
          <cell r="BJ44">
            <v>25318.723069995824</v>
          </cell>
          <cell r="BK44">
            <v>32989.494764911266</v>
          </cell>
          <cell r="BL44">
            <v>19328.624656681819</v>
          </cell>
          <cell r="BM44">
            <v>22993.438747215932</v>
          </cell>
          <cell r="BN44">
            <v>29504.077091707448</v>
          </cell>
          <cell r="BO44">
            <v>19853.765900548104</v>
          </cell>
          <cell r="BP44">
            <v>30799.346613598194</v>
          </cell>
          <cell r="BQ44">
            <v>24444.035438872106</v>
          </cell>
          <cell r="BR44">
            <v>41774.41954988207</v>
          </cell>
          <cell r="BS44">
            <v>9527.3684983177809</v>
          </cell>
          <cell r="BT44">
            <v>9819.0698117734446</v>
          </cell>
          <cell r="BU44">
            <v>15982.944467633601</v>
          </cell>
          <cell r="BV44">
            <v>16879.148713330549</v>
          </cell>
          <cell r="BW44">
            <v>21992.996509940844</v>
          </cell>
          <cell r="BX44">
            <v>12885.749771121213</v>
          </cell>
          <cell r="BY44">
            <v>15328.959164810622</v>
          </cell>
          <cell r="BZ44">
            <v>19669.384727804965</v>
          </cell>
          <cell r="CA44">
            <v>13235.843933698736</v>
          </cell>
          <cell r="CB44">
            <v>20532.897742398796</v>
          </cell>
          <cell r="CC44">
            <v>16296.023625914739</v>
          </cell>
          <cell r="CD44">
            <v>27849.613033254711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</row>
        <row r="45">
          <cell r="B45" t="str">
            <v>Distribution Plant - Infrastructure</v>
          </cell>
          <cell r="C45" t="str">
            <v>Distribution Infrastructure</v>
          </cell>
          <cell r="D45" t="str">
            <v>Regulating Stations</v>
          </cell>
          <cell r="E45">
            <v>0.8</v>
          </cell>
          <cell r="F45">
            <v>2.01E-2</v>
          </cell>
          <cell r="G45">
            <v>20</v>
          </cell>
          <cell r="H45">
            <v>0</v>
          </cell>
          <cell r="I45">
            <v>0</v>
          </cell>
          <cell r="J45">
            <v>0</v>
          </cell>
          <cell r="K45">
            <v>3295.7945750272597</v>
          </cell>
          <cell r="L45">
            <v>6742.0735782717084</v>
          </cell>
          <cell r="M45">
            <v>7420.3550408402543</v>
          </cell>
          <cell r="N45">
            <v>2051.5371314896911</v>
          </cell>
          <cell r="O45">
            <v>2004.3485585261042</v>
          </cell>
          <cell r="P45">
            <v>33075.562700757524</v>
          </cell>
          <cell r="Q45">
            <v>1724.4520110724989</v>
          </cell>
          <cell r="R45">
            <v>3462.7056207926798</v>
          </cell>
          <cell r="S45">
            <v>6976.4875125977414</v>
          </cell>
          <cell r="T45">
            <v>32957.490766230898</v>
          </cell>
          <cell r="U45">
            <v>-17435.879138399527</v>
          </cell>
          <cell r="V45">
            <v>4718.680101369624</v>
          </cell>
          <cell r="W45">
            <v>422.74</v>
          </cell>
          <cell r="X45">
            <v>11958.06</v>
          </cell>
          <cell r="Y45">
            <v>8411.2900000000009</v>
          </cell>
          <cell r="Z45">
            <v>5509.5</v>
          </cell>
          <cell r="AA45">
            <v>2770.02</v>
          </cell>
          <cell r="AB45">
            <v>79.42</v>
          </cell>
          <cell r="AC45">
            <v>40.17</v>
          </cell>
          <cell r="AD45">
            <v>20772.949999999997</v>
          </cell>
          <cell r="AE45">
            <v>15914.34</v>
          </cell>
          <cell r="AF45">
            <v>4128.5</v>
          </cell>
          <cell r="AG45">
            <v>8310.7099999999991</v>
          </cell>
          <cell r="AH45">
            <v>2924.52</v>
          </cell>
          <cell r="AI45">
            <v>19054.736996635562</v>
          </cell>
          <cell r="AJ45">
            <v>19638.139623546889</v>
          </cell>
          <cell r="AK45">
            <v>31965.888935267201</v>
          </cell>
          <cell r="AL45">
            <v>33758.297426661098</v>
          </cell>
          <cell r="AM45">
            <v>43985.993019881687</v>
          </cell>
          <cell r="AN45">
            <v>25771.499542242425</v>
          </cell>
          <cell r="AO45">
            <v>30657.918329621243</v>
          </cell>
          <cell r="AP45">
            <v>39338.76945560993</v>
          </cell>
          <cell r="AQ45">
            <v>26471.687867397472</v>
          </cell>
          <cell r="AR45">
            <v>41065.795484797593</v>
          </cell>
          <cell r="AS45">
            <v>32592.047251829477</v>
          </cell>
          <cell r="AT45">
            <v>55699.226066509422</v>
          </cell>
          <cell r="AU45">
            <v>19054.736996635562</v>
          </cell>
          <cell r="AV45">
            <v>19638.139623546889</v>
          </cell>
          <cell r="AW45">
            <v>31965.888935267201</v>
          </cell>
          <cell r="AX45">
            <v>33758.297426661098</v>
          </cell>
          <cell r="AY45">
            <v>43985.993019881687</v>
          </cell>
          <cell r="AZ45">
            <v>25771.499542242425</v>
          </cell>
          <cell r="BA45">
            <v>30657.918329621243</v>
          </cell>
          <cell r="BB45">
            <v>39338.76945560993</v>
          </cell>
          <cell r="BC45">
            <v>26471.687867397472</v>
          </cell>
          <cell r="BD45">
            <v>41065.795484797593</v>
          </cell>
          <cell r="BE45">
            <v>32592.047251829477</v>
          </cell>
          <cell r="BF45">
            <v>55699.226066509422</v>
          </cell>
          <cell r="BG45">
            <v>23818.421245794452</v>
          </cell>
          <cell r="BH45">
            <v>24547.674529433611</v>
          </cell>
          <cell r="BI45">
            <v>39957.361169083997</v>
          </cell>
          <cell r="BJ45">
            <v>42197.871783326373</v>
          </cell>
          <cell r="BK45">
            <v>54982.491274852109</v>
          </cell>
          <cell r="BL45">
            <v>32214.374427803032</v>
          </cell>
          <cell r="BM45">
            <v>38322.39791202655</v>
          </cell>
          <cell r="BN45">
            <v>49173.461819512413</v>
          </cell>
          <cell r="BO45">
            <v>33089.609834246839</v>
          </cell>
          <cell r="BP45">
            <v>51332.244355996991</v>
          </cell>
          <cell r="BQ45">
            <v>40740.059064786845</v>
          </cell>
          <cell r="BR45">
            <v>69624.032583136781</v>
          </cell>
          <cell r="BS45">
            <v>21436.579121215007</v>
          </cell>
          <cell r="BT45">
            <v>22092.90707649025</v>
          </cell>
          <cell r="BU45">
            <v>35961.625052175601</v>
          </cell>
          <cell r="BV45">
            <v>37978.084604993739</v>
          </cell>
          <cell r="BW45">
            <v>49484.242147366895</v>
          </cell>
          <cell r="BX45">
            <v>28992.93698502273</v>
          </cell>
          <cell r="BY45">
            <v>34490.1581208239</v>
          </cell>
          <cell r="BZ45">
            <v>44256.115637561168</v>
          </cell>
          <cell r="CA45">
            <v>29780.648850822152</v>
          </cell>
          <cell r="CB45">
            <v>46199.019920397288</v>
          </cell>
          <cell r="CC45">
            <v>36666.053158308161</v>
          </cell>
          <cell r="CD45">
            <v>62661.629324823101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</row>
        <row r="46">
          <cell r="B46" t="str">
            <v>Distribution Plant - Infrastructure</v>
          </cell>
          <cell r="C46" t="str">
            <v>Distribution Infrastructure</v>
          </cell>
          <cell r="D46" t="str">
            <v>Environmental Compliance</v>
          </cell>
          <cell r="E46">
            <v>0.8</v>
          </cell>
          <cell r="F46">
            <v>1.89E-2</v>
          </cell>
          <cell r="G46">
            <v>20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</row>
        <row r="47">
          <cell r="B47" t="str">
            <v>Distribution Plant - Infrastructure</v>
          </cell>
          <cell r="C47" t="str">
            <v>Distribution Infrastructure</v>
          </cell>
          <cell r="D47" t="str">
            <v>Other</v>
          </cell>
          <cell r="E47">
            <v>0.8</v>
          </cell>
          <cell r="F47">
            <v>1.89E-2</v>
          </cell>
          <cell r="G47">
            <v>20</v>
          </cell>
          <cell r="H47">
            <v>0</v>
          </cell>
          <cell r="I47">
            <v>0</v>
          </cell>
          <cell r="J47">
            <v>0</v>
          </cell>
          <cell r="K47">
            <v>4982.0755735410103</v>
          </cell>
          <cell r="L47">
            <v>10191.630371576144</v>
          </cell>
          <cell r="M47">
            <v>11216.952013966576</v>
          </cell>
          <cell r="N47">
            <v>7178.2242524612411</v>
          </cell>
          <cell r="O47">
            <v>620.18455084743618</v>
          </cell>
          <cell r="P47">
            <v>30099.221302805425</v>
          </cell>
          <cell r="Q47">
            <v>2947.5106116908864</v>
          </cell>
          <cell r="R47">
            <v>15647.183981428374</v>
          </cell>
          <cell r="S47">
            <v>1485.2829606131854</v>
          </cell>
          <cell r="T47">
            <v>-2420.5249972433085</v>
          </cell>
          <cell r="U47">
            <v>12501.125197613757</v>
          </cell>
          <cell r="V47">
            <v>5281.7481830478646</v>
          </cell>
          <cell r="W47">
            <v>4604.8100000000004</v>
          </cell>
          <cell r="X47">
            <v>4041.07</v>
          </cell>
          <cell r="Y47">
            <v>-8164.99</v>
          </cell>
          <cell r="Z47">
            <v>9291.15</v>
          </cell>
          <cell r="AA47">
            <v>0</v>
          </cell>
          <cell r="AB47">
            <v>6952.24</v>
          </cell>
          <cell r="AC47">
            <v>17653.509999999998</v>
          </cell>
          <cell r="AD47">
            <v>16740.23</v>
          </cell>
          <cell r="AE47">
            <v>34187.85</v>
          </cell>
          <cell r="AF47">
            <v>7765.58</v>
          </cell>
          <cell r="AG47">
            <v>0</v>
          </cell>
          <cell r="AH47">
            <v>-87506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4573.1368791925352</v>
          </cell>
          <cell r="AV47">
            <v>4713.1535096512534</v>
          </cell>
          <cell r="AW47">
            <v>7671.813344464128</v>
          </cell>
          <cell r="AX47">
            <v>8101.9913823986635</v>
          </cell>
          <cell r="AY47">
            <v>10556.638324771604</v>
          </cell>
          <cell r="AZ47">
            <v>6185.1598901381822</v>
          </cell>
          <cell r="BA47">
            <v>7357.9003991090985</v>
          </cell>
          <cell r="BB47">
            <v>9441.3046693463821</v>
          </cell>
          <cell r="BC47">
            <v>6353.205088175393</v>
          </cell>
          <cell r="BD47">
            <v>9855.7909163514214</v>
          </cell>
          <cell r="BE47">
            <v>7822.091340439074</v>
          </cell>
          <cell r="BF47">
            <v>13367.814255962261</v>
          </cell>
          <cell r="BG47">
            <v>4573.1368791925352</v>
          </cell>
          <cell r="BH47">
            <v>4713.1535096512534</v>
          </cell>
          <cell r="BI47">
            <v>7671.813344464128</v>
          </cell>
          <cell r="BJ47">
            <v>8101.9913823986635</v>
          </cell>
          <cell r="BK47">
            <v>10556.638324771604</v>
          </cell>
          <cell r="BL47">
            <v>6185.1598901381822</v>
          </cell>
          <cell r="BM47">
            <v>7357.9003991090985</v>
          </cell>
          <cell r="BN47">
            <v>9441.3046693463821</v>
          </cell>
          <cell r="BO47">
            <v>6353.205088175393</v>
          </cell>
          <cell r="BP47">
            <v>9855.7909163514214</v>
          </cell>
          <cell r="BQ47">
            <v>7822.091340439074</v>
          </cell>
          <cell r="BR47">
            <v>13367.814255962261</v>
          </cell>
          <cell r="BS47">
            <v>4573.1368791925352</v>
          </cell>
          <cell r="BT47">
            <v>4713.1535096512534</v>
          </cell>
          <cell r="BU47">
            <v>7671.813344464128</v>
          </cell>
          <cell r="BV47">
            <v>8101.9913823986635</v>
          </cell>
          <cell r="BW47">
            <v>10556.638324771604</v>
          </cell>
          <cell r="BX47">
            <v>6185.1598901381822</v>
          </cell>
          <cell r="BY47">
            <v>7357.9003991090985</v>
          </cell>
          <cell r="BZ47">
            <v>9441.3046693463821</v>
          </cell>
          <cell r="CA47">
            <v>6353.205088175393</v>
          </cell>
          <cell r="CB47">
            <v>9855.7909163514214</v>
          </cell>
          <cell r="CC47">
            <v>7822.091340439074</v>
          </cell>
          <cell r="CD47">
            <v>13367.814255962261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</row>
        <row r="48">
          <cell r="B48" t="str">
            <v>Distribution Plant - Metering</v>
          </cell>
          <cell r="C48" t="str">
            <v>Distribution Metering</v>
          </cell>
          <cell r="D48" t="str">
            <v>Residential</v>
          </cell>
          <cell r="E48">
            <v>1</v>
          </cell>
          <cell r="F48">
            <v>2.52E-2</v>
          </cell>
          <cell r="G48">
            <v>20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11230.56</v>
          </cell>
          <cell r="X48">
            <v>84523.99</v>
          </cell>
          <cell r="Y48">
            <v>28613.819999999996</v>
          </cell>
          <cell r="Z48">
            <v>38429.300000000003</v>
          </cell>
          <cell r="AA48">
            <v>21773.89</v>
          </cell>
          <cell r="AB48">
            <v>19239.61</v>
          </cell>
          <cell r="AC48">
            <v>7631.79</v>
          </cell>
          <cell r="AD48">
            <v>13308.82</v>
          </cell>
          <cell r="AE48">
            <v>20812.189999999999</v>
          </cell>
          <cell r="AF48">
            <v>18036.62</v>
          </cell>
          <cell r="AG48">
            <v>24200.98</v>
          </cell>
          <cell r="AH48">
            <v>37563.089999999997</v>
          </cell>
          <cell r="AI48">
            <v>41929.948761096559</v>
          </cell>
          <cell r="AJ48">
            <v>43213.726241614924</v>
          </cell>
          <cell r="AK48">
            <v>70340.938602055481</v>
          </cell>
          <cell r="AL48">
            <v>74285.133487367755</v>
          </cell>
          <cell r="AM48">
            <v>96791.177640249647</v>
          </cell>
          <cell r="AN48">
            <v>56710.184742704456</v>
          </cell>
          <cell r="AO48">
            <v>67462.749284331541</v>
          </cell>
          <cell r="AP48">
            <v>86564.962187069643</v>
          </cell>
          <cell r="AQ48">
            <v>58250.94915220813</v>
          </cell>
          <cell r="AR48">
            <v>90365.282964297105</v>
          </cell>
          <cell r="AS48">
            <v>71718.799977650764</v>
          </cell>
          <cell r="AT48">
            <v>122566.14695935398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</row>
        <row r="49">
          <cell r="B49" t="str">
            <v>Distribution Plant - Metering</v>
          </cell>
          <cell r="C49" t="str">
            <v>Distribution Metering</v>
          </cell>
          <cell r="D49" t="str">
            <v>Commercial</v>
          </cell>
          <cell r="E49">
            <v>1</v>
          </cell>
          <cell r="F49">
            <v>2.52E-2</v>
          </cell>
          <cell r="G49">
            <v>20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</row>
        <row r="50">
          <cell r="B50" t="str">
            <v>Distribution Plant - Metering</v>
          </cell>
          <cell r="C50" t="str">
            <v>Distribution Metering</v>
          </cell>
          <cell r="D50" t="str">
            <v>Industrial</v>
          </cell>
          <cell r="E50">
            <v>1</v>
          </cell>
          <cell r="F50">
            <v>2.52E-2</v>
          </cell>
          <cell r="G50">
            <v>20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</row>
        <row r="51">
          <cell r="B51" t="str">
            <v>Distribution Plant - Metering</v>
          </cell>
          <cell r="C51" t="str">
            <v>Distribution Metering</v>
          </cell>
          <cell r="D51" t="str">
            <v>Meter Purchases - Meters</v>
          </cell>
          <cell r="E51">
            <v>1</v>
          </cell>
          <cell r="F51">
            <v>3.78E-2</v>
          </cell>
          <cell r="G51">
            <v>20</v>
          </cell>
          <cell r="H51">
            <v>0</v>
          </cell>
          <cell r="I51">
            <v>0</v>
          </cell>
          <cell r="J51">
            <v>0</v>
          </cell>
          <cell r="K51">
            <v>28765.143366313718</v>
          </cell>
          <cell r="L51">
            <v>58843.689632451489</v>
          </cell>
          <cell r="M51">
            <v>64763.616699913153</v>
          </cell>
          <cell r="N51">
            <v>34004.132054070215</v>
          </cell>
          <cell r="O51">
            <v>133303.78887530707</v>
          </cell>
          <cell r="P51">
            <v>70343.353461684193</v>
          </cell>
          <cell r="Q51">
            <v>101178.30725793331</v>
          </cell>
          <cell r="R51">
            <v>8002.3383796413545</v>
          </cell>
          <cell r="S51">
            <v>14162.826048073301</v>
          </cell>
          <cell r="T51">
            <v>134656.51453913003</v>
          </cell>
          <cell r="U51">
            <v>16468.786998900585</v>
          </cell>
          <cell r="V51">
            <v>37159.599640389555</v>
          </cell>
          <cell r="W51">
            <v>0</v>
          </cell>
          <cell r="X51">
            <v>0</v>
          </cell>
          <cell r="Y51">
            <v>35260.9</v>
          </cell>
          <cell r="Z51">
            <v>9908.1</v>
          </cell>
          <cell r="AA51">
            <v>0</v>
          </cell>
          <cell r="AB51">
            <v>12441.84</v>
          </cell>
          <cell r="AC51">
            <v>11197.66</v>
          </cell>
          <cell r="AD51">
            <v>45099.7</v>
          </cell>
          <cell r="AE51">
            <v>31356.880000000001</v>
          </cell>
          <cell r="AF51">
            <v>29068.49</v>
          </cell>
          <cell r="AG51">
            <v>76112.02</v>
          </cell>
          <cell r="AH51">
            <v>10325.93</v>
          </cell>
          <cell r="AI51">
            <v>55973.289927616963</v>
          </cell>
          <cell r="AJ51">
            <v>57687.035144168985</v>
          </cell>
          <cell r="AK51">
            <v>93899.798747347406</v>
          </cell>
          <cell r="AL51">
            <v>99164.998690816981</v>
          </cell>
          <cell r="AM51">
            <v>129208.85449590246</v>
          </cell>
          <cell r="AN51">
            <v>75703.779905337127</v>
          </cell>
          <cell r="AO51">
            <v>90057.635093262405</v>
          </cell>
          <cell r="AP51">
            <v>115557.63527585416</v>
          </cell>
          <cell r="AQ51">
            <v>77760.583110480075</v>
          </cell>
          <cell r="AR51">
            <v>120630.77423659292</v>
          </cell>
          <cell r="AS51">
            <v>95739.138802249086</v>
          </cell>
          <cell r="AT51">
            <v>163616.47657037142</v>
          </cell>
          <cell r="AU51">
            <v>57164.210989906685</v>
          </cell>
          <cell r="AV51">
            <v>58914.418870640664</v>
          </cell>
          <cell r="AW51">
            <v>95897.666805801608</v>
          </cell>
          <cell r="AX51">
            <v>101274.89227998329</v>
          </cell>
          <cell r="AY51">
            <v>131957.97905964506</v>
          </cell>
          <cell r="AZ51">
            <v>77314.498626727276</v>
          </cell>
          <cell r="BA51">
            <v>91973.75498886373</v>
          </cell>
          <cell r="BB51">
            <v>118016.30836682979</v>
          </cell>
          <cell r="BC51">
            <v>79415.063602192415</v>
          </cell>
          <cell r="BD51">
            <v>123197.38645439278</v>
          </cell>
          <cell r="BE51">
            <v>97776.141755488425</v>
          </cell>
          <cell r="BF51">
            <v>167097.67819952828</v>
          </cell>
          <cell r="BG51">
            <v>59546.053114486131</v>
          </cell>
          <cell r="BH51">
            <v>61369.186323584028</v>
          </cell>
          <cell r="BI51">
            <v>99893.402922709996</v>
          </cell>
          <cell r="BJ51">
            <v>105494.67945831594</v>
          </cell>
          <cell r="BK51">
            <v>137456.22818713027</v>
          </cell>
          <cell r="BL51">
            <v>80535.936069507588</v>
          </cell>
          <cell r="BM51">
            <v>95805.994780066379</v>
          </cell>
          <cell r="BN51">
            <v>122933.65454878102</v>
          </cell>
          <cell r="BO51">
            <v>82724.024585617095</v>
          </cell>
          <cell r="BP51">
            <v>128330.61088999247</v>
          </cell>
          <cell r="BQ51">
            <v>101850.14766196712</v>
          </cell>
          <cell r="BR51">
            <v>174060.08145784194</v>
          </cell>
          <cell r="BS51">
            <v>57164.210989906685</v>
          </cell>
          <cell r="BT51">
            <v>58914.418870640664</v>
          </cell>
          <cell r="BU51">
            <v>95897.666805801608</v>
          </cell>
          <cell r="BV51">
            <v>101274.89227998329</v>
          </cell>
          <cell r="BW51">
            <v>131957.97905964506</v>
          </cell>
          <cell r="BX51">
            <v>77314.498626727276</v>
          </cell>
          <cell r="BY51">
            <v>91973.75498886373</v>
          </cell>
          <cell r="BZ51">
            <v>118016.30836682979</v>
          </cell>
          <cell r="CA51">
            <v>79415.063602192415</v>
          </cell>
          <cell r="CB51">
            <v>123197.38645439278</v>
          </cell>
          <cell r="CC51">
            <v>97776.141755488425</v>
          </cell>
          <cell r="CD51">
            <v>167097.67819952828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</row>
        <row r="52">
          <cell r="B52" t="str">
            <v>Distribution Plant - Metering</v>
          </cell>
          <cell r="C52" t="str">
            <v>Distribution Metering</v>
          </cell>
          <cell r="D52" t="str">
            <v>Meter Purchases - Other Measurement Devices</v>
          </cell>
          <cell r="E52">
            <v>1</v>
          </cell>
          <cell r="F52">
            <v>3.78E-2</v>
          </cell>
          <cell r="G52">
            <v>20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</row>
        <row r="53">
          <cell r="B53" t="str">
            <v>General Equipment</v>
          </cell>
          <cell r="C53" t="str">
            <v>General Infrastructure</v>
          </cell>
          <cell r="D53" t="str">
            <v>Tools and Work Equipment</v>
          </cell>
          <cell r="E53">
            <v>1</v>
          </cell>
          <cell r="F53">
            <v>6.9500000000000006E-2</v>
          </cell>
          <cell r="G53">
            <v>7</v>
          </cell>
          <cell r="H53">
            <v>0</v>
          </cell>
          <cell r="I53">
            <v>0</v>
          </cell>
          <cell r="J53">
            <v>0</v>
          </cell>
          <cell r="K53">
            <v>15699.848598971152</v>
          </cell>
          <cell r="L53">
            <v>32116.544891489182</v>
          </cell>
          <cell r="M53">
            <v>35347.606787914207</v>
          </cell>
          <cell r="N53">
            <v>48715.688238707706</v>
          </cell>
          <cell r="O53">
            <v>20077.588605949481</v>
          </cell>
          <cell r="P53">
            <v>89010.449850168341</v>
          </cell>
          <cell r="Q53">
            <v>3891.891433888959</v>
          </cell>
          <cell r="R53">
            <v>4042.496935874864</v>
          </cell>
          <cell r="S53">
            <v>-2309.6507188652176</v>
          </cell>
          <cell r="T53">
            <v>-7074.7362219158967</v>
          </cell>
          <cell r="U53">
            <v>-2949.6213321239338</v>
          </cell>
          <cell r="V53">
            <v>14169.520244018437</v>
          </cell>
          <cell r="W53">
            <v>0</v>
          </cell>
          <cell r="X53">
            <v>2200.1</v>
          </cell>
          <cell r="Y53">
            <v>6670</v>
          </cell>
          <cell r="Z53">
            <v>15799.54</v>
          </cell>
          <cell r="AA53">
            <v>30850.55</v>
          </cell>
          <cell r="AB53">
            <v>0</v>
          </cell>
          <cell r="AC53">
            <v>57364.44</v>
          </cell>
          <cell r="AD53">
            <v>26312.07</v>
          </cell>
          <cell r="AE53">
            <v>6745</v>
          </cell>
          <cell r="AF53">
            <v>3425.93</v>
          </cell>
          <cell r="AG53">
            <v>12482.16</v>
          </cell>
          <cell r="AH53">
            <v>29188.33</v>
          </cell>
          <cell r="AI53">
            <v>4763.6842491588905</v>
          </cell>
          <cell r="AJ53">
            <v>4909.5349058867223</v>
          </cell>
          <cell r="AK53">
            <v>7991.4722338168003</v>
          </cell>
          <cell r="AL53">
            <v>8439.5743566652745</v>
          </cell>
          <cell r="AM53">
            <v>10996.498254970422</v>
          </cell>
          <cell r="AN53">
            <v>6442.8748855606063</v>
          </cell>
          <cell r="AO53">
            <v>7664.4795824053108</v>
          </cell>
          <cell r="AP53">
            <v>9834.6923639024826</v>
          </cell>
          <cell r="AQ53">
            <v>6617.9219668493679</v>
          </cell>
          <cell r="AR53">
            <v>10266.448871199398</v>
          </cell>
          <cell r="AS53">
            <v>8148.0118129573693</v>
          </cell>
          <cell r="AT53">
            <v>13924.806516627355</v>
          </cell>
          <cell r="AU53">
            <v>16672.894872056117</v>
          </cell>
          <cell r="AV53">
            <v>17183.372170603529</v>
          </cell>
          <cell r="AW53">
            <v>27970.152818358802</v>
          </cell>
          <cell r="AX53">
            <v>29538.510248328461</v>
          </cell>
          <cell r="AY53">
            <v>38487.743892396473</v>
          </cell>
          <cell r="AZ53">
            <v>22550.062099462124</v>
          </cell>
          <cell r="BA53">
            <v>26825.678538418586</v>
          </cell>
          <cell r="BB53">
            <v>34421.423273658686</v>
          </cell>
          <cell r="BC53">
            <v>23162.726883972788</v>
          </cell>
          <cell r="BD53">
            <v>35932.57104919789</v>
          </cell>
          <cell r="BE53">
            <v>28518.04134535079</v>
          </cell>
          <cell r="BF53">
            <v>48736.822808195742</v>
          </cell>
          <cell r="BG53">
            <v>11909.210622897226</v>
          </cell>
          <cell r="BH53">
            <v>12273.837264716805</v>
          </cell>
          <cell r="BI53">
            <v>19978.680584541999</v>
          </cell>
          <cell r="BJ53">
            <v>21098.935891663186</v>
          </cell>
          <cell r="BK53">
            <v>27491.245637426055</v>
          </cell>
          <cell r="BL53">
            <v>16107.187213901516</v>
          </cell>
          <cell r="BM53">
            <v>19161.198956013275</v>
          </cell>
          <cell r="BN53">
            <v>24586.730909756207</v>
          </cell>
          <cell r="BO53">
            <v>16544.80491712342</v>
          </cell>
          <cell r="BP53">
            <v>25666.122177998495</v>
          </cell>
          <cell r="BQ53">
            <v>20370.029532393422</v>
          </cell>
          <cell r="BR53">
            <v>34812.01629156839</v>
          </cell>
          <cell r="BS53">
            <v>14291.052747476671</v>
          </cell>
          <cell r="BT53">
            <v>14728.604717660166</v>
          </cell>
          <cell r="BU53">
            <v>23974.416701450402</v>
          </cell>
          <cell r="BV53">
            <v>25318.723069995824</v>
          </cell>
          <cell r="BW53">
            <v>32989.494764911266</v>
          </cell>
          <cell r="BX53">
            <v>19328.624656681819</v>
          </cell>
          <cell r="BY53">
            <v>22993.438747215932</v>
          </cell>
          <cell r="BZ53">
            <v>29504.077091707448</v>
          </cell>
          <cell r="CA53">
            <v>19853.765900548104</v>
          </cell>
          <cell r="CB53">
            <v>30799.346613598194</v>
          </cell>
          <cell r="CC53">
            <v>24444.035438872106</v>
          </cell>
          <cell r="CD53">
            <v>41774.41954988207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</row>
        <row r="54">
          <cell r="B54" t="str">
            <v>General Buildings</v>
          </cell>
          <cell r="C54" t="str">
            <v>General Infrastructure - Facilities</v>
          </cell>
          <cell r="D54" t="str">
            <v>Facilities</v>
          </cell>
          <cell r="E54">
            <v>0.8</v>
          </cell>
          <cell r="F54">
            <v>2.2800000000000001E-2</v>
          </cell>
          <cell r="G54">
            <v>20</v>
          </cell>
          <cell r="H54">
            <v>0</v>
          </cell>
          <cell r="I54">
            <v>0</v>
          </cell>
          <cell r="J54">
            <v>0</v>
          </cell>
          <cell r="K54">
            <v>43753.787340448747</v>
          </cell>
          <cell r="L54">
            <v>89505.352006023852</v>
          </cell>
          <cell r="M54">
            <v>98509.973560735656</v>
          </cell>
          <cell r="N54">
            <v>69054.605517003569</v>
          </cell>
          <cell r="O54">
            <v>6879.2368888990604</v>
          </cell>
          <cell r="P54">
            <v>51202.728572657623</v>
          </cell>
          <cell r="Q54">
            <v>-8743.2203229363658</v>
          </cell>
          <cell r="R54">
            <v>9006.3901773229009</v>
          </cell>
          <cell r="S54">
            <v>-1082.3254675512435</v>
          </cell>
          <cell r="T54">
            <v>36669.414081307768</v>
          </cell>
          <cell r="U54">
            <v>-4540.099694668781</v>
          </cell>
          <cell r="V54">
            <v>61567.587227363256</v>
          </cell>
          <cell r="W54">
            <v>100.19</v>
          </cell>
          <cell r="X54">
            <v>87.93</v>
          </cell>
          <cell r="Y54">
            <v>32.659999999999997</v>
          </cell>
          <cell r="Z54">
            <v>0</v>
          </cell>
          <cell r="AA54">
            <v>891.82</v>
          </cell>
          <cell r="AB54">
            <v>0</v>
          </cell>
          <cell r="AC54">
            <v>106044.94</v>
          </cell>
          <cell r="AD54">
            <v>25016.23</v>
          </cell>
          <cell r="AE54">
            <v>40744.79</v>
          </cell>
          <cell r="AF54">
            <v>35065.75</v>
          </cell>
          <cell r="AG54">
            <v>143746.84</v>
          </cell>
          <cell r="AH54">
            <v>62165.01</v>
          </cell>
          <cell r="AI54">
            <v>19054.736996635562</v>
          </cell>
          <cell r="AJ54">
            <v>19638.139623546889</v>
          </cell>
          <cell r="AK54">
            <v>31965.888935267201</v>
          </cell>
          <cell r="AL54">
            <v>33758.297426661098</v>
          </cell>
          <cell r="AM54">
            <v>43985.993019881687</v>
          </cell>
          <cell r="AN54">
            <v>25771.499542242425</v>
          </cell>
          <cell r="AO54">
            <v>30657.918329621243</v>
          </cell>
          <cell r="AP54">
            <v>39338.76945560993</v>
          </cell>
          <cell r="AQ54">
            <v>26471.687867397472</v>
          </cell>
          <cell r="AR54">
            <v>41065.795484797593</v>
          </cell>
          <cell r="AS54">
            <v>32592.047251829477</v>
          </cell>
          <cell r="AT54">
            <v>55699.226066509422</v>
          </cell>
          <cell r="AU54">
            <v>19054.736996635562</v>
          </cell>
          <cell r="AV54">
            <v>19638.139623546889</v>
          </cell>
          <cell r="AW54">
            <v>31965.888935267201</v>
          </cell>
          <cell r="AX54">
            <v>33758.297426661098</v>
          </cell>
          <cell r="AY54">
            <v>43985.993019881687</v>
          </cell>
          <cell r="AZ54">
            <v>25771.499542242425</v>
          </cell>
          <cell r="BA54">
            <v>30657.918329621243</v>
          </cell>
          <cell r="BB54">
            <v>39338.76945560993</v>
          </cell>
          <cell r="BC54">
            <v>26471.687867397472</v>
          </cell>
          <cell r="BD54">
            <v>41065.795484797593</v>
          </cell>
          <cell r="BE54">
            <v>32592.047251829477</v>
          </cell>
          <cell r="BF54">
            <v>55699.226066509422</v>
          </cell>
          <cell r="BG54">
            <v>23818.421245794452</v>
          </cell>
          <cell r="BH54">
            <v>24547.674529433611</v>
          </cell>
          <cell r="BI54">
            <v>39957.361169083997</v>
          </cell>
          <cell r="BJ54">
            <v>42197.871783326373</v>
          </cell>
          <cell r="BK54">
            <v>54982.491274852109</v>
          </cell>
          <cell r="BL54">
            <v>32214.374427803032</v>
          </cell>
          <cell r="BM54">
            <v>38322.39791202655</v>
          </cell>
          <cell r="BN54">
            <v>49173.461819512413</v>
          </cell>
          <cell r="BO54">
            <v>33089.609834246839</v>
          </cell>
          <cell r="BP54">
            <v>51332.244355996991</v>
          </cell>
          <cell r="BQ54">
            <v>40740.059064786845</v>
          </cell>
          <cell r="BR54">
            <v>69624.032583136781</v>
          </cell>
          <cell r="BS54">
            <v>21436.579121215007</v>
          </cell>
          <cell r="BT54">
            <v>22092.90707649025</v>
          </cell>
          <cell r="BU54">
            <v>35961.625052175601</v>
          </cell>
          <cell r="BV54">
            <v>37978.084604993739</v>
          </cell>
          <cell r="BW54">
            <v>49484.242147366895</v>
          </cell>
          <cell r="BX54">
            <v>28992.93698502273</v>
          </cell>
          <cell r="BY54">
            <v>34490.1581208239</v>
          </cell>
          <cell r="BZ54">
            <v>44256.115637561168</v>
          </cell>
          <cell r="CA54">
            <v>29780.648850822152</v>
          </cell>
          <cell r="CB54">
            <v>46199.019920397288</v>
          </cell>
          <cell r="CC54">
            <v>36666.053158308161</v>
          </cell>
          <cell r="CD54">
            <v>62661.629324823101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</row>
        <row r="55">
          <cell r="B55" t="str">
            <v>Transportation Equipment</v>
          </cell>
          <cell r="C55" t="str">
            <v>General Infrastructure - Fleet</v>
          </cell>
          <cell r="D55" t="str">
            <v>Fleet Motorized Work Equipment</v>
          </cell>
          <cell r="E55">
            <v>1</v>
          </cell>
          <cell r="F55">
            <v>8.5000000000000006E-2</v>
          </cell>
          <cell r="G55">
            <v>5</v>
          </cell>
          <cell r="H55">
            <v>0</v>
          </cell>
          <cell r="I55">
            <v>0</v>
          </cell>
          <cell r="J55">
            <v>0</v>
          </cell>
          <cell r="K55">
            <v>2392.2810523668063</v>
          </cell>
          <cell r="L55">
            <v>4893.7925309950115</v>
          </cell>
          <cell r="M55">
            <v>5386.129008325659</v>
          </cell>
          <cell r="N55">
            <v>63650.294366381298</v>
          </cell>
          <cell r="O55">
            <v>141091.36163339406</v>
          </cell>
          <cell r="P55">
            <v>36178.342122405069</v>
          </cell>
          <cell r="Q55">
            <v>177073.33125500439</v>
          </cell>
          <cell r="R55">
            <v>4688.1751015106565</v>
          </cell>
          <cell r="S55">
            <v>90993.809983080544</v>
          </cell>
          <cell r="T55">
            <v>77234.366332267644</v>
          </cell>
          <cell r="U55">
            <v>309918.17029025801</v>
          </cell>
          <cell r="V55">
            <v>121643.80633086851</v>
          </cell>
          <cell r="W55">
            <v>1926.51</v>
          </cell>
          <cell r="X55">
            <v>0</v>
          </cell>
          <cell r="Y55">
            <v>-6628</v>
          </cell>
          <cell r="Z55">
            <v>96796.14</v>
          </cell>
          <cell r="AA55">
            <v>288823.42</v>
          </cell>
          <cell r="AB55">
            <v>0</v>
          </cell>
          <cell r="AC55">
            <v>352020.35</v>
          </cell>
          <cell r="AD55">
            <v>-19450</v>
          </cell>
          <cell r="AE55">
            <v>-80</v>
          </cell>
          <cell r="AF55">
            <v>-2132.6999999999998</v>
          </cell>
          <cell r="AG55">
            <v>-8720.2000000000007</v>
          </cell>
          <cell r="AH55">
            <v>26162.42</v>
          </cell>
          <cell r="AI55">
            <v>52400.526740747795</v>
          </cell>
          <cell r="AJ55">
            <v>54004.883964753943</v>
          </cell>
          <cell r="AK55">
            <v>87906.194571984801</v>
          </cell>
          <cell r="AL55">
            <v>92835.317923318027</v>
          </cell>
          <cell r="AM55">
            <v>120961.48080467463</v>
          </cell>
          <cell r="AN55">
            <v>70871.623741166666</v>
          </cell>
          <cell r="AO55">
            <v>84309.275406458415</v>
          </cell>
          <cell r="AP55">
            <v>108181.6160029273</v>
          </cell>
          <cell r="AQ55">
            <v>72797.14163534304</v>
          </cell>
          <cell r="AR55">
            <v>112930.93758319337</v>
          </cell>
          <cell r="AS55">
            <v>89628.129942531057</v>
          </cell>
          <cell r="AT55">
            <v>153172.87168290091</v>
          </cell>
          <cell r="AU55">
            <v>52400.526740747795</v>
          </cell>
          <cell r="AV55">
            <v>54004.883964753943</v>
          </cell>
          <cell r="AW55">
            <v>87906.194571984801</v>
          </cell>
          <cell r="AX55">
            <v>92835.317923318027</v>
          </cell>
          <cell r="AY55">
            <v>120961.48080467463</v>
          </cell>
          <cell r="AZ55">
            <v>70871.623741166666</v>
          </cell>
          <cell r="BA55">
            <v>84309.275406458415</v>
          </cell>
          <cell r="BB55">
            <v>108181.6160029273</v>
          </cell>
          <cell r="BC55">
            <v>72797.14163534304</v>
          </cell>
          <cell r="BD55">
            <v>112930.93758319337</v>
          </cell>
          <cell r="BE55">
            <v>89628.129942531057</v>
          </cell>
          <cell r="BF55">
            <v>153172.87168290091</v>
          </cell>
          <cell r="BG55">
            <v>57164.210989906685</v>
          </cell>
          <cell r="BH55">
            <v>58914.418870640664</v>
          </cell>
          <cell r="BI55">
            <v>95897.666805801608</v>
          </cell>
          <cell r="BJ55">
            <v>101274.89227998329</v>
          </cell>
          <cell r="BK55">
            <v>131957.97905964506</v>
          </cell>
          <cell r="BL55">
            <v>77314.498626727276</v>
          </cell>
          <cell r="BM55">
            <v>91973.75498886373</v>
          </cell>
          <cell r="BN55">
            <v>118016.30836682979</v>
          </cell>
          <cell r="BO55">
            <v>79415.063602192415</v>
          </cell>
          <cell r="BP55">
            <v>123197.38645439278</v>
          </cell>
          <cell r="BQ55">
            <v>97776.141755488425</v>
          </cell>
          <cell r="BR55">
            <v>167097.67819952828</v>
          </cell>
          <cell r="BS55">
            <v>52400.526740747795</v>
          </cell>
          <cell r="BT55">
            <v>54004.883964753943</v>
          </cell>
          <cell r="BU55">
            <v>87906.194571984801</v>
          </cell>
          <cell r="BV55">
            <v>92835.317923318027</v>
          </cell>
          <cell r="BW55">
            <v>120961.48080467463</v>
          </cell>
          <cell r="BX55">
            <v>70871.623741166666</v>
          </cell>
          <cell r="BY55">
            <v>84309.275406458415</v>
          </cell>
          <cell r="BZ55">
            <v>108181.6160029273</v>
          </cell>
          <cell r="CA55">
            <v>72797.14163534304</v>
          </cell>
          <cell r="CB55">
            <v>112930.93758319337</v>
          </cell>
          <cell r="CC55">
            <v>89628.129942531057</v>
          </cell>
          <cell r="CD55">
            <v>153172.87168290091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</row>
        <row r="56">
          <cell r="B56" t="str">
            <v>General Other</v>
          </cell>
          <cell r="C56" t="str">
            <v>General Infrastructure</v>
          </cell>
          <cell r="D56" t="str">
            <v>Other</v>
          </cell>
          <cell r="E56">
            <v>0.8</v>
          </cell>
          <cell r="F56">
            <v>0.1012</v>
          </cell>
          <cell r="G56">
            <v>7</v>
          </cell>
          <cell r="H56">
            <v>0</v>
          </cell>
          <cell r="I56">
            <v>0</v>
          </cell>
          <cell r="J56">
            <v>0</v>
          </cell>
          <cell r="K56">
            <v>95.764106088435184</v>
          </cell>
          <cell r="L56">
            <v>195.90075616296792</v>
          </cell>
          <cell r="M56">
            <v>215.60921081951943</v>
          </cell>
          <cell r="N56">
            <v>5390.8048355735818</v>
          </cell>
          <cell r="O56">
            <v>559.94622102378617</v>
          </cell>
          <cell r="P56">
            <v>1074.635462936415</v>
          </cell>
          <cell r="Q56">
            <v>1909.27411450204</v>
          </cell>
          <cell r="R56">
            <v>831.41184242856434</v>
          </cell>
          <cell r="S56">
            <v>896.54942600270988</v>
          </cell>
          <cell r="T56">
            <v>-265.51161196643443</v>
          </cell>
          <cell r="U56">
            <v>3154.5404028710909</v>
          </cell>
          <cell r="V56">
            <v>786.20002153155656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4763.6842491588905</v>
          </cell>
          <cell r="AJ56">
            <v>4909.5349058867223</v>
          </cell>
          <cell r="AK56">
            <v>7991.4722338168003</v>
          </cell>
          <cell r="AL56">
            <v>8439.5743566652745</v>
          </cell>
          <cell r="AM56">
            <v>10996.498254970422</v>
          </cell>
          <cell r="AN56">
            <v>6442.8748855606063</v>
          </cell>
          <cell r="AO56">
            <v>7664.4795824053108</v>
          </cell>
          <cell r="AP56">
            <v>9834.6923639024826</v>
          </cell>
          <cell r="AQ56">
            <v>6617.9219668493679</v>
          </cell>
          <cell r="AR56">
            <v>10266.448871199398</v>
          </cell>
          <cell r="AS56">
            <v>8148.0118129573693</v>
          </cell>
          <cell r="AT56">
            <v>13924.806516627355</v>
          </cell>
          <cell r="AU56">
            <v>9146.243270805875</v>
          </cell>
          <cell r="AV56">
            <v>9426.2755982791077</v>
          </cell>
          <cell r="AW56">
            <v>15343.575543505958</v>
          </cell>
          <cell r="AX56">
            <v>16203.928751521444</v>
          </cell>
          <cell r="AY56">
            <v>21113.206271954376</v>
          </cell>
          <cell r="AZ56">
            <v>12370.278545877096</v>
          </cell>
          <cell r="BA56">
            <v>14715.751745548867</v>
          </cell>
          <cell r="BB56">
            <v>18882.546396661637</v>
          </cell>
          <cell r="BC56">
            <v>12706.367821650198</v>
          </cell>
          <cell r="BD56">
            <v>19711.516127430066</v>
          </cell>
          <cell r="BE56">
            <v>15644.130533602543</v>
          </cell>
          <cell r="BF56">
            <v>26735.539393162813</v>
          </cell>
          <cell r="BG56">
            <v>4763.6842491588905</v>
          </cell>
          <cell r="BH56">
            <v>4909.5349058867223</v>
          </cell>
          <cell r="BI56">
            <v>7991.4722338168003</v>
          </cell>
          <cell r="BJ56">
            <v>8439.5743566652745</v>
          </cell>
          <cell r="BK56">
            <v>10996.498254970422</v>
          </cell>
          <cell r="BL56">
            <v>6442.8748855606063</v>
          </cell>
          <cell r="BM56">
            <v>7664.4795824053108</v>
          </cell>
          <cell r="BN56">
            <v>9834.6923639024826</v>
          </cell>
          <cell r="BO56">
            <v>6617.9219668493679</v>
          </cell>
          <cell r="BP56">
            <v>10266.448871199398</v>
          </cell>
          <cell r="BQ56">
            <v>8148.0118129573693</v>
          </cell>
          <cell r="BR56">
            <v>13924.806516627355</v>
          </cell>
          <cell r="BS56">
            <v>4763.6842491588905</v>
          </cell>
          <cell r="BT56">
            <v>4909.5349058867223</v>
          </cell>
          <cell r="BU56">
            <v>7991.4722338168003</v>
          </cell>
          <cell r="BV56">
            <v>8439.5743566652745</v>
          </cell>
          <cell r="BW56">
            <v>10996.498254970422</v>
          </cell>
          <cell r="BX56">
            <v>6442.8748855606063</v>
          </cell>
          <cell r="BY56">
            <v>7664.4795824053108</v>
          </cell>
          <cell r="BZ56">
            <v>9834.6923639024826</v>
          </cell>
          <cell r="CA56">
            <v>6617.9219668493679</v>
          </cell>
          <cell r="CB56">
            <v>10266.448871199398</v>
          </cell>
          <cell r="CC56">
            <v>8148.0118129573693</v>
          </cell>
          <cell r="CD56">
            <v>13924.806516627355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</row>
        <row r="57">
          <cell r="B57" t="str">
            <v>Gathering Plant</v>
          </cell>
          <cell r="C57" t="str">
            <v>Gathering UFG Initiatives</v>
          </cell>
          <cell r="D57" t="str">
            <v>Gathering UFG Initiatives</v>
          </cell>
          <cell r="E57">
            <v>0</v>
          </cell>
          <cell r="F57">
            <v>0</v>
          </cell>
          <cell r="G57">
            <v>7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</row>
        <row r="58">
          <cell r="B58" t="str">
            <v>Gathering Plant</v>
          </cell>
          <cell r="C58" t="str">
            <v>Gathering UFG Initiatives</v>
          </cell>
          <cell r="D58" t="str">
            <v>Gathering UFG Producer Initatives</v>
          </cell>
          <cell r="E58">
            <v>0</v>
          </cell>
          <cell r="F58">
            <v>0</v>
          </cell>
          <cell r="G58">
            <v>7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</row>
        <row r="59">
          <cell r="B59" t="str">
            <v>Underground Storage Plant</v>
          </cell>
          <cell r="C59" t="str">
            <v>Storage UFG Initiatives</v>
          </cell>
          <cell r="D59" t="str">
            <v>Storage UFG Initiatives</v>
          </cell>
          <cell r="E59">
            <v>0</v>
          </cell>
          <cell r="F59">
            <v>0</v>
          </cell>
          <cell r="G59">
            <v>15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</row>
        <row r="60">
          <cell r="B60" t="str">
            <v>Transmission Plant</v>
          </cell>
          <cell r="C60" t="str">
            <v>Transmission UFG Initiatives</v>
          </cell>
          <cell r="D60" t="str">
            <v>Transmission UFG Initiatives</v>
          </cell>
          <cell r="E60">
            <v>0</v>
          </cell>
          <cell r="F60">
            <v>0</v>
          </cell>
          <cell r="G60">
            <v>15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</row>
        <row r="61">
          <cell r="B61" t="str">
            <v>Distribution Plant - Line Replacements</v>
          </cell>
          <cell r="C61" t="str">
            <v>Distribution UFG Initiatives</v>
          </cell>
          <cell r="D61" t="str">
            <v>Distribution UFG Initiatives</v>
          </cell>
          <cell r="E61">
            <v>0</v>
          </cell>
          <cell r="F61">
            <v>0</v>
          </cell>
          <cell r="G61">
            <v>20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14236.742193279839</v>
          </cell>
          <cell r="O61">
            <v>-15.000611585825027</v>
          </cell>
          <cell r="P61">
            <v>2366.5420219866519</v>
          </cell>
          <cell r="Q61">
            <v>-553.9451879244225</v>
          </cell>
          <cell r="R61">
            <v>6750.724705376917</v>
          </cell>
          <cell r="S61">
            <v>-215.9098563910411</v>
          </cell>
          <cell r="T61">
            <v>-647.50886181150054</v>
          </cell>
          <cell r="U61">
            <v>-269.96143624719844</v>
          </cell>
          <cell r="V61">
            <v>1210.8005339947595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</row>
        <row r="62">
          <cell r="B62" t="str">
            <v>General Other</v>
          </cell>
          <cell r="C62" t="str">
            <v>General UFG Initiatives</v>
          </cell>
          <cell r="D62" t="str">
            <v>General UFG Initiatives</v>
          </cell>
          <cell r="E62">
            <v>0</v>
          </cell>
          <cell r="F62">
            <v>0</v>
          </cell>
          <cell r="G62">
            <v>20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</row>
        <row r="63">
          <cell r="B63" t="str">
            <v>Distribution Plant - New Customer Facilities</v>
          </cell>
          <cell r="C63" t="str">
            <v>New Customer Facilities</v>
          </cell>
          <cell r="D63" t="str">
            <v>NMI Residential</v>
          </cell>
          <cell r="E63">
            <v>1</v>
          </cell>
          <cell r="F63">
            <v>2.52E-2</v>
          </cell>
          <cell r="G63">
            <v>7</v>
          </cell>
          <cell r="H63">
            <v>0</v>
          </cell>
          <cell r="I63">
            <v>0</v>
          </cell>
          <cell r="J63">
            <v>0</v>
          </cell>
          <cell r="K63">
            <v>-63.755994542572331</v>
          </cell>
          <cell r="L63">
            <v>-130.42305777154112</v>
          </cell>
          <cell r="M63">
            <v>-143.54417568147355</v>
          </cell>
          <cell r="N63">
            <v>4805.3485162676889</v>
          </cell>
          <cell r="O63">
            <v>2626.9920836243973</v>
          </cell>
          <cell r="P63">
            <v>13211.021595542319</v>
          </cell>
          <cell r="Q63">
            <v>15579.210407023653</v>
          </cell>
          <cell r="R63">
            <v>39920.252903746528</v>
          </cell>
          <cell r="S63">
            <v>-718.32448563267826</v>
          </cell>
          <cell r="T63">
            <v>10799.729831588425</v>
          </cell>
          <cell r="U63">
            <v>5600.6544072136312</v>
          </cell>
          <cell r="V63">
            <v>5181.1802988265263</v>
          </cell>
          <cell r="W63">
            <v>15885.47</v>
          </cell>
          <cell r="X63">
            <v>18354.75</v>
          </cell>
          <cell r="Y63">
            <v>3141.95</v>
          </cell>
          <cell r="Z63">
            <v>3854.9</v>
          </cell>
          <cell r="AA63">
            <v>2787.25</v>
          </cell>
          <cell r="AB63">
            <v>9773.32</v>
          </cell>
          <cell r="AC63">
            <v>5983.36</v>
          </cell>
          <cell r="AD63">
            <v>15335.77</v>
          </cell>
          <cell r="AE63">
            <v>9211.85</v>
          </cell>
          <cell r="AF63">
            <v>27677.14</v>
          </cell>
          <cell r="AG63">
            <v>17881.45</v>
          </cell>
          <cell r="AH63">
            <v>10234.25</v>
          </cell>
          <cell r="AI63">
            <v>7383.7105861962809</v>
          </cell>
          <cell r="AJ63">
            <v>7609.7791041244191</v>
          </cell>
          <cell r="AK63">
            <v>12386.78196241604</v>
          </cell>
          <cell r="AL63">
            <v>13081.340252831176</v>
          </cell>
          <cell r="AM63">
            <v>17044.572295204154</v>
          </cell>
          <cell r="AN63">
            <v>9986.4560726189411</v>
          </cell>
          <cell r="AO63">
            <v>11879.943352728231</v>
          </cell>
          <cell r="AP63">
            <v>15243.773164048847</v>
          </cell>
          <cell r="AQ63">
            <v>10257.77904861652</v>
          </cell>
          <cell r="AR63">
            <v>15912.995750359067</v>
          </cell>
          <cell r="AS63">
            <v>12629.418310083922</v>
          </cell>
          <cell r="AT63">
            <v>21583.450100772399</v>
          </cell>
          <cell r="AU63">
            <v>7764.5156941266432</v>
          </cell>
          <cell r="AV63">
            <v>8002.2433968730793</v>
          </cell>
          <cell r="AW63">
            <v>13025.61385960957</v>
          </cell>
          <cell r="AX63">
            <v>13755.993075243514</v>
          </cell>
          <cell r="AY63">
            <v>17923.623568507886</v>
          </cell>
          <cell r="AZ63">
            <v>10501.494336670747</v>
          </cell>
          <cell r="BA63">
            <v>12492.635718962047</v>
          </cell>
          <cell r="BB63">
            <v>16029.950603865322</v>
          </cell>
          <cell r="BC63">
            <v>10786.810436308886</v>
          </cell>
          <cell r="BD63">
            <v>16733.68745996365</v>
          </cell>
          <cell r="BE63">
            <v>13280.763856002284</v>
          </cell>
          <cell r="BF63">
            <v>22696.587993866382</v>
          </cell>
          <cell r="BG63">
            <v>8152.744527590894</v>
          </cell>
          <cell r="BH63">
            <v>8402.3587088190725</v>
          </cell>
          <cell r="BI63">
            <v>13676.899667132275</v>
          </cell>
          <cell r="BJ63">
            <v>14443.798130333276</v>
          </cell>
          <cell r="BK63">
            <v>18819.811784692163</v>
          </cell>
          <cell r="BL63">
            <v>11026.57317694421</v>
          </cell>
          <cell r="BM63">
            <v>13117.27241017708</v>
          </cell>
          <cell r="BN63">
            <v>16831.454428261699</v>
          </cell>
          <cell r="BO63">
            <v>11326.155193594386</v>
          </cell>
          <cell r="BP63">
            <v>17570.378403489107</v>
          </cell>
          <cell r="BQ63">
            <v>13944.807263529958</v>
          </cell>
          <cell r="BR63">
            <v>23831.426305435867</v>
          </cell>
          <cell r="BS63">
            <v>8152.744527590894</v>
          </cell>
          <cell r="BT63">
            <v>8402.3587088190725</v>
          </cell>
          <cell r="BU63">
            <v>13676.899667132275</v>
          </cell>
          <cell r="BV63">
            <v>14443.798130333276</v>
          </cell>
          <cell r="BW63">
            <v>18819.811784692163</v>
          </cell>
          <cell r="BX63">
            <v>11026.57317694421</v>
          </cell>
          <cell r="BY63">
            <v>13117.27241017708</v>
          </cell>
          <cell r="BZ63">
            <v>16831.454428261699</v>
          </cell>
          <cell r="CA63">
            <v>11326.155193594386</v>
          </cell>
          <cell r="CB63">
            <v>17570.378403489107</v>
          </cell>
          <cell r="CC63">
            <v>13944.807263529958</v>
          </cell>
          <cell r="CD63">
            <v>23831.426305435867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</row>
        <row r="64">
          <cell r="B64" t="str">
            <v>Distribution Plant - New Customer Facilities</v>
          </cell>
          <cell r="C64" t="str">
            <v>New Customer Facilities</v>
          </cell>
          <cell r="D64" t="str">
            <v>NMI Commercial</v>
          </cell>
          <cell r="E64">
            <v>1</v>
          </cell>
          <cell r="F64">
            <v>1.95E-2</v>
          </cell>
          <cell r="G64">
            <v>7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9773.2099999999991</v>
          </cell>
          <cell r="X64">
            <v>20284.150000000001</v>
          </cell>
          <cell r="Y64">
            <v>2263.54</v>
          </cell>
          <cell r="Z64">
            <v>13655.119999999999</v>
          </cell>
          <cell r="AA64">
            <v>18377.66</v>
          </cell>
          <cell r="AB64">
            <v>12017.14</v>
          </cell>
          <cell r="AC64">
            <v>3864.69</v>
          </cell>
          <cell r="AD64">
            <v>1018.51</v>
          </cell>
          <cell r="AE64">
            <v>981.06</v>
          </cell>
          <cell r="AF64">
            <v>685.09</v>
          </cell>
          <cell r="AG64">
            <v>286.85000000000002</v>
          </cell>
          <cell r="AH64">
            <v>458.33</v>
          </cell>
          <cell r="AI64">
            <v>952.73684983177816</v>
          </cell>
          <cell r="AJ64">
            <v>981.90698117734439</v>
          </cell>
          <cell r="AK64">
            <v>1598.2944467633599</v>
          </cell>
          <cell r="AL64">
            <v>1687.9148713330549</v>
          </cell>
          <cell r="AM64">
            <v>2199.2996509940845</v>
          </cell>
          <cell r="AN64">
            <v>1288.5749771121214</v>
          </cell>
          <cell r="AO64">
            <v>1532.8959164810622</v>
          </cell>
          <cell r="AP64">
            <v>1966.9384727804963</v>
          </cell>
          <cell r="AQ64">
            <v>1323.5843933698734</v>
          </cell>
          <cell r="AR64">
            <v>2053.2897742398795</v>
          </cell>
          <cell r="AS64">
            <v>1629.6023625914738</v>
          </cell>
          <cell r="AT64">
            <v>2784.9613033254709</v>
          </cell>
          <cell r="AU64">
            <v>4235.2125513994015</v>
          </cell>
          <cell r="AV64">
            <v>4364.8828863114231</v>
          </cell>
          <cell r="AW64">
            <v>7104.9174837305263</v>
          </cell>
          <cell r="AX64">
            <v>7503.3082325152855</v>
          </cell>
          <cell r="AY64">
            <v>9776.5731301598153</v>
          </cell>
          <cell r="AZ64">
            <v>5728.1178086562386</v>
          </cell>
          <cell r="BA64">
            <v>6814.2006122842631</v>
          </cell>
          <cell r="BB64">
            <v>8743.655196312815</v>
          </cell>
          <cell r="BC64">
            <v>5883.745586859819</v>
          </cell>
          <cell r="BD64">
            <v>9127.5136729058286</v>
          </cell>
          <cell r="BE64">
            <v>7244.0909376562304</v>
          </cell>
          <cell r="BF64">
            <v>12380.021901208358</v>
          </cell>
          <cell r="BG64">
            <v>4446.9183013268212</v>
          </cell>
          <cell r="BH64">
            <v>4583.0704727848779</v>
          </cell>
          <cell r="BI64">
            <v>7460.0712961569179</v>
          </cell>
          <cell r="BJ64">
            <v>7878.37642024446</v>
          </cell>
          <cell r="BK64">
            <v>10265.275107007908</v>
          </cell>
          <cell r="BL64">
            <v>6014.4494771703685</v>
          </cell>
          <cell r="BM64">
            <v>7154.8223480936867</v>
          </cell>
          <cell r="BN64">
            <v>9180.7246604724223</v>
          </cell>
          <cell r="BO64">
            <v>6177.8566277417513</v>
          </cell>
          <cell r="BP64">
            <v>9583.7710870601222</v>
          </cell>
          <cell r="BQ64">
            <v>7606.2016194429552</v>
          </cell>
          <cell r="BR64">
            <v>12998.862582497703</v>
          </cell>
          <cell r="BS64">
            <v>9116.2149107728783</v>
          </cell>
          <cell r="BT64">
            <v>9395.3278540463616</v>
          </cell>
          <cell r="BU64">
            <v>15293.200499132872</v>
          </cell>
          <cell r="BV64">
            <v>16150.729050606769</v>
          </cell>
          <cell r="BW64">
            <v>21043.888745554344</v>
          </cell>
          <cell r="BX64">
            <v>12329.665239748478</v>
          </cell>
          <cell r="BY64">
            <v>14667.437932053219</v>
          </cell>
          <cell r="BZ64">
            <v>18820.552429876541</v>
          </cell>
          <cell r="CA64">
            <v>12664.651088739965</v>
          </cell>
          <cell r="CB64">
            <v>19646.800540325574</v>
          </cell>
          <cell r="CC64">
            <v>15592.768726338387</v>
          </cell>
          <cell r="CD64">
            <v>26647.762982804605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</row>
        <row r="65">
          <cell r="B65" t="str">
            <v>Distribution Plant - New Customer Facilities</v>
          </cell>
          <cell r="C65" t="str">
            <v>New Customer Facilities</v>
          </cell>
          <cell r="D65" t="str">
            <v>NMI Industrial</v>
          </cell>
          <cell r="E65">
            <v>1</v>
          </cell>
          <cell r="F65">
            <v>1.95E-2</v>
          </cell>
          <cell r="G65">
            <v>7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</row>
        <row r="66">
          <cell r="B66" t="str">
            <v>Distribution Plant - New Customer Facilities</v>
          </cell>
          <cell r="C66" t="str">
            <v>New Customer Facilities</v>
          </cell>
          <cell r="D66" t="str">
            <v>NMC Residential</v>
          </cell>
          <cell r="E66">
            <v>1</v>
          </cell>
          <cell r="F66">
            <v>1.95E-2</v>
          </cell>
          <cell r="G66">
            <v>7</v>
          </cell>
          <cell r="H66">
            <v>0</v>
          </cell>
          <cell r="I66">
            <v>0</v>
          </cell>
          <cell r="J66">
            <v>0</v>
          </cell>
          <cell r="K66">
            <v>7882.5829824043212</v>
          </cell>
          <cell r="L66">
            <v>16125.080991664297</v>
          </cell>
          <cell r="M66">
            <v>17747.333165581695</v>
          </cell>
          <cell r="N66">
            <v>15232.648039735555</v>
          </cell>
          <cell r="O66">
            <v>18749.223775241189</v>
          </cell>
          <cell r="P66">
            <v>35118.680777436603</v>
          </cell>
          <cell r="Q66">
            <v>8798.791845705884</v>
          </cell>
          <cell r="R66">
            <v>17749.160004137055</v>
          </cell>
          <cell r="S66">
            <v>14286.896824291005</v>
          </cell>
          <cell r="T66">
            <v>40943.823975164647</v>
          </cell>
          <cell r="U66">
            <v>43341.250547874108</v>
          </cell>
          <cell r="V66">
            <v>39532.942741402308</v>
          </cell>
          <cell r="W66">
            <v>9182.06</v>
          </cell>
          <cell r="X66">
            <v>6593.71</v>
          </cell>
          <cell r="Y66">
            <v>14324.65</v>
          </cell>
          <cell r="Z66">
            <v>34314.99</v>
          </cell>
          <cell r="AA66">
            <v>27109.47</v>
          </cell>
          <cell r="AB66">
            <v>33560.699999999997</v>
          </cell>
          <cell r="AC66">
            <v>36290.81</v>
          </cell>
          <cell r="AD66">
            <v>43034.87</v>
          </cell>
          <cell r="AE66">
            <v>50084.61</v>
          </cell>
          <cell r="AF66">
            <v>74298.36</v>
          </cell>
          <cell r="AG66">
            <v>49347.02</v>
          </cell>
          <cell r="AH66">
            <v>33906.22</v>
          </cell>
          <cell r="AI66">
            <v>9765.5527107757262</v>
          </cell>
          <cell r="AJ66">
            <v>10064.546557067781</v>
          </cell>
          <cell r="AK66">
            <v>16382.51807932444</v>
          </cell>
          <cell r="AL66">
            <v>17301.127431163812</v>
          </cell>
          <cell r="AM66">
            <v>22542.821422689365</v>
          </cell>
          <cell r="AN66">
            <v>13207.893515399244</v>
          </cell>
          <cell r="AO66">
            <v>15712.183143930886</v>
          </cell>
          <cell r="AP66">
            <v>20161.119346000087</v>
          </cell>
          <cell r="AQ66">
            <v>13566.740032041203</v>
          </cell>
          <cell r="AR66">
            <v>21046.220185958766</v>
          </cell>
          <cell r="AS66">
            <v>16703.424216562606</v>
          </cell>
          <cell r="AT66">
            <v>28545.853359086079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</row>
        <row r="67">
          <cell r="B67" t="str">
            <v>Distribution Plant - New Customer Facilities</v>
          </cell>
          <cell r="C67" t="str">
            <v>New Customer Facilities</v>
          </cell>
          <cell r="D67" t="str">
            <v>NMC Commercial</v>
          </cell>
          <cell r="E67">
            <v>1</v>
          </cell>
          <cell r="F67">
            <v>1.95E-2</v>
          </cell>
          <cell r="G67">
            <v>7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6445.15</v>
          </cell>
          <cell r="X67">
            <v>19604.04</v>
          </cell>
          <cell r="Y67">
            <v>190.72</v>
          </cell>
          <cell r="Z67">
            <v>12898.13</v>
          </cell>
          <cell r="AA67">
            <v>0</v>
          </cell>
          <cell r="AB67">
            <v>0</v>
          </cell>
          <cell r="AC67">
            <v>-17824.650000000001</v>
          </cell>
          <cell r="AD67">
            <v>4560.7299999999996</v>
          </cell>
          <cell r="AE67">
            <v>4550.8100000000004</v>
          </cell>
          <cell r="AF67">
            <v>6209.31</v>
          </cell>
          <cell r="AG67">
            <v>15906.09</v>
          </cell>
          <cell r="AH67">
            <v>5403.65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</row>
        <row r="68">
          <cell r="B68" t="str">
            <v>Distribution Plant - New Customer Facilities</v>
          </cell>
          <cell r="C68" t="str">
            <v>New Customer Facilities</v>
          </cell>
          <cell r="D68" t="str">
            <v>NMC Industrial</v>
          </cell>
          <cell r="E68">
            <v>1</v>
          </cell>
          <cell r="F68">
            <v>1.95E-2</v>
          </cell>
          <cell r="G68">
            <v>7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</row>
        <row r="69">
          <cell r="B69" t="str">
            <v>Distribution Plant - New Customer Facilities</v>
          </cell>
          <cell r="C69" t="str">
            <v>New Customer Facilities</v>
          </cell>
          <cell r="D69" t="str">
            <v>MLE Residential</v>
          </cell>
          <cell r="E69">
            <v>1</v>
          </cell>
          <cell r="F69">
            <v>1.95E-2</v>
          </cell>
          <cell r="G69">
            <v>7</v>
          </cell>
          <cell r="H69">
            <v>0</v>
          </cell>
          <cell r="I69">
            <v>0</v>
          </cell>
          <cell r="J69">
            <v>0</v>
          </cell>
          <cell r="K69">
            <v>60211.941931652771</v>
          </cell>
          <cell r="L69">
            <v>123173.13277647739</v>
          </cell>
          <cell r="M69">
            <v>135564.87719736746</v>
          </cell>
          <cell r="N69">
            <v>14947.752454016649</v>
          </cell>
          <cell r="O69">
            <v>13911.916665552941</v>
          </cell>
          <cell r="P69">
            <v>57876.602459614456</v>
          </cell>
          <cell r="Q69">
            <v>-4384.909934530966</v>
          </cell>
          <cell r="R69">
            <v>21674.979149958119</v>
          </cell>
          <cell r="S69">
            <v>47725.111507115071</v>
          </cell>
          <cell r="T69">
            <v>35222.226734719938</v>
          </cell>
          <cell r="U69">
            <v>228154.9696838432</v>
          </cell>
          <cell r="V69">
            <v>436406.20506909618</v>
          </cell>
          <cell r="W69">
            <v>11881.779999999999</v>
          </cell>
          <cell r="X69">
            <v>5717.28</v>
          </cell>
          <cell r="Y69">
            <v>61163.119999999995</v>
          </cell>
          <cell r="Z69">
            <v>19254.05</v>
          </cell>
          <cell r="AA69">
            <v>7095.39</v>
          </cell>
          <cell r="AB69">
            <v>52956.74</v>
          </cell>
          <cell r="AC69">
            <v>39915.47</v>
          </cell>
          <cell r="AD69">
            <v>19524.099999999999</v>
          </cell>
          <cell r="AE69">
            <v>16178.33</v>
          </cell>
          <cell r="AF69">
            <v>42229.79</v>
          </cell>
          <cell r="AG69">
            <v>19736.849999999999</v>
          </cell>
          <cell r="AH69">
            <v>20894.240000000002</v>
          </cell>
          <cell r="AI69">
            <v>11909.210622897226</v>
          </cell>
          <cell r="AJ69">
            <v>12273.837264716805</v>
          </cell>
          <cell r="AK69">
            <v>19978.680584541999</v>
          </cell>
          <cell r="AL69">
            <v>21098.935891663186</v>
          </cell>
          <cell r="AM69">
            <v>27491.245637426055</v>
          </cell>
          <cell r="AN69">
            <v>16107.187213901516</v>
          </cell>
          <cell r="AO69">
            <v>19161.198956013275</v>
          </cell>
          <cell r="AP69">
            <v>24586.730909756207</v>
          </cell>
          <cell r="AQ69">
            <v>16544.80491712342</v>
          </cell>
          <cell r="AR69">
            <v>25666.122177998495</v>
          </cell>
          <cell r="AS69">
            <v>20370.029532393422</v>
          </cell>
          <cell r="AT69">
            <v>34812.01629156839</v>
          </cell>
          <cell r="AU69">
            <v>16672.894872056117</v>
          </cell>
          <cell r="AV69">
            <v>17183.372170603529</v>
          </cell>
          <cell r="AW69">
            <v>27970.152818358802</v>
          </cell>
          <cell r="AX69">
            <v>29538.510248328461</v>
          </cell>
          <cell r="AY69">
            <v>38487.743892396473</v>
          </cell>
          <cell r="AZ69">
            <v>22550.062099462124</v>
          </cell>
          <cell r="BA69">
            <v>26825.678538418586</v>
          </cell>
          <cell r="BB69">
            <v>34421.423273658686</v>
          </cell>
          <cell r="BC69">
            <v>23162.726883972788</v>
          </cell>
          <cell r="BD69">
            <v>35932.57104919789</v>
          </cell>
          <cell r="BE69">
            <v>28518.04134535079</v>
          </cell>
          <cell r="BF69">
            <v>48736.822808195742</v>
          </cell>
          <cell r="BG69">
            <v>17046.642105402927</v>
          </cell>
          <cell r="BH69">
            <v>17568.562496435625</v>
          </cell>
          <cell r="BI69">
            <v>28597.144550290705</v>
          </cell>
          <cell r="BJ69">
            <v>30200.658997373965</v>
          </cell>
          <cell r="BK69">
            <v>39350.502753885645</v>
          </cell>
          <cell r="BL69">
            <v>23055.554600083484</v>
          </cell>
          <cell r="BM69">
            <v>27427.01521170311</v>
          </cell>
          <cell r="BN69">
            <v>35193.029633268801</v>
          </cell>
          <cell r="BO69">
            <v>23681.953158479067</v>
          </cell>
          <cell r="BP69">
            <v>36738.051988154904</v>
          </cell>
          <cell r="BQ69">
            <v>29157.314796967075</v>
          </cell>
          <cell r="BR69">
            <v>49829.32970795469</v>
          </cell>
          <cell r="BS69">
            <v>17046.642105402927</v>
          </cell>
          <cell r="BT69">
            <v>17568.562496435625</v>
          </cell>
          <cell r="BU69">
            <v>28597.144550290705</v>
          </cell>
          <cell r="BV69">
            <v>30200.658997373965</v>
          </cell>
          <cell r="BW69">
            <v>39350.502753885645</v>
          </cell>
          <cell r="BX69">
            <v>23055.554600083484</v>
          </cell>
          <cell r="BY69">
            <v>27427.01521170311</v>
          </cell>
          <cell r="BZ69">
            <v>35193.029633268801</v>
          </cell>
          <cell r="CA69">
            <v>23681.953158479067</v>
          </cell>
          <cell r="CB69">
            <v>36738.051988154904</v>
          </cell>
          <cell r="CC69">
            <v>29157.314796967075</v>
          </cell>
          <cell r="CD69">
            <v>49829.32970795469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</row>
        <row r="70">
          <cell r="B70" t="str">
            <v>Distribution Plant - New Customer Facilities</v>
          </cell>
          <cell r="C70" t="str">
            <v>New Customer Facilities</v>
          </cell>
          <cell r="D70" t="str">
            <v>MLE Commercial</v>
          </cell>
          <cell r="E70">
            <v>1</v>
          </cell>
          <cell r="F70">
            <v>1.95E-2</v>
          </cell>
          <cell r="G70">
            <v>7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2407.23</v>
          </cell>
          <cell r="AA70">
            <v>0</v>
          </cell>
          <cell r="AB70">
            <v>0</v>
          </cell>
          <cell r="AC70">
            <v>4402.5200000000004</v>
          </cell>
          <cell r="AD70">
            <v>13497.81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1190.9210622897226</v>
          </cell>
          <cell r="AJ70">
            <v>1227.3837264716806</v>
          </cell>
          <cell r="AK70">
            <v>1997.8680584542001</v>
          </cell>
          <cell r="AL70">
            <v>2109.8935891663186</v>
          </cell>
          <cell r="AM70">
            <v>2749.1245637426055</v>
          </cell>
          <cell r="AN70">
            <v>1610.7187213901516</v>
          </cell>
          <cell r="AO70">
            <v>1916.1198956013277</v>
          </cell>
          <cell r="AP70">
            <v>2458.6730909756207</v>
          </cell>
          <cell r="AQ70">
            <v>1654.480491712342</v>
          </cell>
          <cell r="AR70">
            <v>2566.6122177998495</v>
          </cell>
          <cell r="AS70">
            <v>2037.0029532393423</v>
          </cell>
          <cell r="AT70">
            <v>3481.2016291568389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</row>
        <row r="71">
          <cell r="B71" t="str">
            <v>Distribution Plant - New Customer Facilities</v>
          </cell>
          <cell r="C71" t="str">
            <v>New Customer Facilities</v>
          </cell>
          <cell r="D71" t="str">
            <v>MLE Industrial</v>
          </cell>
          <cell r="E71">
            <v>1</v>
          </cell>
          <cell r="F71">
            <v>1.95E-2</v>
          </cell>
          <cell r="G71">
            <v>7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532.78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</row>
        <row r="72">
          <cell r="B72" t="str">
            <v>Gathering Plant - PA PES</v>
          </cell>
          <cell r="C72" t="str">
            <v xml:space="preserve">PA PES </v>
          </cell>
          <cell r="D72" t="str">
            <v>PA Production Enhancement Project (PEP)</v>
          </cell>
          <cell r="E72">
            <v>0.2</v>
          </cell>
          <cell r="F72">
            <v>2.1700000000000001E-2</v>
          </cell>
          <cell r="G72">
            <v>7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</row>
        <row r="73">
          <cell r="B73" t="str">
            <v>Underground Storage Plant - Rager Mtn</v>
          </cell>
          <cell r="C73" t="str">
            <v>Rager Mtn</v>
          </cell>
          <cell r="D73" t="str">
            <v>Rager Mountain</v>
          </cell>
          <cell r="E73">
            <v>0</v>
          </cell>
          <cell r="F73">
            <v>1.9400000000000001E-2</v>
          </cell>
          <cell r="G73">
            <v>15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</row>
        <row r="74">
          <cell r="B74" t="str">
            <v>Sustaining IT</v>
          </cell>
          <cell r="C74" t="str">
            <v>IT - Infrastructure / Telecom</v>
          </cell>
          <cell r="D74" t="str">
            <v>Infrastructure / Telecom</v>
          </cell>
          <cell r="E74">
            <v>1</v>
          </cell>
          <cell r="F74">
            <v>0.1157</v>
          </cell>
          <cell r="G74">
            <v>5</v>
          </cell>
          <cell r="H74">
            <v>0</v>
          </cell>
          <cell r="I74">
            <v>0</v>
          </cell>
          <cell r="J74">
            <v>0</v>
          </cell>
          <cell r="K74">
            <v>767.15376290409495</v>
          </cell>
          <cell r="L74">
            <v>1569.3354053489929</v>
          </cell>
          <cell r="M74">
            <v>1727.2172649346287</v>
          </cell>
          <cell r="N74">
            <v>2866.1973144173548</v>
          </cell>
          <cell r="O74">
            <v>168.77697902905402</v>
          </cell>
          <cell r="P74">
            <v>1181.2425464030512</v>
          </cell>
          <cell r="Q74">
            <v>-276.49778380113275</v>
          </cell>
          <cell r="R74">
            <v>87.124362922417276</v>
          </cell>
          <cell r="S74">
            <v>-76.665552665681389</v>
          </cell>
          <cell r="T74">
            <v>-229.91828893997717</v>
          </cell>
          <cell r="U74">
            <v>-95.858257952002532</v>
          </cell>
          <cell r="V74">
            <v>429.93262863594373</v>
          </cell>
          <cell r="W74">
            <v>157900.31</v>
          </cell>
          <cell r="X74">
            <v>0</v>
          </cell>
          <cell r="Y74">
            <v>2426.0500000000002</v>
          </cell>
          <cell r="Z74">
            <v>227098.48</v>
          </cell>
          <cell r="AA74">
            <v>58282.14</v>
          </cell>
          <cell r="AB74">
            <v>96580.1</v>
          </cell>
          <cell r="AC74">
            <v>7187.19</v>
          </cell>
          <cell r="AD74">
            <v>5126.47</v>
          </cell>
          <cell r="AE74">
            <v>22206.37</v>
          </cell>
          <cell r="AF74">
            <v>1368.63</v>
          </cell>
          <cell r="AG74">
            <v>36834</v>
          </cell>
          <cell r="AH74">
            <v>78027.03</v>
          </cell>
          <cell r="AI74">
            <v>58333.333333333328</v>
          </cell>
          <cell r="AJ74">
            <v>58333.333333333328</v>
          </cell>
          <cell r="AK74">
            <v>58333.333333333328</v>
          </cell>
          <cell r="AL74">
            <v>58333.333333333328</v>
          </cell>
          <cell r="AM74">
            <v>58333.333333333328</v>
          </cell>
          <cell r="AN74">
            <v>58333.333333333328</v>
          </cell>
          <cell r="AO74">
            <v>58333.333333333328</v>
          </cell>
          <cell r="AP74">
            <v>58333.333333333328</v>
          </cell>
          <cell r="AQ74">
            <v>58333.333333333328</v>
          </cell>
          <cell r="AR74">
            <v>58333.333333333328</v>
          </cell>
          <cell r="AS74">
            <v>58333.333333333328</v>
          </cell>
          <cell r="AT74">
            <v>58333.333333333328</v>
          </cell>
          <cell r="AU74">
            <v>73958.333333333328</v>
          </cell>
          <cell r="AV74">
            <v>73958.333333333328</v>
          </cell>
          <cell r="AW74">
            <v>73958.333333333328</v>
          </cell>
          <cell r="AX74">
            <v>73958.333333333328</v>
          </cell>
          <cell r="AY74">
            <v>73958.333333333328</v>
          </cell>
          <cell r="AZ74">
            <v>73958.333333333328</v>
          </cell>
          <cell r="BA74">
            <v>73958.333333333328</v>
          </cell>
          <cell r="BB74">
            <v>73958.333333333328</v>
          </cell>
          <cell r="BC74">
            <v>73958.333333333328</v>
          </cell>
          <cell r="BD74">
            <v>73958.333333333328</v>
          </cell>
          <cell r="BE74">
            <v>73958.333333333328</v>
          </cell>
          <cell r="BF74">
            <v>73958.333333333328</v>
          </cell>
          <cell r="BG74">
            <v>81770.833333333328</v>
          </cell>
          <cell r="BH74">
            <v>81770.833333333328</v>
          </cell>
          <cell r="BI74">
            <v>81770.833333333328</v>
          </cell>
          <cell r="BJ74">
            <v>81770.833333333328</v>
          </cell>
          <cell r="BK74">
            <v>81770.833333333328</v>
          </cell>
          <cell r="BL74">
            <v>81770.833333333328</v>
          </cell>
          <cell r="BM74">
            <v>81770.833333333328</v>
          </cell>
          <cell r="BN74">
            <v>81770.833333333328</v>
          </cell>
          <cell r="BO74">
            <v>81770.833333333328</v>
          </cell>
          <cell r="BP74">
            <v>81770.833333333328</v>
          </cell>
          <cell r="BQ74">
            <v>81770.833333333328</v>
          </cell>
          <cell r="BR74">
            <v>81770.833333333328</v>
          </cell>
          <cell r="BS74">
            <v>68750</v>
          </cell>
          <cell r="BT74">
            <v>68750</v>
          </cell>
          <cell r="BU74">
            <v>68750</v>
          </cell>
          <cell r="BV74">
            <v>68750</v>
          </cell>
          <cell r="BW74">
            <v>68750</v>
          </cell>
          <cell r="BX74">
            <v>68750</v>
          </cell>
          <cell r="BY74">
            <v>68750</v>
          </cell>
          <cell r="BZ74">
            <v>68750</v>
          </cell>
          <cell r="CA74">
            <v>68750</v>
          </cell>
          <cell r="CB74">
            <v>68750</v>
          </cell>
          <cell r="CC74">
            <v>68750</v>
          </cell>
          <cell r="CD74">
            <v>68750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</row>
        <row r="75">
          <cell r="B75" t="str">
            <v>Sustaining IT</v>
          </cell>
          <cell r="C75" t="str">
            <v>IT - Hardware / Software</v>
          </cell>
          <cell r="D75" t="str">
            <v>Hardware &amp; Related Software</v>
          </cell>
          <cell r="E75">
            <v>1</v>
          </cell>
          <cell r="F75">
            <v>0.1157</v>
          </cell>
          <cell r="G75">
            <v>5</v>
          </cell>
          <cell r="H75">
            <v>0</v>
          </cell>
          <cell r="I75">
            <v>0</v>
          </cell>
          <cell r="J75">
            <v>0</v>
          </cell>
          <cell r="K75">
            <v>12239.849809428122</v>
          </cell>
          <cell r="L75">
            <v>25038.565397079339</v>
          </cell>
          <cell r="M75">
            <v>27557.552257869829</v>
          </cell>
          <cell r="N75">
            <v>210276.19455877121</v>
          </cell>
          <cell r="O75">
            <v>15034.391920255963</v>
          </cell>
          <cell r="P75">
            <v>-246465.65362357907</v>
          </cell>
          <cell r="Q75">
            <v>-1458.6695715164169</v>
          </cell>
          <cell r="R75">
            <v>46284.463627507314</v>
          </cell>
          <cell r="S75">
            <v>10523.875488074162</v>
          </cell>
          <cell r="T75">
            <v>27841.689721200673</v>
          </cell>
          <cell r="U75">
            <v>667.30165171939007</v>
          </cell>
          <cell r="V75">
            <v>7132.2385926585703</v>
          </cell>
          <cell r="W75">
            <v>20351.77</v>
          </cell>
          <cell r="X75">
            <v>42113.51</v>
          </cell>
          <cell r="Y75">
            <v>47177.74</v>
          </cell>
          <cell r="Z75">
            <v>22623.71</v>
          </cell>
          <cell r="AA75">
            <v>1520.1499999999996</v>
          </cell>
          <cell r="AB75">
            <v>0</v>
          </cell>
          <cell r="AC75">
            <v>56.690000000002328</v>
          </cell>
          <cell r="AD75">
            <v>0</v>
          </cell>
          <cell r="AE75">
            <v>0</v>
          </cell>
          <cell r="AF75">
            <v>21197.74</v>
          </cell>
          <cell r="AG75">
            <v>4005.91</v>
          </cell>
          <cell r="AH75">
            <v>142.46</v>
          </cell>
          <cell r="AI75">
            <v>10416.666666666668</v>
          </cell>
          <cell r="AJ75">
            <v>10416.666666666668</v>
          </cell>
          <cell r="AK75">
            <v>10416.666666666668</v>
          </cell>
          <cell r="AL75">
            <v>10416.666666666668</v>
          </cell>
          <cell r="AM75">
            <v>10416.666666666668</v>
          </cell>
          <cell r="AN75">
            <v>10416.666666666668</v>
          </cell>
          <cell r="AO75">
            <v>10416.666666666668</v>
          </cell>
          <cell r="AP75">
            <v>10416.666666666668</v>
          </cell>
          <cell r="AQ75">
            <v>10416.666666666668</v>
          </cell>
          <cell r="AR75">
            <v>10416.666666666668</v>
          </cell>
          <cell r="AS75">
            <v>10416.666666666668</v>
          </cell>
          <cell r="AT75">
            <v>10416.666666666668</v>
          </cell>
          <cell r="AU75">
            <v>10416.666666666668</v>
          </cell>
          <cell r="AV75">
            <v>10416.666666666668</v>
          </cell>
          <cell r="AW75">
            <v>10416.666666666668</v>
          </cell>
          <cell r="AX75">
            <v>10416.666666666668</v>
          </cell>
          <cell r="AY75">
            <v>10416.666666666668</v>
          </cell>
          <cell r="AZ75">
            <v>10416.666666666668</v>
          </cell>
          <cell r="BA75">
            <v>10416.666666666668</v>
          </cell>
          <cell r="BB75">
            <v>10416.666666666668</v>
          </cell>
          <cell r="BC75">
            <v>10416.666666666668</v>
          </cell>
          <cell r="BD75">
            <v>10416.666666666668</v>
          </cell>
          <cell r="BE75">
            <v>10416.666666666668</v>
          </cell>
          <cell r="BF75">
            <v>10416.666666666668</v>
          </cell>
          <cell r="BG75">
            <v>10416.666666666668</v>
          </cell>
          <cell r="BH75">
            <v>10416.666666666668</v>
          </cell>
          <cell r="BI75">
            <v>10416.666666666668</v>
          </cell>
          <cell r="BJ75">
            <v>10416.666666666668</v>
          </cell>
          <cell r="BK75">
            <v>10416.666666666668</v>
          </cell>
          <cell r="BL75">
            <v>10416.666666666668</v>
          </cell>
          <cell r="BM75">
            <v>10416.666666666668</v>
          </cell>
          <cell r="BN75">
            <v>10416.666666666668</v>
          </cell>
          <cell r="BO75">
            <v>10416.666666666668</v>
          </cell>
          <cell r="BP75">
            <v>10416.666666666668</v>
          </cell>
          <cell r="BQ75">
            <v>10416.666666666668</v>
          </cell>
          <cell r="BR75">
            <v>10416.666666666668</v>
          </cell>
          <cell r="BS75">
            <v>10416.666666666668</v>
          </cell>
          <cell r="BT75">
            <v>10416.666666666668</v>
          </cell>
          <cell r="BU75">
            <v>10416.666666666668</v>
          </cell>
          <cell r="BV75">
            <v>10416.666666666668</v>
          </cell>
          <cell r="BW75">
            <v>10416.666666666668</v>
          </cell>
          <cell r="BX75">
            <v>10416.666666666668</v>
          </cell>
          <cell r="BY75">
            <v>10416.666666666668</v>
          </cell>
          <cell r="BZ75">
            <v>10416.666666666668</v>
          </cell>
          <cell r="CA75">
            <v>10416.666666666668</v>
          </cell>
          <cell r="CB75">
            <v>10416.666666666668</v>
          </cell>
          <cell r="CC75">
            <v>10416.666666666668</v>
          </cell>
          <cell r="CD75">
            <v>10416.666666666668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</row>
        <row r="76">
          <cell r="B76" t="str">
            <v>Sustaining IT</v>
          </cell>
          <cell r="C76" t="str">
            <v>General Information Technology</v>
          </cell>
          <cell r="D76" t="str">
            <v>Gen Intangibles = IT Software Only</v>
          </cell>
          <cell r="E76">
            <v>1</v>
          </cell>
          <cell r="F76">
            <v>0.1157</v>
          </cell>
          <cell r="G76">
            <v>3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</row>
        <row r="77">
          <cell r="B77" t="str">
            <v>Sustaining IT</v>
          </cell>
          <cell r="C77" t="str">
            <v>General Information Technology</v>
          </cell>
          <cell r="D77" t="str">
            <v>Gen Intangibles = Operations Initiatives</v>
          </cell>
          <cell r="E77">
            <v>1</v>
          </cell>
          <cell r="F77">
            <v>0.1157</v>
          </cell>
          <cell r="G77">
            <v>3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</row>
        <row r="80">
          <cell r="B80" t="str">
            <v>CS Project</v>
          </cell>
          <cell r="C80" t="str">
            <v>Customer Service Project Capital</v>
          </cell>
          <cell r="D80" t="str">
            <v>Customer Service Project Capital</v>
          </cell>
          <cell r="E80">
            <v>1</v>
          </cell>
          <cell r="F80">
            <v>0.2</v>
          </cell>
          <cell r="G80">
            <v>1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B81" t="str">
            <v>IT Project</v>
          </cell>
          <cell r="C81" t="str">
            <v>IT Project Capital - Internal Labor</v>
          </cell>
          <cell r="D81" t="str">
            <v>IT Project Capital - Internal Labor</v>
          </cell>
          <cell r="E81">
            <v>1</v>
          </cell>
          <cell r="F81">
            <v>0</v>
          </cell>
          <cell r="G81">
            <v>1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39465.47</v>
          </cell>
          <cell r="X81">
            <v>4652</v>
          </cell>
          <cell r="Y81">
            <v>61550.580000000009</v>
          </cell>
          <cell r="Z81">
            <v>102892.5</v>
          </cell>
          <cell r="AA81">
            <v>67164.83</v>
          </cell>
          <cell r="AB81">
            <v>4277.8899999999994</v>
          </cell>
          <cell r="AC81">
            <v>35000</v>
          </cell>
          <cell r="AD81">
            <v>35000</v>
          </cell>
          <cell r="AE81">
            <v>35000</v>
          </cell>
          <cell r="AF81">
            <v>17112.23</v>
          </cell>
          <cell r="AG81">
            <v>858.80000000000007</v>
          </cell>
          <cell r="AH81">
            <v>253.74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6250</v>
          </cell>
          <cell r="AV81">
            <v>6250</v>
          </cell>
          <cell r="AW81">
            <v>6250</v>
          </cell>
          <cell r="AX81">
            <v>6250</v>
          </cell>
          <cell r="AY81">
            <v>6250</v>
          </cell>
          <cell r="AZ81">
            <v>6250</v>
          </cell>
          <cell r="BA81">
            <v>18750</v>
          </cell>
          <cell r="BB81">
            <v>12500</v>
          </cell>
          <cell r="BC81">
            <v>12500</v>
          </cell>
          <cell r="BD81">
            <v>12500</v>
          </cell>
          <cell r="BE81">
            <v>12500</v>
          </cell>
          <cell r="BF81">
            <v>12500</v>
          </cell>
          <cell r="BG81">
            <v>12500</v>
          </cell>
          <cell r="BH81">
            <v>12500</v>
          </cell>
          <cell r="BI81">
            <v>12500</v>
          </cell>
          <cell r="BJ81">
            <v>6250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</row>
        <row r="82">
          <cell r="B82" t="str">
            <v>IT Project</v>
          </cell>
          <cell r="C82" t="str">
            <v>IT Project Capital - External Labor</v>
          </cell>
          <cell r="D82" t="str">
            <v>IT Project Capital - External Labor</v>
          </cell>
          <cell r="E82">
            <v>1</v>
          </cell>
          <cell r="F82">
            <v>0</v>
          </cell>
          <cell r="G82">
            <v>1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359325.98</v>
          </cell>
          <cell r="X82">
            <v>142792</v>
          </cell>
          <cell r="Y82">
            <v>324471.38</v>
          </cell>
          <cell r="Z82">
            <v>391620.05</v>
          </cell>
          <cell r="AA82">
            <v>532845</v>
          </cell>
          <cell r="AB82">
            <v>600000</v>
          </cell>
          <cell r="AC82">
            <v>153756</v>
          </cell>
          <cell r="AD82">
            <v>854498.29</v>
          </cell>
          <cell r="AE82">
            <v>630649.63</v>
          </cell>
          <cell r="AF82">
            <v>637560.94000000006</v>
          </cell>
          <cell r="AG82">
            <v>743218.6</v>
          </cell>
          <cell r="AH82">
            <v>485376.56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93750</v>
          </cell>
          <cell r="AV82">
            <v>93750</v>
          </cell>
          <cell r="AW82">
            <v>93750</v>
          </cell>
          <cell r="AX82">
            <v>93750</v>
          </cell>
          <cell r="AY82">
            <v>93750</v>
          </cell>
          <cell r="AZ82">
            <v>93750</v>
          </cell>
          <cell r="BA82">
            <v>50000</v>
          </cell>
          <cell r="BB82">
            <v>62500</v>
          </cell>
          <cell r="BC82">
            <v>93750</v>
          </cell>
          <cell r="BD82">
            <v>93750</v>
          </cell>
          <cell r="BE82">
            <v>93750</v>
          </cell>
          <cell r="BF82">
            <v>93750</v>
          </cell>
          <cell r="BG82">
            <v>93750</v>
          </cell>
          <cell r="BH82">
            <v>93750</v>
          </cell>
          <cell r="BI82">
            <v>93750</v>
          </cell>
          <cell r="BJ82">
            <v>50000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</row>
        <row r="83">
          <cell r="B83" t="str">
            <v>IT Project</v>
          </cell>
          <cell r="C83" t="str">
            <v>IT Project Capital - Hardware</v>
          </cell>
          <cell r="D83" t="str">
            <v>IT Project Capital - Hardware</v>
          </cell>
          <cell r="E83">
            <v>1</v>
          </cell>
          <cell r="F83">
            <v>0</v>
          </cell>
          <cell r="G83">
            <v>5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62500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</row>
        <row r="84">
          <cell r="B84" t="str">
            <v>IT Project</v>
          </cell>
          <cell r="C84" t="str">
            <v>IT Project Capital - Software</v>
          </cell>
          <cell r="D84" t="str">
            <v>IT Project Capital - Software</v>
          </cell>
          <cell r="E84">
            <v>1</v>
          </cell>
          <cell r="F84">
            <v>0</v>
          </cell>
          <cell r="G84">
            <v>3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393750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380469.49234660727</v>
          </cell>
          <cell r="L86">
            <v>778311.04254041507</v>
          </cell>
          <cell r="M86">
            <v>856612.46511297778</v>
          </cell>
          <cell r="N86">
            <v>986598.99999999977</v>
          </cell>
          <cell r="O86">
            <v>1074890.9999999998</v>
          </cell>
          <cell r="P86">
            <v>946776</v>
          </cell>
          <cell r="Q86">
            <v>1382612</v>
          </cell>
          <cell r="R86">
            <v>857956.00000000012</v>
          </cell>
          <cell r="S86">
            <v>1001862.9999999998</v>
          </cell>
          <cell r="T86">
            <v>1513750.7200000004</v>
          </cell>
          <cell r="U86">
            <v>1292815.2799999998</v>
          </cell>
          <cell r="V86">
            <v>1689094.0000000007</v>
          </cell>
          <cell r="W86">
            <v>792297.55999999994</v>
          </cell>
          <cell r="X86">
            <v>778137.59999999998</v>
          </cell>
          <cell r="Y86">
            <v>1724828.7999999998</v>
          </cell>
          <cell r="Z86">
            <v>1802956.29</v>
          </cell>
          <cell r="AA86">
            <v>2140728.9799999995</v>
          </cell>
          <cell r="AB86">
            <v>1571644.2599999998</v>
          </cell>
          <cell r="AC86">
            <v>2014480.8399999999</v>
          </cell>
          <cell r="AD86">
            <v>2155124.7700000005</v>
          </cell>
          <cell r="AE86">
            <v>2248010.9500000002</v>
          </cell>
          <cell r="AF86">
            <v>2437826.87</v>
          </cell>
          <cell r="AG86">
            <v>2703593.4200000004</v>
          </cell>
          <cell r="AH86">
            <v>4647474.55</v>
          </cell>
          <cell r="AI86">
            <v>877818.89656139514</v>
          </cell>
          <cell r="AJ86">
            <v>902590.31795070681</v>
          </cell>
          <cell r="AK86">
            <v>1426029.6356636791</v>
          </cell>
          <cell r="AL86">
            <v>1502135.7483103871</v>
          </cell>
          <cell r="AM86">
            <v>1936406.2601224314</v>
          </cell>
          <cell r="AN86">
            <v>1163014.3134384991</v>
          </cell>
          <cell r="AO86">
            <v>1370492.8767553004</v>
          </cell>
          <cell r="AP86">
            <v>1739083.9857775613</v>
          </cell>
          <cell r="AQ86">
            <v>1192744.4847716638</v>
          </cell>
          <cell r="AR86">
            <v>1812413.9427333772</v>
          </cell>
          <cell r="AS86">
            <v>1452616.4743244925</v>
          </cell>
          <cell r="AT86">
            <v>2433753.0635905066</v>
          </cell>
          <cell r="AU86">
            <v>884944.29576316802</v>
          </cell>
          <cell r="AV86">
            <v>906393.76355450077</v>
          </cell>
          <cell r="AW86">
            <v>1359637.6291183075</v>
          </cell>
          <cell r="AX86">
            <v>1425537.5864232793</v>
          </cell>
          <cell r="AY86">
            <v>1801570.5644847311</v>
          </cell>
          <cell r="AZ86">
            <v>1131893.7869692165</v>
          </cell>
          <cell r="BA86">
            <v>1736548.5872051017</v>
          </cell>
          <cell r="BB86">
            <v>1605710.0514138495</v>
          </cell>
          <cell r="BC86">
            <v>1163887.01511989</v>
          </cell>
          <cell r="BD86">
            <v>1700456.1473844361</v>
          </cell>
          <cell r="BE86">
            <v>1388909.0589573935</v>
          </cell>
          <cell r="BF86">
            <v>2238471.0336061241</v>
          </cell>
          <cell r="BG86">
            <v>971085.16464413132</v>
          </cell>
          <cell r="BH86">
            <v>994741.47001900349</v>
          </cell>
          <cell r="BI86">
            <v>1494617.5227664537</v>
          </cell>
          <cell r="BJ86">
            <v>1517297.625105748</v>
          </cell>
          <cell r="BK86">
            <v>1875768.915469832</v>
          </cell>
          <cell r="BL86">
            <v>1137192.1589048568</v>
          </cell>
          <cell r="BM86">
            <v>1335330.8193968951</v>
          </cell>
          <cell r="BN86">
            <v>1687329.3461046005</v>
          </cell>
          <cell r="BO86">
            <v>1165583.9899932449</v>
          </cell>
          <cell r="BP86">
            <v>1757358.2648174169</v>
          </cell>
          <cell r="BQ86">
            <v>1413757.5221705269</v>
          </cell>
          <cell r="BR86">
            <v>2350727.0406072903</v>
          </cell>
          <cell r="BS86">
            <v>892942.96168960619</v>
          </cell>
          <cell r="BT86">
            <v>917858.51042262604</v>
          </cell>
          <cell r="BU86">
            <v>1444343.3505248369</v>
          </cell>
          <cell r="BV86">
            <v>1520892.2706989502</v>
          </cell>
          <cell r="BW86">
            <v>1957689.4948192867</v>
          </cell>
          <cell r="BX86">
            <v>1179797.7285582286</v>
          </cell>
          <cell r="BY86">
            <v>1388483.4625794184</v>
          </cell>
          <cell r="BZ86">
            <v>1759219.1420170353</v>
          </cell>
          <cell r="CA86">
            <v>1209700.8786863878</v>
          </cell>
          <cell r="CB86">
            <v>1832975.7540179605</v>
          </cell>
          <cell r="CC86">
            <v>1471084.8791557394</v>
          </cell>
          <cell r="CD86">
            <v>2457930.006829923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</row>
      </sheetData>
      <sheetData sheetId="33"/>
      <sheetData sheetId="34"/>
      <sheetData sheetId="35"/>
      <sheetData sheetId="36"/>
      <sheetData sheetId="37">
        <row r="5">
          <cell r="A5" t="str">
            <v>Category</v>
          </cell>
          <cell r="E5" t="str">
            <v>Year</v>
          </cell>
          <cell r="F5" t="str">
            <v>M/Y</v>
          </cell>
          <cell r="G5" t="str">
            <v>Principal</v>
          </cell>
          <cell r="H5" t="str">
            <v>Interest</v>
          </cell>
        </row>
        <row r="6">
          <cell r="A6" t="str">
            <v>6.63% Notes</v>
          </cell>
          <cell r="E6">
            <v>1997</v>
          </cell>
          <cell r="F6" t="str">
            <v>12/1997</v>
          </cell>
          <cell r="G6">
            <v>0</v>
          </cell>
          <cell r="H6">
            <v>1127100</v>
          </cell>
        </row>
        <row r="7">
          <cell r="A7" t="str">
            <v>6.63% Notes</v>
          </cell>
          <cell r="E7">
            <v>1998</v>
          </cell>
          <cell r="F7" t="str">
            <v>3/1998</v>
          </cell>
          <cell r="G7">
            <v>0</v>
          </cell>
          <cell r="H7">
            <v>165750</v>
          </cell>
        </row>
        <row r="8">
          <cell r="A8" t="str">
            <v>6.63% Notes</v>
          </cell>
          <cell r="E8">
            <v>1998</v>
          </cell>
          <cell r="F8" t="str">
            <v>6/1998</v>
          </cell>
          <cell r="G8">
            <v>0</v>
          </cell>
          <cell r="H8">
            <v>165750</v>
          </cell>
        </row>
        <row r="9">
          <cell r="A9" t="str">
            <v>6.63% Notes</v>
          </cell>
          <cell r="E9">
            <v>1998</v>
          </cell>
          <cell r="F9" t="str">
            <v>9/1998</v>
          </cell>
          <cell r="G9">
            <v>0</v>
          </cell>
          <cell r="H9">
            <v>165750</v>
          </cell>
        </row>
        <row r="10">
          <cell r="A10" t="str">
            <v>6.63% Notes</v>
          </cell>
          <cell r="E10">
            <v>1998</v>
          </cell>
          <cell r="F10" t="str">
            <v>12/1998</v>
          </cell>
          <cell r="G10">
            <v>0</v>
          </cell>
          <cell r="H10">
            <v>165750</v>
          </cell>
        </row>
        <row r="11">
          <cell r="A11" t="str">
            <v>6.63% Notes</v>
          </cell>
          <cell r="E11">
            <v>1999</v>
          </cell>
          <cell r="F11" t="str">
            <v>3/1999</v>
          </cell>
          <cell r="G11">
            <v>0</v>
          </cell>
          <cell r="H11">
            <v>165750</v>
          </cell>
        </row>
        <row r="12">
          <cell r="A12" t="str">
            <v>6.63% Notes</v>
          </cell>
          <cell r="E12">
            <v>1999</v>
          </cell>
          <cell r="F12" t="str">
            <v>6/1999</v>
          </cell>
          <cell r="G12">
            <v>0</v>
          </cell>
          <cell r="H12">
            <v>165750</v>
          </cell>
        </row>
        <row r="13">
          <cell r="A13" t="str">
            <v>6.63% Notes</v>
          </cell>
          <cell r="E13">
            <v>1999</v>
          </cell>
          <cell r="F13" t="str">
            <v>9/1999</v>
          </cell>
          <cell r="G13">
            <v>0</v>
          </cell>
          <cell r="H13">
            <v>165750</v>
          </cell>
        </row>
        <row r="14">
          <cell r="A14" t="str">
            <v>6.63% Notes</v>
          </cell>
          <cell r="E14">
            <v>1999</v>
          </cell>
          <cell r="F14" t="str">
            <v>12/1999</v>
          </cell>
          <cell r="G14">
            <v>0</v>
          </cell>
          <cell r="H14">
            <v>165750</v>
          </cell>
        </row>
        <row r="15">
          <cell r="A15" t="str">
            <v>6.63% Notes</v>
          </cell>
          <cell r="E15">
            <v>2000</v>
          </cell>
          <cell r="F15" t="str">
            <v>3/2000</v>
          </cell>
          <cell r="G15">
            <v>750000</v>
          </cell>
          <cell r="H15">
            <v>165750</v>
          </cell>
        </row>
        <row r="16">
          <cell r="A16" t="str">
            <v>6.63% Notes</v>
          </cell>
          <cell r="E16">
            <v>2000</v>
          </cell>
          <cell r="F16" t="str">
            <v>6/2000</v>
          </cell>
          <cell r="G16">
            <v>0</v>
          </cell>
          <cell r="H16">
            <v>153318.75</v>
          </cell>
        </row>
        <row r="17">
          <cell r="A17" t="str">
            <v>6.63% Notes</v>
          </cell>
          <cell r="E17">
            <v>2000</v>
          </cell>
          <cell r="F17" t="str">
            <v>9/2000</v>
          </cell>
          <cell r="G17">
            <v>0</v>
          </cell>
          <cell r="H17">
            <v>153318.75</v>
          </cell>
        </row>
        <row r="18">
          <cell r="A18" t="str">
            <v>6.63% Notes</v>
          </cell>
          <cell r="E18">
            <v>2000</v>
          </cell>
          <cell r="F18" t="str">
            <v>12/2000</v>
          </cell>
          <cell r="G18">
            <v>0</v>
          </cell>
          <cell r="H18">
            <v>153318.75</v>
          </cell>
        </row>
        <row r="19">
          <cell r="A19" t="str">
            <v>6.63% Notes</v>
          </cell>
          <cell r="E19">
            <v>2001</v>
          </cell>
          <cell r="F19" t="str">
            <v>3/2001</v>
          </cell>
          <cell r="G19">
            <v>750000</v>
          </cell>
          <cell r="H19">
            <v>153318.75</v>
          </cell>
        </row>
        <row r="20">
          <cell r="A20" t="str">
            <v>6.63% Notes</v>
          </cell>
          <cell r="E20">
            <v>2001</v>
          </cell>
          <cell r="F20" t="str">
            <v>6/2001</v>
          </cell>
          <cell r="G20">
            <v>0</v>
          </cell>
          <cell r="H20">
            <v>140887.5</v>
          </cell>
        </row>
        <row r="21">
          <cell r="A21" t="str">
            <v>6.63% Notes</v>
          </cell>
          <cell r="E21">
            <v>2001</v>
          </cell>
          <cell r="F21" t="str">
            <v>8/2001</v>
          </cell>
          <cell r="G21">
            <v>0</v>
          </cell>
          <cell r="H21">
            <v>140887.5</v>
          </cell>
        </row>
        <row r="22">
          <cell r="A22" t="str">
            <v>6.63% Notes</v>
          </cell>
          <cell r="E22">
            <v>2001</v>
          </cell>
          <cell r="F22" t="str">
            <v>11/2001</v>
          </cell>
          <cell r="G22">
            <v>0</v>
          </cell>
          <cell r="H22">
            <v>140887.5</v>
          </cell>
        </row>
        <row r="23">
          <cell r="A23" t="str">
            <v>6.63% Notes</v>
          </cell>
          <cell r="E23">
            <v>2002</v>
          </cell>
          <cell r="F23" t="str">
            <v>3/2002</v>
          </cell>
          <cell r="G23">
            <v>750000</v>
          </cell>
          <cell r="H23">
            <v>140887.5</v>
          </cell>
        </row>
        <row r="24">
          <cell r="A24" t="str">
            <v>6.63% Notes</v>
          </cell>
          <cell r="E24">
            <v>2002</v>
          </cell>
          <cell r="F24" t="str">
            <v>5/2002</v>
          </cell>
          <cell r="G24">
            <v>0</v>
          </cell>
          <cell r="H24">
            <v>128456.25</v>
          </cell>
        </row>
        <row r="25">
          <cell r="A25" t="str">
            <v>6.63% Notes</v>
          </cell>
          <cell r="E25">
            <v>2002</v>
          </cell>
          <cell r="F25" t="str">
            <v>8/2002</v>
          </cell>
          <cell r="G25">
            <v>0</v>
          </cell>
          <cell r="H25">
            <v>128456.25</v>
          </cell>
        </row>
        <row r="26">
          <cell r="A26" t="str">
            <v>6.63% Notes</v>
          </cell>
          <cell r="E26">
            <v>2002</v>
          </cell>
          <cell r="F26" t="str">
            <v>11/2002</v>
          </cell>
          <cell r="G26">
            <v>0</v>
          </cell>
          <cell r="H26">
            <v>128456.25</v>
          </cell>
        </row>
        <row r="27">
          <cell r="A27" t="str">
            <v>6.63% Notes</v>
          </cell>
          <cell r="E27">
            <v>2003</v>
          </cell>
          <cell r="F27" t="str">
            <v>2/2003</v>
          </cell>
          <cell r="G27">
            <v>750000</v>
          </cell>
          <cell r="H27">
            <v>128456.25</v>
          </cell>
        </row>
        <row r="28">
          <cell r="A28" t="str">
            <v>6.63% Notes</v>
          </cell>
          <cell r="E28">
            <v>2003</v>
          </cell>
          <cell r="F28" t="str">
            <v>5/2003</v>
          </cell>
          <cell r="G28">
            <v>0</v>
          </cell>
          <cell r="H28">
            <v>116025</v>
          </cell>
        </row>
        <row r="29">
          <cell r="A29" t="str">
            <v>6.63% Notes</v>
          </cell>
          <cell r="E29">
            <v>2003</v>
          </cell>
          <cell r="F29" t="str">
            <v>8/2003</v>
          </cell>
          <cell r="G29">
            <v>0</v>
          </cell>
          <cell r="H29">
            <v>116025</v>
          </cell>
        </row>
        <row r="30">
          <cell r="A30" t="str">
            <v>6.63% Notes</v>
          </cell>
          <cell r="E30">
            <v>2003</v>
          </cell>
          <cell r="F30" t="str">
            <v>12/2003</v>
          </cell>
          <cell r="G30">
            <v>0</v>
          </cell>
          <cell r="H30">
            <v>116025</v>
          </cell>
        </row>
        <row r="31">
          <cell r="A31" t="str">
            <v>6.63% Notes</v>
          </cell>
          <cell r="E31">
            <v>2004</v>
          </cell>
          <cell r="F31" t="str">
            <v>3/2004</v>
          </cell>
          <cell r="G31">
            <v>750000</v>
          </cell>
          <cell r="H31">
            <v>116025</v>
          </cell>
        </row>
        <row r="32">
          <cell r="A32" t="str">
            <v>6.63% Notes</v>
          </cell>
          <cell r="E32">
            <v>2004</v>
          </cell>
          <cell r="F32" t="str">
            <v>6/2004</v>
          </cell>
          <cell r="G32">
            <v>0</v>
          </cell>
          <cell r="H32">
            <v>103593.75</v>
          </cell>
        </row>
        <row r="33">
          <cell r="A33" t="str">
            <v>6.63% Notes</v>
          </cell>
          <cell r="E33">
            <v>2004</v>
          </cell>
          <cell r="F33" t="str">
            <v>9/2004</v>
          </cell>
          <cell r="G33">
            <v>0</v>
          </cell>
          <cell r="H33">
            <v>103593.75</v>
          </cell>
        </row>
        <row r="34">
          <cell r="A34" t="str">
            <v>6.63% Notes</v>
          </cell>
          <cell r="E34">
            <v>2004</v>
          </cell>
          <cell r="F34" t="str">
            <v>12/2004</v>
          </cell>
          <cell r="G34">
            <v>0</v>
          </cell>
          <cell r="H34">
            <v>103593.75</v>
          </cell>
        </row>
        <row r="35">
          <cell r="A35" t="str">
            <v>6.63% Notes</v>
          </cell>
          <cell r="E35">
            <v>2005</v>
          </cell>
          <cell r="F35" t="str">
            <v>3/2005</v>
          </cell>
          <cell r="G35">
            <v>750000</v>
          </cell>
          <cell r="H35">
            <v>103593.75</v>
          </cell>
        </row>
        <row r="36">
          <cell r="A36" t="str">
            <v>6.63% Notes</v>
          </cell>
          <cell r="E36">
            <v>2005</v>
          </cell>
          <cell r="F36" t="str">
            <v>6/2005</v>
          </cell>
          <cell r="G36">
            <v>0</v>
          </cell>
          <cell r="H36">
            <v>91162.5</v>
          </cell>
        </row>
        <row r="37">
          <cell r="A37" t="str">
            <v>6.63% Notes</v>
          </cell>
          <cell r="E37">
            <v>2005</v>
          </cell>
          <cell r="F37" t="str">
            <v>9/2005</v>
          </cell>
          <cell r="G37">
            <v>0</v>
          </cell>
          <cell r="H37">
            <v>91162.5</v>
          </cell>
        </row>
        <row r="38">
          <cell r="A38" t="str">
            <v>6.63% Notes</v>
          </cell>
          <cell r="E38">
            <v>2005</v>
          </cell>
          <cell r="F38" t="str">
            <v>12/2005</v>
          </cell>
          <cell r="G38">
            <v>0</v>
          </cell>
          <cell r="H38">
            <v>91162.5</v>
          </cell>
        </row>
        <row r="39">
          <cell r="A39" t="str">
            <v>6.63% Notes</v>
          </cell>
          <cell r="E39">
            <v>2006</v>
          </cell>
          <cell r="F39" t="str">
            <v>3/2006</v>
          </cell>
          <cell r="G39">
            <v>750000</v>
          </cell>
          <cell r="H39">
            <v>91162.5</v>
          </cell>
        </row>
        <row r="40">
          <cell r="A40" t="str">
            <v>6.63% Notes</v>
          </cell>
          <cell r="E40">
            <v>2006</v>
          </cell>
          <cell r="F40" t="str">
            <v>6/2006</v>
          </cell>
          <cell r="G40">
            <v>0</v>
          </cell>
          <cell r="H40">
            <v>78731.25</v>
          </cell>
        </row>
        <row r="41">
          <cell r="A41" t="str">
            <v>6.63% Notes</v>
          </cell>
          <cell r="E41">
            <v>2006</v>
          </cell>
          <cell r="F41" t="str">
            <v>9/2006</v>
          </cell>
          <cell r="G41">
            <v>0</v>
          </cell>
          <cell r="H41">
            <v>78731.25</v>
          </cell>
        </row>
        <row r="42">
          <cell r="A42" t="str">
            <v>6.63% Notes</v>
          </cell>
          <cell r="E42">
            <v>2006</v>
          </cell>
          <cell r="F42" t="str">
            <v>12/2006</v>
          </cell>
          <cell r="G42">
            <v>0</v>
          </cell>
          <cell r="H42">
            <v>78731.25</v>
          </cell>
        </row>
        <row r="43">
          <cell r="A43" t="str">
            <v>6.63% Notes</v>
          </cell>
          <cell r="E43">
            <v>2007</v>
          </cell>
          <cell r="F43" t="str">
            <v>3/2007</v>
          </cell>
          <cell r="G43">
            <v>750000</v>
          </cell>
          <cell r="H43">
            <v>78731.25</v>
          </cell>
        </row>
        <row r="44">
          <cell r="A44" t="str">
            <v>6.63% Notes</v>
          </cell>
          <cell r="E44">
            <v>2007</v>
          </cell>
          <cell r="F44" t="str">
            <v>6/2007</v>
          </cell>
          <cell r="G44">
            <v>0</v>
          </cell>
          <cell r="H44">
            <v>66300</v>
          </cell>
        </row>
        <row r="45">
          <cell r="A45" t="str">
            <v>6.63% Notes</v>
          </cell>
          <cell r="E45">
            <v>2007</v>
          </cell>
          <cell r="F45" t="str">
            <v>9/2007</v>
          </cell>
          <cell r="G45">
            <v>0</v>
          </cell>
          <cell r="H45">
            <v>66300</v>
          </cell>
        </row>
        <row r="46">
          <cell r="A46" t="str">
            <v>6.63% Notes</v>
          </cell>
          <cell r="E46">
            <v>2007</v>
          </cell>
          <cell r="F46" t="str">
            <v>12/2007</v>
          </cell>
          <cell r="G46">
            <v>0</v>
          </cell>
          <cell r="H46">
            <v>66300</v>
          </cell>
        </row>
        <row r="47">
          <cell r="A47" t="str">
            <v>6.63% Notes</v>
          </cell>
          <cell r="E47">
            <v>2008</v>
          </cell>
          <cell r="F47" t="str">
            <v>3/2008</v>
          </cell>
          <cell r="G47">
            <v>750000</v>
          </cell>
          <cell r="H47">
            <v>66300</v>
          </cell>
        </row>
        <row r="48">
          <cell r="A48" t="str">
            <v>6.63% Notes</v>
          </cell>
          <cell r="E48">
            <v>2008</v>
          </cell>
          <cell r="F48" t="str">
            <v>5/2008</v>
          </cell>
          <cell r="G48">
            <v>0</v>
          </cell>
          <cell r="H48">
            <v>53868.75</v>
          </cell>
        </row>
        <row r="49">
          <cell r="A49" t="str">
            <v>6.63% Notes</v>
          </cell>
          <cell r="E49">
            <v>2008</v>
          </cell>
          <cell r="F49" t="str">
            <v>8/2008</v>
          </cell>
          <cell r="G49">
            <v>0</v>
          </cell>
          <cell r="H49">
            <v>53868.75</v>
          </cell>
        </row>
        <row r="50">
          <cell r="A50" t="str">
            <v>6.63% Notes</v>
          </cell>
          <cell r="E50">
            <v>2008</v>
          </cell>
          <cell r="F50" t="str">
            <v>12/2008</v>
          </cell>
          <cell r="G50">
            <v>0</v>
          </cell>
          <cell r="H50">
            <v>53868.75</v>
          </cell>
        </row>
        <row r="51">
          <cell r="A51" t="str">
            <v>6.63% Notes</v>
          </cell>
          <cell r="E51">
            <v>2009</v>
          </cell>
          <cell r="F51" t="str">
            <v>3/2009</v>
          </cell>
          <cell r="G51">
            <v>750000</v>
          </cell>
          <cell r="H51">
            <v>53868.75</v>
          </cell>
        </row>
        <row r="52">
          <cell r="A52" t="str">
            <v>6.63% Notes</v>
          </cell>
          <cell r="E52">
            <v>2009</v>
          </cell>
          <cell r="F52" t="str">
            <v>6/2009</v>
          </cell>
          <cell r="G52">
            <v>0</v>
          </cell>
          <cell r="H52">
            <v>41437.5</v>
          </cell>
        </row>
        <row r="53">
          <cell r="A53" t="str">
            <v>6.63% Notes</v>
          </cell>
          <cell r="E53">
            <v>2009</v>
          </cell>
          <cell r="F53" t="str">
            <v>9/2009</v>
          </cell>
          <cell r="G53">
            <v>0</v>
          </cell>
          <cell r="H53">
            <v>41437.5</v>
          </cell>
        </row>
        <row r="54">
          <cell r="A54" t="str">
            <v>6.63% Notes</v>
          </cell>
          <cell r="E54">
            <v>2009</v>
          </cell>
          <cell r="F54" t="str">
            <v>12/2009</v>
          </cell>
          <cell r="G54">
            <v>0</v>
          </cell>
          <cell r="H54">
            <v>41437.5</v>
          </cell>
        </row>
        <row r="55">
          <cell r="A55" t="str">
            <v>6.63% Notes</v>
          </cell>
          <cell r="E55">
            <v>2010</v>
          </cell>
          <cell r="F55" t="str">
            <v>3/2010</v>
          </cell>
          <cell r="G55">
            <v>1500000</v>
          </cell>
          <cell r="H55">
            <v>41437.5</v>
          </cell>
        </row>
        <row r="56">
          <cell r="A56" t="str">
            <v>6.63% Notes</v>
          </cell>
          <cell r="E56">
            <v>2010</v>
          </cell>
          <cell r="F56" t="str">
            <v>6/2010</v>
          </cell>
          <cell r="G56">
            <v>0</v>
          </cell>
          <cell r="H56">
            <v>16575</v>
          </cell>
        </row>
        <row r="57">
          <cell r="A57" t="str">
            <v>6.63% Notes</v>
          </cell>
          <cell r="E57">
            <v>2010</v>
          </cell>
          <cell r="F57" t="str">
            <v>9/2010</v>
          </cell>
          <cell r="G57">
            <v>0</v>
          </cell>
          <cell r="H57">
            <v>16575</v>
          </cell>
        </row>
        <row r="58">
          <cell r="A58" t="str">
            <v>6.63% Notes</v>
          </cell>
          <cell r="E58">
            <v>2010</v>
          </cell>
          <cell r="F58" t="str">
            <v>12/2010</v>
          </cell>
          <cell r="G58">
            <v>0</v>
          </cell>
          <cell r="H58">
            <v>16575</v>
          </cell>
        </row>
        <row r="59">
          <cell r="A59" t="str">
            <v>6.63% Notes</v>
          </cell>
          <cell r="E59">
            <v>2011</v>
          </cell>
          <cell r="F59" t="str">
            <v>3/2011</v>
          </cell>
          <cell r="G59">
            <v>1000000</v>
          </cell>
          <cell r="H59">
            <v>16575</v>
          </cell>
        </row>
        <row r="60">
          <cell r="A60" t="str">
            <v>6.75% Notes</v>
          </cell>
          <cell r="E60">
            <v>2008</v>
          </cell>
          <cell r="F60" t="str">
            <v>8/2008</v>
          </cell>
          <cell r="G60">
            <v>0</v>
          </cell>
          <cell r="H60">
            <v>80156.25</v>
          </cell>
        </row>
        <row r="61">
          <cell r="A61" t="str">
            <v>6.75% Notes</v>
          </cell>
          <cell r="E61">
            <v>1999</v>
          </cell>
          <cell r="F61" t="str">
            <v>4/1999</v>
          </cell>
          <cell r="G61">
            <v>0</v>
          </cell>
          <cell r="H61">
            <v>168750</v>
          </cell>
        </row>
        <row r="62">
          <cell r="A62" t="str">
            <v>6.75% Notes</v>
          </cell>
          <cell r="E62">
            <v>2004</v>
          </cell>
          <cell r="F62" t="str">
            <v>4/2004</v>
          </cell>
          <cell r="G62">
            <v>0</v>
          </cell>
          <cell r="H62">
            <v>130781.25</v>
          </cell>
        </row>
        <row r="63">
          <cell r="A63" t="str">
            <v>6.75% Notes</v>
          </cell>
          <cell r="E63">
            <v>2000</v>
          </cell>
          <cell r="F63" t="str">
            <v>8/2000</v>
          </cell>
          <cell r="G63">
            <v>0</v>
          </cell>
          <cell r="H63">
            <v>168750</v>
          </cell>
        </row>
        <row r="64">
          <cell r="A64" t="str">
            <v>6.75% Notes</v>
          </cell>
          <cell r="E64">
            <v>2001</v>
          </cell>
          <cell r="F64" t="str">
            <v>8/2001</v>
          </cell>
          <cell r="G64">
            <v>0</v>
          </cell>
          <cell r="H64">
            <v>168750</v>
          </cell>
        </row>
        <row r="65">
          <cell r="A65" t="str">
            <v>6.75% Notes</v>
          </cell>
          <cell r="E65">
            <v>2002</v>
          </cell>
          <cell r="F65" t="str">
            <v>8/2002</v>
          </cell>
          <cell r="G65">
            <v>0</v>
          </cell>
          <cell r="H65">
            <v>156093.75</v>
          </cell>
        </row>
        <row r="66">
          <cell r="A66" t="str">
            <v>6.75% Notes</v>
          </cell>
          <cell r="E66">
            <v>2003</v>
          </cell>
          <cell r="F66" t="str">
            <v>8/2003</v>
          </cell>
          <cell r="G66">
            <v>0</v>
          </cell>
          <cell r="H66">
            <v>143437.5</v>
          </cell>
        </row>
        <row r="67">
          <cell r="A67" t="str">
            <v>6.75% Notes</v>
          </cell>
          <cell r="E67">
            <v>2005</v>
          </cell>
          <cell r="F67" t="str">
            <v>8/2005</v>
          </cell>
          <cell r="G67">
            <v>0</v>
          </cell>
          <cell r="H67">
            <v>118125</v>
          </cell>
        </row>
        <row r="68">
          <cell r="A68" t="str">
            <v>6.75% Notes</v>
          </cell>
          <cell r="E68">
            <v>2006</v>
          </cell>
          <cell r="F68" t="str">
            <v>8/2006</v>
          </cell>
          <cell r="G68">
            <v>0</v>
          </cell>
          <cell r="H68">
            <v>105468.75</v>
          </cell>
        </row>
        <row r="69">
          <cell r="A69" t="str">
            <v>6.75% Notes</v>
          </cell>
          <cell r="E69">
            <v>2007</v>
          </cell>
          <cell r="F69" t="str">
            <v>8/2007</v>
          </cell>
          <cell r="G69">
            <v>0</v>
          </cell>
          <cell r="H69">
            <v>92812.5</v>
          </cell>
        </row>
        <row r="70">
          <cell r="A70" t="str">
            <v>6.75% Notes</v>
          </cell>
          <cell r="E70">
            <v>2009</v>
          </cell>
          <cell r="F70" t="str">
            <v>8/2009</v>
          </cell>
          <cell r="G70">
            <v>0</v>
          </cell>
          <cell r="H70">
            <v>67500</v>
          </cell>
        </row>
        <row r="71">
          <cell r="A71" t="str">
            <v>6.75% Notes</v>
          </cell>
          <cell r="E71">
            <v>2010</v>
          </cell>
          <cell r="F71" t="str">
            <v>8/2010</v>
          </cell>
          <cell r="G71">
            <v>0</v>
          </cell>
          <cell r="H71">
            <v>54843.75</v>
          </cell>
        </row>
        <row r="72">
          <cell r="A72" t="str">
            <v>6.75% Notes</v>
          </cell>
          <cell r="E72">
            <v>2011</v>
          </cell>
          <cell r="F72" t="str">
            <v>8/2011</v>
          </cell>
          <cell r="G72">
            <v>0</v>
          </cell>
          <cell r="H72">
            <v>42187.5</v>
          </cell>
        </row>
        <row r="73">
          <cell r="A73" t="str">
            <v>6.75% Notes</v>
          </cell>
          <cell r="E73">
            <v>2012</v>
          </cell>
          <cell r="F73" t="str">
            <v>8/2012</v>
          </cell>
          <cell r="G73">
            <v>0</v>
          </cell>
          <cell r="H73">
            <v>21093.75</v>
          </cell>
        </row>
        <row r="74">
          <cell r="A74" t="str">
            <v>6.75% Notes</v>
          </cell>
          <cell r="E74">
            <v>1999</v>
          </cell>
          <cell r="F74" t="str">
            <v>2/1999</v>
          </cell>
          <cell r="G74">
            <v>0</v>
          </cell>
          <cell r="H74">
            <v>168750</v>
          </cell>
        </row>
        <row r="75">
          <cell r="A75" t="str">
            <v>6.75% Notes</v>
          </cell>
          <cell r="E75">
            <v>2000</v>
          </cell>
          <cell r="F75" t="str">
            <v>2/2000</v>
          </cell>
          <cell r="G75">
            <v>0</v>
          </cell>
          <cell r="H75">
            <v>168750</v>
          </cell>
        </row>
        <row r="76">
          <cell r="A76" t="str">
            <v>6.75% Notes</v>
          </cell>
          <cell r="E76">
            <v>2001</v>
          </cell>
          <cell r="F76" t="str">
            <v>2/2001</v>
          </cell>
          <cell r="G76">
            <v>0</v>
          </cell>
          <cell r="H76">
            <v>168750</v>
          </cell>
        </row>
        <row r="77">
          <cell r="A77" t="str">
            <v>6.75% Notes</v>
          </cell>
          <cell r="E77">
            <v>2002</v>
          </cell>
          <cell r="F77" t="str">
            <v>2/2002</v>
          </cell>
          <cell r="G77">
            <v>750000</v>
          </cell>
          <cell r="H77">
            <v>168750</v>
          </cell>
        </row>
        <row r="78">
          <cell r="A78" t="str">
            <v>6.75% Notes</v>
          </cell>
          <cell r="E78">
            <v>2005</v>
          </cell>
          <cell r="F78" t="str">
            <v>2/2005</v>
          </cell>
          <cell r="G78">
            <v>750000</v>
          </cell>
          <cell r="H78">
            <v>130781.25</v>
          </cell>
        </row>
        <row r="79">
          <cell r="A79" t="str">
            <v>6.75% Notes</v>
          </cell>
          <cell r="E79">
            <v>2006</v>
          </cell>
          <cell r="F79" t="str">
            <v>2/2006</v>
          </cell>
          <cell r="G79">
            <v>750000</v>
          </cell>
          <cell r="H79">
            <v>118125</v>
          </cell>
        </row>
        <row r="80">
          <cell r="A80" t="str">
            <v>6.75% Notes</v>
          </cell>
          <cell r="E80">
            <v>2007</v>
          </cell>
          <cell r="F80" t="str">
            <v>2/2007</v>
          </cell>
          <cell r="G80">
            <v>750000</v>
          </cell>
          <cell r="H80">
            <v>105468.75</v>
          </cell>
        </row>
        <row r="81">
          <cell r="A81" t="str">
            <v>6.75% Notes</v>
          </cell>
          <cell r="E81">
            <v>2008</v>
          </cell>
          <cell r="F81" t="str">
            <v>2/2008</v>
          </cell>
          <cell r="G81">
            <v>750000</v>
          </cell>
          <cell r="H81">
            <v>92812.5</v>
          </cell>
        </row>
        <row r="82">
          <cell r="A82" t="str">
            <v>6.75% Notes</v>
          </cell>
          <cell r="E82">
            <v>2009</v>
          </cell>
          <cell r="F82" t="str">
            <v>2/2009</v>
          </cell>
          <cell r="G82">
            <v>750000</v>
          </cell>
          <cell r="H82">
            <v>80156.25</v>
          </cell>
        </row>
        <row r="83">
          <cell r="A83" t="str">
            <v>6.75% Notes</v>
          </cell>
          <cell r="E83">
            <v>2010</v>
          </cell>
          <cell r="F83" t="str">
            <v>2/2010</v>
          </cell>
          <cell r="G83">
            <v>750000</v>
          </cell>
          <cell r="H83">
            <v>67500</v>
          </cell>
        </row>
        <row r="84">
          <cell r="A84" t="str">
            <v>6.75% Notes</v>
          </cell>
          <cell r="E84">
            <v>2011</v>
          </cell>
          <cell r="F84" t="str">
            <v>2/2011</v>
          </cell>
          <cell r="G84">
            <v>750000</v>
          </cell>
          <cell r="H84">
            <v>54843.75</v>
          </cell>
        </row>
        <row r="85">
          <cell r="A85" t="str">
            <v>6.75% Notes</v>
          </cell>
          <cell r="E85">
            <v>2012</v>
          </cell>
          <cell r="F85" t="str">
            <v>2/2012</v>
          </cell>
          <cell r="G85">
            <v>1250000</v>
          </cell>
          <cell r="H85">
            <v>42187.5</v>
          </cell>
        </row>
        <row r="86">
          <cell r="A86" t="str">
            <v>6.75% Notes</v>
          </cell>
          <cell r="E86">
            <v>2013</v>
          </cell>
          <cell r="F86" t="str">
            <v>2/2013</v>
          </cell>
          <cell r="G86">
            <v>1250000</v>
          </cell>
          <cell r="H86">
            <v>21093.75</v>
          </cell>
        </row>
        <row r="87">
          <cell r="A87" t="str">
            <v>6.75% Notes</v>
          </cell>
          <cell r="E87">
            <v>2004</v>
          </cell>
          <cell r="F87" t="str">
            <v>1/2004</v>
          </cell>
          <cell r="G87">
            <v>750000</v>
          </cell>
          <cell r="H87">
            <v>143437.5</v>
          </cell>
        </row>
        <row r="88">
          <cell r="A88" t="str">
            <v>6.75% Notes</v>
          </cell>
          <cell r="E88">
            <v>2003</v>
          </cell>
          <cell r="F88" t="str">
            <v>1/2003</v>
          </cell>
          <cell r="G88">
            <v>750000</v>
          </cell>
          <cell r="H88">
            <v>156093.75</v>
          </cell>
        </row>
        <row r="89">
          <cell r="A89" t="str">
            <v>6.75% Notes</v>
          </cell>
          <cell r="E89">
            <v>1999</v>
          </cell>
          <cell r="F89" t="str">
            <v>7/1999</v>
          </cell>
          <cell r="G89">
            <v>0</v>
          </cell>
          <cell r="H89">
            <v>168750</v>
          </cell>
        </row>
        <row r="90">
          <cell r="A90" t="str">
            <v>6.75% Notes</v>
          </cell>
          <cell r="E90">
            <v>2004</v>
          </cell>
          <cell r="F90" t="str">
            <v>7/2004</v>
          </cell>
          <cell r="G90">
            <v>0</v>
          </cell>
          <cell r="H90">
            <v>130781.25</v>
          </cell>
        </row>
        <row r="91">
          <cell r="A91" t="str">
            <v>6.75% Notes</v>
          </cell>
          <cell r="E91">
            <v>1998</v>
          </cell>
          <cell r="F91" t="str">
            <v>7/1998</v>
          </cell>
          <cell r="G91">
            <v>0</v>
          </cell>
          <cell r="H91">
            <v>168750</v>
          </cell>
        </row>
        <row r="92">
          <cell r="A92" t="str">
            <v>6.75% Notes</v>
          </cell>
          <cell r="E92">
            <v>1998</v>
          </cell>
          <cell r="F92" t="str">
            <v>5/1998</v>
          </cell>
          <cell r="G92">
            <v>0</v>
          </cell>
          <cell r="H92">
            <v>135000</v>
          </cell>
        </row>
        <row r="93">
          <cell r="A93" t="str">
            <v>6.75% Notes</v>
          </cell>
          <cell r="E93">
            <v>2000</v>
          </cell>
          <cell r="F93" t="str">
            <v>5/2000</v>
          </cell>
          <cell r="G93">
            <v>0</v>
          </cell>
          <cell r="H93">
            <v>168750</v>
          </cell>
        </row>
        <row r="94">
          <cell r="A94" t="str">
            <v>6.75% Notes</v>
          </cell>
          <cell r="E94">
            <v>2001</v>
          </cell>
          <cell r="F94" t="str">
            <v>5/2001</v>
          </cell>
          <cell r="G94">
            <v>0</v>
          </cell>
          <cell r="H94">
            <v>168750</v>
          </cell>
        </row>
        <row r="95">
          <cell r="A95" t="str">
            <v>6.75% Notes</v>
          </cell>
          <cell r="E95">
            <v>2002</v>
          </cell>
          <cell r="F95" t="str">
            <v>5/2002</v>
          </cell>
          <cell r="G95">
            <v>0</v>
          </cell>
          <cell r="H95">
            <v>156093.75</v>
          </cell>
        </row>
        <row r="96">
          <cell r="A96" t="str">
            <v>6.75% Notes</v>
          </cell>
          <cell r="E96">
            <v>2003</v>
          </cell>
          <cell r="F96" t="str">
            <v>5/2003</v>
          </cell>
          <cell r="G96">
            <v>0</v>
          </cell>
          <cell r="H96">
            <v>143437.5</v>
          </cell>
        </row>
        <row r="97">
          <cell r="A97" t="str">
            <v>6.75% Notes</v>
          </cell>
          <cell r="E97">
            <v>2005</v>
          </cell>
          <cell r="F97" t="str">
            <v>5/2005</v>
          </cell>
          <cell r="G97">
            <v>0</v>
          </cell>
          <cell r="H97">
            <v>118125</v>
          </cell>
        </row>
        <row r="98">
          <cell r="A98" t="str">
            <v>6.75% Notes</v>
          </cell>
          <cell r="E98">
            <v>2006</v>
          </cell>
          <cell r="F98" t="str">
            <v>5/2006</v>
          </cell>
          <cell r="G98">
            <v>0</v>
          </cell>
          <cell r="H98">
            <v>105468.75</v>
          </cell>
        </row>
        <row r="99">
          <cell r="A99" t="str">
            <v>6.75% Notes</v>
          </cell>
          <cell r="E99">
            <v>2007</v>
          </cell>
          <cell r="F99" t="str">
            <v>5/2007</v>
          </cell>
          <cell r="G99">
            <v>0</v>
          </cell>
          <cell r="H99">
            <v>92812.5</v>
          </cell>
        </row>
        <row r="100">
          <cell r="A100" t="str">
            <v>6.75% Notes</v>
          </cell>
          <cell r="E100">
            <v>2008</v>
          </cell>
          <cell r="F100" t="str">
            <v>5/2008</v>
          </cell>
          <cell r="G100">
            <v>0</v>
          </cell>
          <cell r="H100">
            <v>80156.25</v>
          </cell>
        </row>
        <row r="101">
          <cell r="A101" t="str">
            <v>6.75% Notes</v>
          </cell>
          <cell r="E101">
            <v>2009</v>
          </cell>
          <cell r="F101" t="str">
            <v>5/2009</v>
          </cell>
          <cell r="G101">
            <v>0</v>
          </cell>
          <cell r="H101">
            <v>67500</v>
          </cell>
        </row>
        <row r="102">
          <cell r="A102" t="str">
            <v>6.75% Notes</v>
          </cell>
          <cell r="E102">
            <v>2010</v>
          </cell>
          <cell r="F102" t="str">
            <v>5/2010</v>
          </cell>
          <cell r="G102">
            <v>0</v>
          </cell>
          <cell r="H102">
            <v>54843.75</v>
          </cell>
        </row>
        <row r="103">
          <cell r="A103" t="str">
            <v>6.75% Notes</v>
          </cell>
          <cell r="E103">
            <v>2011</v>
          </cell>
          <cell r="F103" t="str">
            <v>5/2011</v>
          </cell>
          <cell r="G103">
            <v>0</v>
          </cell>
          <cell r="H103">
            <v>42187.5</v>
          </cell>
        </row>
        <row r="104">
          <cell r="A104" t="str">
            <v>6.75% Notes</v>
          </cell>
          <cell r="E104">
            <v>2012</v>
          </cell>
          <cell r="F104" t="str">
            <v>5/2012</v>
          </cell>
          <cell r="G104">
            <v>0</v>
          </cell>
          <cell r="H104">
            <v>21093.75</v>
          </cell>
        </row>
        <row r="105">
          <cell r="A105" t="str">
            <v>6.75% Notes</v>
          </cell>
          <cell r="E105">
            <v>1999</v>
          </cell>
          <cell r="F105" t="str">
            <v>11/1999</v>
          </cell>
          <cell r="G105">
            <v>0</v>
          </cell>
          <cell r="H105">
            <v>168750</v>
          </cell>
        </row>
        <row r="106">
          <cell r="A106" t="str">
            <v>6.75% Notes</v>
          </cell>
          <cell r="E106">
            <v>2000</v>
          </cell>
          <cell r="F106" t="str">
            <v>11/2000</v>
          </cell>
          <cell r="G106">
            <v>0</v>
          </cell>
          <cell r="H106">
            <v>168750</v>
          </cell>
        </row>
        <row r="107">
          <cell r="A107" t="str">
            <v>6.75% Notes</v>
          </cell>
          <cell r="E107">
            <v>2001</v>
          </cell>
          <cell r="F107" t="str">
            <v>11/2001</v>
          </cell>
          <cell r="G107">
            <v>0</v>
          </cell>
          <cell r="H107">
            <v>168750</v>
          </cell>
        </row>
        <row r="108">
          <cell r="A108" t="str">
            <v>6.75% Notes</v>
          </cell>
          <cell r="E108">
            <v>2002</v>
          </cell>
          <cell r="F108" t="str">
            <v>11/2002</v>
          </cell>
          <cell r="G108">
            <v>0</v>
          </cell>
          <cell r="H108">
            <v>156093.75</v>
          </cell>
        </row>
        <row r="109">
          <cell r="A109" t="str">
            <v>6.75% Notes</v>
          </cell>
          <cell r="E109">
            <v>2004</v>
          </cell>
          <cell r="F109" t="str">
            <v>11/2004</v>
          </cell>
          <cell r="G109">
            <v>0</v>
          </cell>
          <cell r="H109">
            <v>130781.25</v>
          </cell>
        </row>
        <row r="110">
          <cell r="A110" t="str">
            <v>6.75% Notes</v>
          </cell>
          <cell r="E110">
            <v>2005</v>
          </cell>
          <cell r="F110" t="str">
            <v>11/2005</v>
          </cell>
          <cell r="G110">
            <v>0</v>
          </cell>
          <cell r="H110">
            <v>118125</v>
          </cell>
        </row>
        <row r="111">
          <cell r="A111" t="str">
            <v>6.75% Notes</v>
          </cell>
          <cell r="E111">
            <v>2006</v>
          </cell>
          <cell r="F111" t="str">
            <v>11/2006</v>
          </cell>
          <cell r="G111">
            <v>0</v>
          </cell>
          <cell r="H111">
            <v>105468.75</v>
          </cell>
        </row>
        <row r="112">
          <cell r="A112" t="str">
            <v>6.75% Notes</v>
          </cell>
          <cell r="E112">
            <v>2007</v>
          </cell>
          <cell r="F112" t="str">
            <v>11/2007</v>
          </cell>
          <cell r="G112">
            <v>0</v>
          </cell>
          <cell r="H112">
            <v>92812.5</v>
          </cell>
        </row>
        <row r="113">
          <cell r="A113" t="str">
            <v>6.75% Notes</v>
          </cell>
          <cell r="E113">
            <v>2009</v>
          </cell>
          <cell r="F113" t="str">
            <v>11/2009</v>
          </cell>
          <cell r="G113">
            <v>0</v>
          </cell>
          <cell r="H113">
            <v>67500</v>
          </cell>
        </row>
        <row r="114">
          <cell r="A114" t="str">
            <v>6.75% Notes</v>
          </cell>
          <cell r="E114">
            <v>2010</v>
          </cell>
          <cell r="F114" t="str">
            <v>11/2010</v>
          </cell>
          <cell r="G114">
            <v>0</v>
          </cell>
          <cell r="H114">
            <v>54843.75</v>
          </cell>
        </row>
        <row r="115">
          <cell r="A115" t="str">
            <v>6.75% Notes</v>
          </cell>
          <cell r="E115">
            <v>2011</v>
          </cell>
          <cell r="F115" t="str">
            <v>11/2011</v>
          </cell>
          <cell r="G115">
            <v>0</v>
          </cell>
          <cell r="H115">
            <v>42187.5</v>
          </cell>
        </row>
        <row r="116">
          <cell r="A116" t="str">
            <v>6.75% Notes</v>
          </cell>
          <cell r="E116">
            <v>2012</v>
          </cell>
          <cell r="F116" t="str">
            <v>11/2012</v>
          </cell>
          <cell r="G116">
            <v>0</v>
          </cell>
          <cell r="H116">
            <v>21093.75</v>
          </cell>
        </row>
        <row r="117">
          <cell r="A117" t="str">
            <v>6.75% Notes</v>
          </cell>
          <cell r="E117">
            <v>1998</v>
          </cell>
          <cell r="F117" t="str">
            <v>10/1998</v>
          </cell>
          <cell r="G117">
            <v>0</v>
          </cell>
          <cell r="H117">
            <v>168750</v>
          </cell>
        </row>
        <row r="118">
          <cell r="A118" t="str">
            <v>6.75% Notes</v>
          </cell>
          <cell r="E118">
            <v>2003</v>
          </cell>
          <cell r="F118" t="str">
            <v>10/2003</v>
          </cell>
          <cell r="G118">
            <v>0</v>
          </cell>
          <cell r="H118">
            <v>143437.5</v>
          </cell>
        </row>
        <row r="119">
          <cell r="A119" t="str">
            <v>6.75% Notes</v>
          </cell>
          <cell r="E119">
            <v>2008</v>
          </cell>
          <cell r="F119" t="str">
            <v>10/2008</v>
          </cell>
          <cell r="G119">
            <v>0</v>
          </cell>
          <cell r="H119">
            <v>80156.25</v>
          </cell>
        </row>
        <row r="120">
          <cell r="A120" t="str">
            <v>6.42% Notes</v>
          </cell>
          <cell r="E120">
            <v>2008</v>
          </cell>
          <cell r="F120" t="str">
            <v>3/2008</v>
          </cell>
          <cell r="G120">
            <v>0</v>
          </cell>
          <cell r="H120">
            <v>120375</v>
          </cell>
        </row>
        <row r="121">
          <cell r="A121" t="str">
            <v>6.42% Notes</v>
          </cell>
          <cell r="E121">
            <v>2008</v>
          </cell>
          <cell r="F121" t="str">
            <v>3/2008</v>
          </cell>
          <cell r="G121">
            <v>0</v>
          </cell>
          <cell r="H121">
            <v>120375</v>
          </cell>
        </row>
        <row r="122">
          <cell r="A122" t="str">
            <v>6.42% Notes</v>
          </cell>
          <cell r="E122">
            <v>2008</v>
          </cell>
          <cell r="F122" t="str">
            <v>6/2008</v>
          </cell>
          <cell r="G122">
            <v>0</v>
          </cell>
          <cell r="H122">
            <v>120375</v>
          </cell>
        </row>
        <row r="123">
          <cell r="A123" t="str">
            <v>6.42% Notes</v>
          </cell>
          <cell r="E123">
            <v>2008</v>
          </cell>
          <cell r="F123" t="str">
            <v>6/2008</v>
          </cell>
          <cell r="G123">
            <v>0</v>
          </cell>
          <cell r="H123">
            <v>120375</v>
          </cell>
        </row>
        <row r="124">
          <cell r="A124" t="str">
            <v>6.42% Notes</v>
          </cell>
          <cell r="E124">
            <v>2008</v>
          </cell>
          <cell r="F124" t="str">
            <v>9/2008</v>
          </cell>
          <cell r="G124">
            <v>0</v>
          </cell>
          <cell r="H124">
            <v>120375</v>
          </cell>
        </row>
        <row r="125">
          <cell r="A125" t="str">
            <v>6.42% Notes</v>
          </cell>
          <cell r="E125">
            <v>2008</v>
          </cell>
          <cell r="F125" t="str">
            <v>9/2008</v>
          </cell>
          <cell r="G125">
            <v>0</v>
          </cell>
          <cell r="H125">
            <v>120375</v>
          </cell>
        </row>
        <row r="126">
          <cell r="A126" t="str">
            <v>6.42% Notes</v>
          </cell>
          <cell r="E126">
            <v>2008</v>
          </cell>
          <cell r="F126" t="str">
            <v>12/2008</v>
          </cell>
          <cell r="G126">
            <v>0</v>
          </cell>
          <cell r="H126">
            <v>120375</v>
          </cell>
        </row>
        <row r="127">
          <cell r="A127" t="str">
            <v>6.42% Notes</v>
          </cell>
          <cell r="E127">
            <v>2008</v>
          </cell>
          <cell r="F127" t="str">
            <v>12/2008</v>
          </cell>
          <cell r="G127">
            <v>0</v>
          </cell>
          <cell r="H127">
            <v>120375</v>
          </cell>
        </row>
        <row r="128">
          <cell r="A128" t="str">
            <v>6.42% Notes</v>
          </cell>
          <cell r="E128">
            <v>2009</v>
          </cell>
          <cell r="F128" t="str">
            <v>3/2009</v>
          </cell>
          <cell r="G128">
            <v>0</v>
          </cell>
          <cell r="H128">
            <v>120375</v>
          </cell>
        </row>
        <row r="129">
          <cell r="A129" t="str">
            <v>6.42% Notes</v>
          </cell>
          <cell r="E129">
            <v>2009</v>
          </cell>
          <cell r="F129" t="str">
            <v>3/2009</v>
          </cell>
          <cell r="G129">
            <v>0</v>
          </cell>
          <cell r="H129">
            <v>120375</v>
          </cell>
        </row>
        <row r="130">
          <cell r="A130" t="str">
            <v>6.42% Notes</v>
          </cell>
          <cell r="E130">
            <v>2009</v>
          </cell>
          <cell r="F130" t="str">
            <v>6/2009</v>
          </cell>
          <cell r="G130">
            <v>0</v>
          </cell>
          <cell r="H130">
            <v>120375</v>
          </cell>
        </row>
        <row r="131">
          <cell r="A131" t="str">
            <v>6.42% Notes</v>
          </cell>
          <cell r="E131">
            <v>2009</v>
          </cell>
          <cell r="F131" t="str">
            <v>6/2009</v>
          </cell>
          <cell r="G131">
            <v>0</v>
          </cell>
          <cell r="H131">
            <v>120375</v>
          </cell>
        </row>
        <row r="132">
          <cell r="A132" t="str">
            <v>6.42% Notes</v>
          </cell>
          <cell r="E132">
            <v>2009</v>
          </cell>
          <cell r="F132" t="str">
            <v>9/2009</v>
          </cell>
          <cell r="G132">
            <v>0</v>
          </cell>
          <cell r="H132">
            <v>120375</v>
          </cell>
        </row>
        <row r="133">
          <cell r="A133" t="str">
            <v>6.42% Notes</v>
          </cell>
          <cell r="E133">
            <v>2009</v>
          </cell>
          <cell r="F133" t="str">
            <v>9/2009</v>
          </cell>
          <cell r="G133">
            <v>0</v>
          </cell>
          <cell r="H133">
            <v>120375</v>
          </cell>
        </row>
        <row r="134">
          <cell r="A134" t="str">
            <v>6.42% Notes</v>
          </cell>
          <cell r="E134">
            <v>2009</v>
          </cell>
          <cell r="F134" t="str">
            <v>12/2009</v>
          </cell>
          <cell r="G134">
            <v>0</v>
          </cell>
          <cell r="H134">
            <v>120375</v>
          </cell>
        </row>
        <row r="135">
          <cell r="A135" t="str">
            <v>6.42% Notes</v>
          </cell>
          <cell r="E135">
            <v>2009</v>
          </cell>
          <cell r="F135" t="str">
            <v>12/2009</v>
          </cell>
          <cell r="G135">
            <v>0</v>
          </cell>
          <cell r="H135">
            <v>120375</v>
          </cell>
        </row>
        <row r="136">
          <cell r="A136" t="str">
            <v>6.42% Notes</v>
          </cell>
          <cell r="E136">
            <v>2010</v>
          </cell>
          <cell r="F136" t="str">
            <v>3/2010</v>
          </cell>
          <cell r="G136">
            <v>0</v>
          </cell>
          <cell r="H136">
            <v>120375</v>
          </cell>
        </row>
        <row r="137">
          <cell r="A137" t="str">
            <v>6.42% Notes</v>
          </cell>
          <cell r="E137">
            <v>2010</v>
          </cell>
          <cell r="F137" t="str">
            <v>3/2010</v>
          </cell>
          <cell r="G137">
            <v>0</v>
          </cell>
          <cell r="H137">
            <v>120375</v>
          </cell>
        </row>
        <row r="138">
          <cell r="A138" t="str">
            <v>6.42% Notes</v>
          </cell>
          <cell r="E138">
            <v>2010</v>
          </cell>
          <cell r="F138" t="str">
            <v>6/2010</v>
          </cell>
          <cell r="G138">
            <v>0</v>
          </cell>
          <cell r="H138">
            <v>120375</v>
          </cell>
        </row>
        <row r="139">
          <cell r="A139" t="str">
            <v>6.42% Notes</v>
          </cell>
          <cell r="E139">
            <v>2010</v>
          </cell>
          <cell r="F139" t="str">
            <v>6/2010</v>
          </cell>
          <cell r="G139">
            <v>0</v>
          </cell>
          <cell r="H139">
            <v>120375</v>
          </cell>
        </row>
        <row r="140">
          <cell r="A140" t="str">
            <v>6.42% Notes</v>
          </cell>
          <cell r="E140">
            <v>2010</v>
          </cell>
          <cell r="F140" t="str">
            <v>9/2010</v>
          </cell>
          <cell r="G140">
            <v>0</v>
          </cell>
          <cell r="H140">
            <v>120375</v>
          </cell>
        </row>
        <row r="141">
          <cell r="A141" t="str">
            <v>6.42% Notes</v>
          </cell>
          <cell r="E141">
            <v>2010</v>
          </cell>
          <cell r="F141" t="str">
            <v>9/2010</v>
          </cell>
          <cell r="G141">
            <v>0</v>
          </cell>
          <cell r="H141">
            <v>120375</v>
          </cell>
        </row>
        <row r="142">
          <cell r="A142" t="str">
            <v>6.42% Notes</v>
          </cell>
          <cell r="E142">
            <v>2010</v>
          </cell>
          <cell r="F142" t="str">
            <v>12/2010</v>
          </cell>
          <cell r="G142">
            <v>0</v>
          </cell>
          <cell r="H142">
            <v>120375</v>
          </cell>
        </row>
        <row r="143">
          <cell r="A143" t="str">
            <v>6.42% Notes</v>
          </cell>
          <cell r="E143">
            <v>2010</v>
          </cell>
          <cell r="F143" t="str">
            <v>12/2010</v>
          </cell>
          <cell r="G143">
            <v>0</v>
          </cell>
          <cell r="H143">
            <v>120375</v>
          </cell>
        </row>
        <row r="144">
          <cell r="A144" t="str">
            <v>6.42% Notes</v>
          </cell>
          <cell r="E144">
            <v>2011</v>
          </cell>
          <cell r="F144" t="str">
            <v>3/2011</v>
          </cell>
          <cell r="G144">
            <v>0</v>
          </cell>
          <cell r="H144">
            <v>120375</v>
          </cell>
        </row>
        <row r="145">
          <cell r="A145" t="str">
            <v>6.42% Notes</v>
          </cell>
          <cell r="E145">
            <v>2011</v>
          </cell>
          <cell r="F145" t="str">
            <v>3/2011</v>
          </cell>
          <cell r="G145">
            <v>0</v>
          </cell>
          <cell r="H145">
            <v>120375</v>
          </cell>
        </row>
        <row r="146">
          <cell r="A146" t="str">
            <v>6.42% Notes</v>
          </cell>
          <cell r="E146">
            <v>2011</v>
          </cell>
          <cell r="F146" t="str">
            <v>6/2011</v>
          </cell>
          <cell r="G146">
            <v>0</v>
          </cell>
          <cell r="H146">
            <v>120375</v>
          </cell>
        </row>
        <row r="147">
          <cell r="A147" t="str">
            <v>6.42% Notes</v>
          </cell>
          <cell r="E147">
            <v>2011</v>
          </cell>
          <cell r="F147" t="str">
            <v>6/2011</v>
          </cell>
          <cell r="G147">
            <v>0</v>
          </cell>
          <cell r="H147">
            <v>120375</v>
          </cell>
        </row>
        <row r="148">
          <cell r="A148" t="str">
            <v>6.42% Notes</v>
          </cell>
          <cell r="E148">
            <v>2011</v>
          </cell>
          <cell r="F148" t="str">
            <v>9/2011</v>
          </cell>
          <cell r="G148">
            <v>0</v>
          </cell>
          <cell r="H148">
            <v>120375</v>
          </cell>
        </row>
        <row r="149">
          <cell r="A149" t="str">
            <v>6.42% Notes</v>
          </cell>
          <cell r="E149">
            <v>2011</v>
          </cell>
          <cell r="F149" t="str">
            <v>9/2011</v>
          </cell>
          <cell r="G149">
            <v>0</v>
          </cell>
          <cell r="H149">
            <v>120375</v>
          </cell>
        </row>
        <row r="150">
          <cell r="A150" t="str">
            <v>6.42% Notes</v>
          </cell>
          <cell r="E150">
            <v>2011</v>
          </cell>
          <cell r="F150" t="str">
            <v>12/2011</v>
          </cell>
          <cell r="G150">
            <v>0</v>
          </cell>
          <cell r="H150">
            <v>120375</v>
          </cell>
        </row>
        <row r="151">
          <cell r="A151" t="str">
            <v>6.42% Notes</v>
          </cell>
          <cell r="E151">
            <v>2011</v>
          </cell>
          <cell r="F151" t="str">
            <v>12/2011</v>
          </cell>
          <cell r="G151">
            <v>0</v>
          </cell>
          <cell r="H151">
            <v>120375</v>
          </cell>
        </row>
        <row r="152">
          <cell r="A152" t="str">
            <v>6.42% Notes</v>
          </cell>
          <cell r="E152">
            <v>2012</v>
          </cell>
          <cell r="F152" t="str">
            <v>3/2012</v>
          </cell>
          <cell r="G152">
            <v>0</v>
          </cell>
          <cell r="H152">
            <v>120375</v>
          </cell>
        </row>
        <row r="153">
          <cell r="A153" t="str">
            <v>6.42% Notes</v>
          </cell>
          <cell r="E153">
            <v>2012</v>
          </cell>
          <cell r="F153" t="str">
            <v>3/2012</v>
          </cell>
          <cell r="G153">
            <v>0</v>
          </cell>
          <cell r="H153">
            <v>120375</v>
          </cell>
        </row>
        <row r="154">
          <cell r="A154" t="str">
            <v>6.42% Notes</v>
          </cell>
          <cell r="E154">
            <v>2012</v>
          </cell>
          <cell r="F154" t="str">
            <v>6/2012</v>
          </cell>
          <cell r="G154">
            <v>0</v>
          </cell>
          <cell r="H154">
            <v>120375</v>
          </cell>
        </row>
        <row r="155">
          <cell r="A155" t="str">
            <v>6.42% Notes</v>
          </cell>
          <cell r="E155">
            <v>2012</v>
          </cell>
          <cell r="F155" t="str">
            <v>6/2012</v>
          </cell>
          <cell r="G155">
            <v>0</v>
          </cell>
          <cell r="H155">
            <v>120375</v>
          </cell>
        </row>
        <row r="156">
          <cell r="A156" t="str">
            <v>6.42% Notes</v>
          </cell>
          <cell r="E156">
            <v>2012</v>
          </cell>
          <cell r="F156" t="str">
            <v>9/2012</v>
          </cell>
          <cell r="G156">
            <v>0</v>
          </cell>
          <cell r="H156">
            <v>120375</v>
          </cell>
        </row>
        <row r="157">
          <cell r="A157" t="str">
            <v>6.42% Notes</v>
          </cell>
          <cell r="E157">
            <v>2012</v>
          </cell>
          <cell r="F157" t="str">
            <v>9/2012</v>
          </cell>
          <cell r="G157">
            <v>0</v>
          </cell>
          <cell r="H157">
            <v>120375</v>
          </cell>
        </row>
        <row r="158">
          <cell r="A158" t="str">
            <v>6.42% Notes</v>
          </cell>
          <cell r="E158">
            <v>2012</v>
          </cell>
          <cell r="F158" t="str">
            <v>12/2012</v>
          </cell>
          <cell r="G158">
            <v>681817.5</v>
          </cell>
          <cell r="H158">
            <v>120375</v>
          </cell>
        </row>
        <row r="159">
          <cell r="A159" t="str">
            <v>6.42% Notes</v>
          </cell>
          <cell r="E159">
            <v>2012</v>
          </cell>
          <cell r="F159" t="str">
            <v>12/2012</v>
          </cell>
          <cell r="G159">
            <v>681817.5</v>
          </cell>
          <cell r="H159">
            <v>120375</v>
          </cell>
        </row>
        <row r="160">
          <cell r="A160" t="str">
            <v>6.42% Notes</v>
          </cell>
          <cell r="E160">
            <v>2013</v>
          </cell>
          <cell r="F160" t="str">
            <v>3/2013</v>
          </cell>
          <cell r="G160">
            <v>0</v>
          </cell>
          <cell r="H160">
            <v>109431.83</v>
          </cell>
        </row>
        <row r="161">
          <cell r="A161" t="str">
            <v>6.42% Notes</v>
          </cell>
          <cell r="E161">
            <v>2013</v>
          </cell>
          <cell r="F161" t="str">
            <v>3/2013</v>
          </cell>
          <cell r="G161">
            <v>0</v>
          </cell>
          <cell r="H161">
            <v>109431.83</v>
          </cell>
        </row>
        <row r="162">
          <cell r="A162" t="str">
            <v>6.42% Notes</v>
          </cell>
          <cell r="E162">
            <v>2013</v>
          </cell>
          <cell r="F162" t="str">
            <v>6/2013</v>
          </cell>
          <cell r="G162">
            <v>0</v>
          </cell>
          <cell r="H162">
            <v>109431.83</v>
          </cell>
        </row>
        <row r="163">
          <cell r="A163" t="str">
            <v>6.42% Notes</v>
          </cell>
          <cell r="E163">
            <v>2013</v>
          </cell>
          <cell r="F163" t="str">
            <v>6/2013</v>
          </cell>
          <cell r="G163">
            <v>0</v>
          </cell>
          <cell r="H163">
            <v>109431.83</v>
          </cell>
        </row>
        <row r="164">
          <cell r="A164" t="str">
            <v>6.42% Notes</v>
          </cell>
          <cell r="E164">
            <v>2013</v>
          </cell>
          <cell r="F164" t="str">
            <v>9/2013</v>
          </cell>
          <cell r="G164">
            <v>0</v>
          </cell>
          <cell r="H164">
            <v>109431.83</v>
          </cell>
        </row>
        <row r="165">
          <cell r="A165" t="str">
            <v>6.42% Notes</v>
          </cell>
          <cell r="E165">
            <v>2013</v>
          </cell>
          <cell r="F165" t="str">
            <v>9/2013</v>
          </cell>
          <cell r="G165">
            <v>0</v>
          </cell>
          <cell r="H165">
            <v>109431.83</v>
          </cell>
        </row>
        <row r="166">
          <cell r="A166" t="str">
            <v>6.42% Notes</v>
          </cell>
          <cell r="E166">
            <v>2013</v>
          </cell>
          <cell r="F166" t="str">
            <v>12/2013</v>
          </cell>
          <cell r="G166">
            <v>681817.5</v>
          </cell>
          <cell r="H166">
            <v>109431.83</v>
          </cell>
        </row>
        <row r="167">
          <cell r="A167" t="str">
            <v>6.42% Notes</v>
          </cell>
          <cell r="E167">
            <v>2013</v>
          </cell>
          <cell r="F167" t="str">
            <v>12/2013</v>
          </cell>
          <cell r="G167">
            <v>681817.5</v>
          </cell>
          <cell r="H167">
            <v>109431.83</v>
          </cell>
        </row>
        <row r="168">
          <cell r="A168" t="str">
            <v>6.42% Notes</v>
          </cell>
          <cell r="E168">
            <v>2014</v>
          </cell>
          <cell r="F168" t="str">
            <v>3/2014</v>
          </cell>
          <cell r="G168">
            <v>0</v>
          </cell>
          <cell r="H168">
            <v>98488.66</v>
          </cell>
        </row>
        <row r="169">
          <cell r="A169" t="str">
            <v>6.42% Notes</v>
          </cell>
          <cell r="E169">
            <v>2014</v>
          </cell>
          <cell r="F169" t="str">
            <v>3/2014</v>
          </cell>
          <cell r="G169">
            <v>0</v>
          </cell>
          <cell r="H169">
            <v>98488.66</v>
          </cell>
        </row>
        <row r="170">
          <cell r="A170" t="str">
            <v>6.42% Notes</v>
          </cell>
          <cell r="E170">
            <v>2014</v>
          </cell>
          <cell r="F170" t="str">
            <v>6/2014</v>
          </cell>
          <cell r="G170">
            <v>0</v>
          </cell>
          <cell r="H170">
            <v>98488.66</v>
          </cell>
        </row>
        <row r="171">
          <cell r="A171" t="str">
            <v>6.42% Notes</v>
          </cell>
          <cell r="E171">
            <v>2014</v>
          </cell>
          <cell r="F171" t="str">
            <v>6/2014</v>
          </cell>
          <cell r="G171">
            <v>0</v>
          </cell>
          <cell r="H171">
            <v>98488.66</v>
          </cell>
        </row>
        <row r="172">
          <cell r="A172" t="str">
            <v>6.42% Notes</v>
          </cell>
          <cell r="E172">
            <v>2014</v>
          </cell>
          <cell r="F172" t="str">
            <v>9/2014</v>
          </cell>
          <cell r="G172">
            <v>0</v>
          </cell>
          <cell r="H172">
            <v>98488.66</v>
          </cell>
        </row>
        <row r="173">
          <cell r="A173" t="str">
            <v>6.42% Notes</v>
          </cell>
          <cell r="E173">
            <v>2014</v>
          </cell>
          <cell r="F173" t="str">
            <v>9/2014</v>
          </cell>
          <cell r="G173">
            <v>0</v>
          </cell>
          <cell r="H173">
            <v>98488.66</v>
          </cell>
        </row>
        <row r="174">
          <cell r="A174" t="str">
            <v>6.42% Notes</v>
          </cell>
          <cell r="E174">
            <v>2014</v>
          </cell>
          <cell r="F174" t="str">
            <v>12/2014</v>
          </cell>
          <cell r="G174">
            <v>681817.5</v>
          </cell>
          <cell r="H174">
            <v>98488.66</v>
          </cell>
        </row>
        <row r="175">
          <cell r="A175" t="str">
            <v>6.42% Notes</v>
          </cell>
          <cell r="E175">
            <v>2014</v>
          </cell>
          <cell r="F175" t="str">
            <v>12/2014</v>
          </cell>
          <cell r="G175">
            <v>681817.5</v>
          </cell>
          <cell r="H175">
            <v>98488.66</v>
          </cell>
        </row>
        <row r="176">
          <cell r="A176" t="str">
            <v>6.42% Notes</v>
          </cell>
          <cell r="E176">
            <v>2015</v>
          </cell>
          <cell r="F176" t="str">
            <v>3/2015</v>
          </cell>
          <cell r="G176">
            <v>0</v>
          </cell>
          <cell r="H176">
            <v>87545.49</v>
          </cell>
        </row>
        <row r="177">
          <cell r="A177" t="str">
            <v>6.42% Notes</v>
          </cell>
          <cell r="E177">
            <v>2015</v>
          </cell>
          <cell r="F177" t="str">
            <v>3/2015</v>
          </cell>
          <cell r="G177">
            <v>0</v>
          </cell>
          <cell r="H177">
            <v>87545.49</v>
          </cell>
        </row>
        <row r="178">
          <cell r="A178" t="str">
            <v>6.42% Notes</v>
          </cell>
          <cell r="E178">
            <v>2015</v>
          </cell>
          <cell r="F178" t="str">
            <v>6/2015</v>
          </cell>
          <cell r="G178">
            <v>0</v>
          </cell>
          <cell r="H178">
            <v>87545.49</v>
          </cell>
        </row>
        <row r="179">
          <cell r="A179" t="str">
            <v>6.42% Notes</v>
          </cell>
          <cell r="E179">
            <v>2015</v>
          </cell>
          <cell r="F179" t="str">
            <v>6/2015</v>
          </cell>
          <cell r="G179">
            <v>0</v>
          </cell>
          <cell r="H179">
            <v>87545.49</v>
          </cell>
        </row>
        <row r="180">
          <cell r="A180" t="str">
            <v>6.42% Notes</v>
          </cell>
          <cell r="E180">
            <v>2015</v>
          </cell>
          <cell r="F180" t="str">
            <v>9/2015</v>
          </cell>
          <cell r="G180">
            <v>0</v>
          </cell>
          <cell r="H180">
            <v>87545.49</v>
          </cell>
        </row>
        <row r="181">
          <cell r="A181" t="str">
            <v>6.42% Notes</v>
          </cell>
          <cell r="E181">
            <v>2015</v>
          </cell>
          <cell r="F181" t="str">
            <v>9/2015</v>
          </cell>
          <cell r="G181">
            <v>0</v>
          </cell>
          <cell r="H181">
            <v>87545.49</v>
          </cell>
        </row>
        <row r="182">
          <cell r="A182" t="str">
            <v>6.42% Notes</v>
          </cell>
          <cell r="E182">
            <v>2015</v>
          </cell>
          <cell r="F182" t="str">
            <v>12/2015</v>
          </cell>
          <cell r="G182">
            <v>681817.5</v>
          </cell>
          <cell r="H182">
            <v>87545.49</v>
          </cell>
        </row>
        <row r="183">
          <cell r="A183" t="str">
            <v>6.42% Notes</v>
          </cell>
          <cell r="E183">
            <v>2015</v>
          </cell>
          <cell r="F183" t="str">
            <v>12/2015</v>
          </cell>
          <cell r="G183">
            <v>681817.5</v>
          </cell>
          <cell r="H183">
            <v>87545.49</v>
          </cell>
        </row>
        <row r="184">
          <cell r="A184" t="str">
            <v>6.42% Notes</v>
          </cell>
          <cell r="E184">
            <v>2016</v>
          </cell>
          <cell r="F184" t="str">
            <v>3/2016</v>
          </cell>
          <cell r="G184">
            <v>0</v>
          </cell>
          <cell r="H184">
            <v>76602.33</v>
          </cell>
        </row>
        <row r="185">
          <cell r="A185" t="str">
            <v>6.42% Notes</v>
          </cell>
          <cell r="E185">
            <v>2016</v>
          </cell>
          <cell r="F185" t="str">
            <v>3/2016</v>
          </cell>
          <cell r="G185">
            <v>0</v>
          </cell>
          <cell r="H185">
            <v>76602.33</v>
          </cell>
        </row>
        <row r="186">
          <cell r="A186" t="str">
            <v>6.42% Notes</v>
          </cell>
          <cell r="E186">
            <v>2016</v>
          </cell>
          <cell r="F186" t="str">
            <v>6/2016</v>
          </cell>
          <cell r="G186">
            <v>0</v>
          </cell>
          <cell r="H186">
            <v>76602.320000000007</v>
          </cell>
        </row>
        <row r="187">
          <cell r="A187" t="str">
            <v>6.42% Notes</v>
          </cell>
          <cell r="E187">
            <v>2016</v>
          </cell>
          <cell r="F187" t="str">
            <v>6/2016</v>
          </cell>
          <cell r="G187">
            <v>0</v>
          </cell>
          <cell r="H187">
            <v>76602.320000000007</v>
          </cell>
        </row>
        <row r="188">
          <cell r="A188" t="str">
            <v>6.42% Notes</v>
          </cell>
          <cell r="E188">
            <v>2016</v>
          </cell>
          <cell r="F188" t="str">
            <v>9/2016</v>
          </cell>
          <cell r="G188">
            <v>0</v>
          </cell>
          <cell r="H188">
            <v>76602.320000000007</v>
          </cell>
        </row>
        <row r="189">
          <cell r="A189" t="str">
            <v>6.42% Notes</v>
          </cell>
          <cell r="E189">
            <v>2016</v>
          </cell>
          <cell r="F189" t="str">
            <v>9/2016</v>
          </cell>
          <cell r="G189">
            <v>0</v>
          </cell>
          <cell r="H189">
            <v>76602.320000000007</v>
          </cell>
        </row>
        <row r="190">
          <cell r="A190" t="str">
            <v>6.42% Notes</v>
          </cell>
          <cell r="E190">
            <v>2016</v>
          </cell>
          <cell r="F190" t="str">
            <v>12/2016</v>
          </cell>
          <cell r="G190">
            <v>681817.5</v>
          </cell>
          <cell r="H190">
            <v>76602.320000000007</v>
          </cell>
        </row>
        <row r="191">
          <cell r="A191" t="str">
            <v>6.42% Notes</v>
          </cell>
          <cell r="E191">
            <v>2016</v>
          </cell>
          <cell r="F191" t="str">
            <v>12/2016</v>
          </cell>
          <cell r="G191">
            <v>681817.5</v>
          </cell>
          <cell r="H191">
            <v>76602.320000000007</v>
          </cell>
        </row>
        <row r="192">
          <cell r="A192" t="str">
            <v>6.42% Notes</v>
          </cell>
          <cell r="E192">
            <v>2017</v>
          </cell>
          <cell r="F192" t="str">
            <v>3/2017</v>
          </cell>
          <cell r="G192">
            <v>0</v>
          </cell>
          <cell r="H192">
            <v>65659.149999999994</v>
          </cell>
        </row>
        <row r="193">
          <cell r="A193" t="str">
            <v>6.42% Notes</v>
          </cell>
          <cell r="E193">
            <v>2017</v>
          </cell>
          <cell r="F193" t="str">
            <v>3/2017</v>
          </cell>
          <cell r="G193">
            <v>0</v>
          </cell>
          <cell r="H193">
            <v>65659.149999999994</v>
          </cell>
        </row>
        <row r="194">
          <cell r="A194" t="str">
            <v>6.42% Notes</v>
          </cell>
          <cell r="E194">
            <v>2017</v>
          </cell>
          <cell r="F194" t="str">
            <v>6/2017</v>
          </cell>
          <cell r="G194">
            <v>0</v>
          </cell>
          <cell r="H194">
            <v>65659.149999999994</v>
          </cell>
        </row>
        <row r="195">
          <cell r="A195" t="str">
            <v>6.42% Notes</v>
          </cell>
          <cell r="E195">
            <v>2017</v>
          </cell>
          <cell r="F195" t="str">
            <v>6/2017</v>
          </cell>
          <cell r="G195">
            <v>0</v>
          </cell>
          <cell r="H195">
            <v>65659.149999999994</v>
          </cell>
        </row>
        <row r="196">
          <cell r="A196" t="str">
            <v>6.42% Notes</v>
          </cell>
          <cell r="E196">
            <v>2017</v>
          </cell>
          <cell r="F196" t="str">
            <v>9/2017</v>
          </cell>
          <cell r="G196">
            <v>0</v>
          </cell>
          <cell r="H196">
            <v>65659.149999999994</v>
          </cell>
        </row>
        <row r="197">
          <cell r="A197" t="str">
            <v>6.42% Notes</v>
          </cell>
          <cell r="E197">
            <v>2017</v>
          </cell>
          <cell r="F197" t="str">
            <v>9/2017</v>
          </cell>
          <cell r="G197">
            <v>0</v>
          </cell>
          <cell r="H197">
            <v>65659.149999999994</v>
          </cell>
        </row>
        <row r="198">
          <cell r="A198" t="str">
            <v>6.42% Notes</v>
          </cell>
          <cell r="E198">
            <v>2017</v>
          </cell>
          <cell r="F198" t="str">
            <v>12/2017</v>
          </cell>
          <cell r="G198">
            <v>681817.5</v>
          </cell>
          <cell r="H198">
            <v>65659.149999999994</v>
          </cell>
        </row>
        <row r="199">
          <cell r="A199" t="str">
            <v>6.42% Notes</v>
          </cell>
          <cell r="E199">
            <v>2017</v>
          </cell>
          <cell r="F199" t="str">
            <v>12/2017</v>
          </cell>
          <cell r="G199">
            <v>681817.5</v>
          </cell>
          <cell r="H199">
            <v>65659.149999999994</v>
          </cell>
        </row>
        <row r="200">
          <cell r="A200" t="str">
            <v>6.42% Notes</v>
          </cell>
          <cell r="E200">
            <v>2018</v>
          </cell>
          <cell r="F200" t="str">
            <v>3/2018</v>
          </cell>
          <cell r="G200">
            <v>0</v>
          </cell>
          <cell r="H200">
            <v>54715.97</v>
          </cell>
        </row>
        <row r="201">
          <cell r="A201" t="str">
            <v>6.42% Notes</v>
          </cell>
          <cell r="E201">
            <v>2018</v>
          </cell>
          <cell r="F201" t="str">
            <v>3/2018</v>
          </cell>
          <cell r="G201">
            <v>0</v>
          </cell>
          <cell r="H201">
            <v>54715.97</v>
          </cell>
        </row>
        <row r="202">
          <cell r="A202" t="str">
            <v>6.42% Notes</v>
          </cell>
          <cell r="E202">
            <v>2018</v>
          </cell>
          <cell r="F202" t="str">
            <v>6/2018</v>
          </cell>
          <cell r="G202">
            <v>0</v>
          </cell>
          <cell r="H202">
            <v>54715.97</v>
          </cell>
        </row>
        <row r="203">
          <cell r="A203" t="str">
            <v>6.42% Notes</v>
          </cell>
          <cell r="E203">
            <v>2018</v>
          </cell>
          <cell r="F203" t="str">
            <v>6/2018</v>
          </cell>
          <cell r="G203">
            <v>0</v>
          </cell>
          <cell r="H203">
            <v>54715.97</v>
          </cell>
        </row>
        <row r="204">
          <cell r="A204" t="str">
            <v>6.42% Notes</v>
          </cell>
          <cell r="E204">
            <v>2018</v>
          </cell>
          <cell r="F204" t="str">
            <v>9/2018</v>
          </cell>
          <cell r="G204">
            <v>0</v>
          </cell>
          <cell r="H204">
            <v>54715.97</v>
          </cell>
        </row>
        <row r="205">
          <cell r="A205" t="str">
            <v>6.42% Notes</v>
          </cell>
          <cell r="E205">
            <v>2018</v>
          </cell>
          <cell r="F205" t="str">
            <v>9/2018</v>
          </cell>
          <cell r="G205">
            <v>0</v>
          </cell>
          <cell r="H205">
            <v>54715.97</v>
          </cell>
        </row>
        <row r="206">
          <cell r="A206" t="str">
            <v>6.42% Notes</v>
          </cell>
          <cell r="E206">
            <v>2018</v>
          </cell>
          <cell r="F206" t="str">
            <v>12/2018</v>
          </cell>
          <cell r="G206">
            <v>681817.5</v>
          </cell>
          <cell r="H206">
            <v>54715.97</v>
          </cell>
        </row>
        <row r="207">
          <cell r="A207" t="str">
            <v>6.42% Notes</v>
          </cell>
          <cell r="E207">
            <v>2018</v>
          </cell>
          <cell r="F207" t="str">
            <v>12/2018</v>
          </cell>
          <cell r="G207">
            <v>681817.5</v>
          </cell>
          <cell r="H207">
            <v>54715.97</v>
          </cell>
        </row>
        <row r="208">
          <cell r="A208" t="str">
            <v>6.42% Notes</v>
          </cell>
          <cell r="E208">
            <v>2019</v>
          </cell>
          <cell r="F208" t="str">
            <v>3/2019</v>
          </cell>
          <cell r="G208">
            <v>0</v>
          </cell>
          <cell r="H208">
            <v>43772.800000000003</v>
          </cell>
        </row>
        <row r="209">
          <cell r="A209" t="str">
            <v>6.42% Notes</v>
          </cell>
          <cell r="E209">
            <v>2019</v>
          </cell>
          <cell r="F209" t="str">
            <v>3/2019</v>
          </cell>
          <cell r="G209">
            <v>0</v>
          </cell>
          <cell r="H209">
            <v>43772.800000000003</v>
          </cell>
        </row>
        <row r="210">
          <cell r="A210" t="str">
            <v>6.42% Notes</v>
          </cell>
          <cell r="E210">
            <v>2019</v>
          </cell>
          <cell r="F210" t="str">
            <v>6/2019</v>
          </cell>
          <cell r="G210">
            <v>0</v>
          </cell>
          <cell r="H210">
            <v>43772.800000000003</v>
          </cell>
        </row>
        <row r="211">
          <cell r="A211" t="str">
            <v>6.42% Notes</v>
          </cell>
          <cell r="E211">
            <v>2019</v>
          </cell>
          <cell r="F211" t="str">
            <v>6/2019</v>
          </cell>
          <cell r="G211">
            <v>0</v>
          </cell>
          <cell r="H211">
            <v>43772.800000000003</v>
          </cell>
        </row>
        <row r="212">
          <cell r="A212" t="str">
            <v>6.42% Notes</v>
          </cell>
          <cell r="E212">
            <v>2019</v>
          </cell>
          <cell r="F212" t="str">
            <v>9/2019</v>
          </cell>
          <cell r="G212">
            <v>0</v>
          </cell>
          <cell r="H212">
            <v>43772.800000000003</v>
          </cell>
        </row>
        <row r="213">
          <cell r="A213" t="str">
            <v>6.42% Notes</v>
          </cell>
          <cell r="E213">
            <v>2019</v>
          </cell>
          <cell r="F213" t="str">
            <v>9/2019</v>
          </cell>
          <cell r="G213">
            <v>0</v>
          </cell>
          <cell r="H213">
            <v>43772.800000000003</v>
          </cell>
        </row>
        <row r="214">
          <cell r="A214" t="str">
            <v>6.42% Notes</v>
          </cell>
          <cell r="E214">
            <v>2019</v>
          </cell>
          <cell r="F214" t="str">
            <v>12/2019</v>
          </cell>
          <cell r="G214">
            <v>681817.5</v>
          </cell>
          <cell r="H214">
            <v>43772.800000000003</v>
          </cell>
        </row>
        <row r="215">
          <cell r="A215" t="str">
            <v>6.42% Notes</v>
          </cell>
          <cell r="E215">
            <v>2019</v>
          </cell>
          <cell r="F215" t="str">
            <v>12/2019</v>
          </cell>
          <cell r="G215">
            <v>681817.5</v>
          </cell>
          <cell r="H215">
            <v>43772.800000000003</v>
          </cell>
        </row>
        <row r="216">
          <cell r="A216" t="str">
            <v>6.42% Notes</v>
          </cell>
          <cell r="E216">
            <v>2020</v>
          </cell>
          <cell r="F216" t="str">
            <v>3/2020</v>
          </cell>
          <cell r="G216">
            <v>0</v>
          </cell>
          <cell r="H216">
            <v>32829.629999999997</v>
          </cell>
        </row>
        <row r="217">
          <cell r="A217" t="str">
            <v>6.42% Notes</v>
          </cell>
          <cell r="E217">
            <v>2020</v>
          </cell>
          <cell r="F217" t="str">
            <v>3/2020</v>
          </cell>
          <cell r="G217">
            <v>0</v>
          </cell>
          <cell r="H217">
            <v>32829.629999999997</v>
          </cell>
        </row>
        <row r="218">
          <cell r="A218" t="str">
            <v>6.42% Notes</v>
          </cell>
          <cell r="E218">
            <v>2020</v>
          </cell>
          <cell r="F218" t="str">
            <v>6/2020</v>
          </cell>
          <cell r="G218">
            <v>0</v>
          </cell>
          <cell r="H218">
            <v>32829.629999999997</v>
          </cell>
        </row>
        <row r="219">
          <cell r="A219" t="str">
            <v>6.42% Notes</v>
          </cell>
          <cell r="E219">
            <v>2020</v>
          </cell>
          <cell r="F219" t="str">
            <v>6/2020</v>
          </cell>
          <cell r="G219">
            <v>0</v>
          </cell>
          <cell r="H219">
            <v>32829.629999999997</v>
          </cell>
        </row>
        <row r="220">
          <cell r="A220" t="str">
            <v>6.42% Notes</v>
          </cell>
          <cell r="E220">
            <v>2020</v>
          </cell>
          <cell r="F220" t="str">
            <v>9/2020</v>
          </cell>
          <cell r="G220">
            <v>0</v>
          </cell>
          <cell r="H220">
            <v>32829.629999999997</v>
          </cell>
        </row>
        <row r="221">
          <cell r="A221" t="str">
            <v>6.42% Notes</v>
          </cell>
          <cell r="E221">
            <v>2020</v>
          </cell>
          <cell r="F221" t="str">
            <v>9/2020</v>
          </cell>
          <cell r="G221">
            <v>0</v>
          </cell>
          <cell r="H221">
            <v>32829.629999999997</v>
          </cell>
        </row>
        <row r="222">
          <cell r="A222" t="str">
            <v>6.42% Notes</v>
          </cell>
          <cell r="E222">
            <v>2020</v>
          </cell>
          <cell r="F222" t="str">
            <v>12/2020</v>
          </cell>
          <cell r="G222">
            <v>681817.5</v>
          </cell>
          <cell r="H222">
            <v>32829.629999999997</v>
          </cell>
        </row>
        <row r="223">
          <cell r="A223" t="str">
            <v>6.42% Notes</v>
          </cell>
          <cell r="E223">
            <v>2020</v>
          </cell>
          <cell r="F223" t="str">
            <v>12/2020</v>
          </cell>
          <cell r="G223">
            <v>681817.5</v>
          </cell>
          <cell r="H223">
            <v>32829.629999999997</v>
          </cell>
        </row>
        <row r="224">
          <cell r="A224" t="str">
            <v>6.42% Notes</v>
          </cell>
          <cell r="E224">
            <v>2021</v>
          </cell>
          <cell r="F224" t="str">
            <v>3/2021</v>
          </cell>
          <cell r="G224">
            <v>0</v>
          </cell>
          <cell r="H224">
            <v>21886.46</v>
          </cell>
        </row>
        <row r="225">
          <cell r="A225" t="str">
            <v>6.42% Notes</v>
          </cell>
          <cell r="E225">
            <v>2021</v>
          </cell>
          <cell r="F225" t="str">
            <v>3/2021</v>
          </cell>
          <cell r="G225">
            <v>0</v>
          </cell>
          <cell r="H225">
            <v>21886.46</v>
          </cell>
        </row>
        <row r="226">
          <cell r="A226" t="str">
            <v>6.42% Notes</v>
          </cell>
          <cell r="E226">
            <v>2021</v>
          </cell>
          <cell r="F226" t="str">
            <v>6/2021</v>
          </cell>
          <cell r="G226">
            <v>0</v>
          </cell>
          <cell r="H226">
            <v>21886.46</v>
          </cell>
        </row>
        <row r="227">
          <cell r="A227" t="str">
            <v>6.42% Notes</v>
          </cell>
          <cell r="E227">
            <v>2021</v>
          </cell>
          <cell r="F227" t="str">
            <v>6/2021</v>
          </cell>
          <cell r="G227">
            <v>0</v>
          </cell>
          <cell r="H227">
            <v>21886.46</v>
          </cell>
        </row>
        <row r="228">
          <cell r="A228" t="str">
            <v>6.42% Notes</v>
          </cell>
          <cell r="E228">
            <v>2021</v>
          </cell>
          <cell r="F228" t="str">
            <v>9/2021</v>
          </cell>
          <cell r="G228">
            <v>0</v>
          </cell>
          <cell r="H228">
            <v>21886.46</v>
          </cell>
        </row>
        <row r="229">
          <cell r="A229" t="str">
            <v>6.42% Notes</v>
          </cell>
          <cell r="E229">
            <v>2021</v>
          </cell>
          <cell r="F229" t="str">
            <v>9/2021</v>
          </cell>
          <cell r="G229">
            <v>0</v>
          </cell>
          <cell r="H229">
            <v>21886.46</v>
          </cell>
        </row>
        <row r="230">
          <cell r="A230" t="str">
            <v>6.42% Notes</v>
          </cell>
          <cell r="E230">
            <v>2021</v>
          </cell>
          <cell r="F230" t="str">
            <v>12/2021</v>
          </cell>
          <cell r="G230">
            <v>681817.5</v>
          </cell>
          <cell r="H230">
            <v>21886.46</v>
          </cell>
        </row>
        <row r="231">
          <cell r="A231" t="str">
            <v>6.42% Notes</v>
          </cell>
          <cell r="E231">
            <v>2021</v>
          </cell>
          <cell r="F231" t="str">
            <v>12/2021</v>
          </cell>
          <cell r="G231">
            <v>681817.5</v>
          </cell>
          <cell r="H231">
            <v>21886.46</v>
          </cell>
        </row>
        <row r="232">
          <cell r="A232" t="str">
            <v>6.42% Notes</v>
          </cell>
          <cell r="E232">
            <v>2022</v>
          </cell>
          <cell r="F232" t="str">
            <v>3/2022</v>
          </cell>
          <cell r="G232">
            <v>0</v>
          </cell>
          <cell r="H232">
            <v>10943.29</v>
          </cell>
        </row>
        <row r="233">
          <cell r="A233" t="str">
            <v>6.42% Notes</v>
          </cell>
          <cell r="E233">
            <v>2022</v>
          </cell>
          <cell r="F233" t="str">
            <v>3/2022</v>
          </cell>
          <cell r="G233">
            <v>0</v>
          </cell>
          <cell r="H233">
            <v>10943.29</v>
          </cell>
        </row>
        <row r="234">
          <cell r="A234" t="str">
            <v>6.42% Notes</v>
          </cell>
          <cell r="E234">
            <v>2022</v>
          </cell>
          <cell r="F234" t="str">
            <v>6/2022</v>
          </cell>
          <cell r="G234">
            <v>0</v>
          </cell>
          <cell r="H234">
            <v>10943.29</v>
          </cell>
        </row>
        <row r="235">
          <cell r="A235" t="str">
            <v>6.42% Notes</v>
          </cell>
          <cell r="E235">
            <v>2022</v>
          </cell>
          <cell r="F235" t="str">
            <v>6/2022</v>
          </cell>
          <cell r="G235">
            <v>0</v>
          </cell>
          <cell r="H235">
            <v>10943.29</v>
          </cell>
        </row>
        <row r="236">
          <cell r="A236" t="str">
            <v>6.42% Notes</v>
          </cell>
          <cell r="E236">
            <v>2022</v>
          </cell>
          <cell r="F236" t="str">
            <v>9/2022</v>
          </cell>
          <cell r="G236">
            <v>0</v>
          </cell>
          <cell r="H236">
            <v>10943.29</v>
          </cell>
        </row>
        <row r="237">
          <cell r="A237" t="str">
            <v>6.42% Notes</v>
          </cell>
          <cell r="E237">
            <v>2022</v>
          </cell>
          <cell r="F237" t="str">
            <v>9/2022</v>
          </cell>
          <cell r="G237">
            <v>0</v>
          </cell>
          <cell r="H237">
            <v>10943.29</v>
          </cell>
        </row>
        <row r="238">
          <cell r="A238" t="str">
            <v>6.42% Notes</v>
          </cell>
          <cell r="E238">
            <v>2022</v>
          </cell>
          <cell r="F238" t="str">
            <v>12/2022</v>
          </cell>
          <cell r="G238">
            <v>681825</v>
          </cell>
          <cell r="H238">
            <v>10943.29</v>
          </cell>
        </row>
        <row r="239">
          <cell r="A239" t="str">
            <v>6.42% Notes</v>
          </cell>
          <cell r="E239">
            <v>2022</v>
          </cell>
          <cell r="F239" t="str">
            <v>12/2022</v>
          </cell>
          <cell r="G239">
            <v>681825</v>
          </cell>
          <cell r="H239">
            <v>10943.29</v>
          </cell>
        </row>
        <row r="240">
          <cell r="A240" t="str">
            <v>6.75% Notes</v>
          </cell>
          <cell r="E240">
            <v>2008</v>
          </cell>
          <cell r="F240" t="str">
            <v>8/2008</v>
          </cell>
          <cell r="G240">
            <v>0</v>
          </cell>
          <cell r="H240">
            <v>80156.25</v>
          </cell>
        </row>
        <row r="241">
          <cell r="A241" t="str">
            <v>5.99% Notes</v>
          </cell>
          <cell r="E241">
            <v>2006</v>
          </cell>
          <cell r="F241" t="str">
            <v>4/2006</v>
          </cell>
          <cell r="G241">
            <v>0</v>
          </cell>
          <cell r="H241">
            <v>119800</v>
          </cell>
        </row>
        <row r="242">
          <cell r="A242" t="str">
            <v>5.99% Notes</v>
          </cell>
          <cell r="E242">
            <v>2006</v>
          </cell>
          <cell r="F242" t="str">
            <v>4/2006</v>
          </cell>
          <cell r="G242">
            <v>0</v>
          </cell>
          <cell r="H242">
            <v>29950</v>
          </cell>
        </row>
        <row r="243">
          <cell r="A243" t="str">
            <v>5.67% Notes</v>
          </cell>
          <cell r="E243">
            <v>2006</v>
          </cell>
          <cell r="F243" t="str">
            <v>4/2006</v>
          </cell>
          <cell r="G243">
            <v>0</v>
          </cell>
          <cell r="H243">
            <v>70875</v>
          </cell>
        </row>
        <row r="244">
          <cell r="A244" t="str">
            <v>5.66% Notes</v>
          </cell>
          <cell r="E244">
            <v>2006</v>
          </cell>
          <cell r="F244" t="str">
            <v>4/2006</v>
          </cell>
          <cell r="G244">
            <v>0</v>
          </cell>
          <cell r="H244">
            <v>169800</v>
          </cell>
        </row>
        <row r="245">
          <cell r="A245" t="str">
            <v>5.66% Notes</v>
          </cell>
          <cell r="E245">
            <v>2006</v>
          </cell>
          <cell r="F245" t="str">
            <v>4/2006</v>
          </cell>
          <cell r="G245">
            <v>0</v>
          </cell>
          <cell r="H245">
            <v>42450</v>
          </cell>
        </row>
        <row r="246">
          <cell r="A246" t="str">
            <v>5.99% Notes</v>
          </cell>
          <cell r="E246">
            <v>2017</v>
          </cell>
          <cell r="F246" t="str">
            <v>4/2017</v>
          </cell>
          <cell r="G246">
            <v>0</v>
          </cell>
          <cell r="H246">
            <v>76236.36</v>
          </cell>
        </row>
        <row r="247">
          <cell r="A247" t="str">
            <v>5.99% Notes</v>
          </cell>
          <cell r="E247">
            <v>2017</v>
          </cell>
          <cell r="F247" t="str">
            <v>4/2017</v>
          </cell>
          <cell r="G247">
            <v>0</v>
          </cell>
          <cell r="H247">
            <v>19059.09</v>
          </cell>
        </row>
        <row r="248">
          <cell r="A248" t="str">
            <v>5.67% Notes</v>
          </cell>
          <cell r="E248">
            <v>2017</v>
          </cell>
          <cell r="F248" t="str">
            <v>4/2017</v>
          </cell>
          <cell r="G248">
            <v>0</v>
          </cell>
          <cell r="H248">
            <v>12886.42</v>
          </cell>
        </row>
        <row r="249">
          <cell r="A249" t="str">
            <v>5.66% Notes</v>
          </cell>
          <cell r="E249">
            <v>2017</v>
          </cell>
          <cell r="F249" t="str">
            <v>4/2017</v>
          </cell>
          <cell r="G249">
            <v>0</v>
          </cell>
          <cell r="H249">
            <v>61745.55</v>
          </cell>
        </row>
        <row r="250">
          <cell r="A250" t="str">
            <v>5.66% Notes</v>
          </cell>
          <cell r="E250">
            <v>2017</v>
          </cell>
          <cell r="F250" t="str">
            <v>4/2017</v>
          </cell>
          <cell r="G250">
            <v>0</v>
          </cell>
          <cell r="H250">
            <v>15436.38</v>
          </cell>
        </row>
        <row r="251">
          <cell r="A251" t="str">
            <v>5.99% Notes</v>
          </cell>
          <cell r="E251">
            <v>2023</v>
          </cell>
          <cell r="F251" t="str">
            <v>4/2023</v>
          </cell>
          <cell r="G251">
            <v>0</v>
          </cell>
          <cell r="H251">
            <v>10890.9</v>
          </cell>
        </row>
        <row r="252">
          <cell r="A252" t="str">
            <v>5.99% Notes</v>
          </cell>
          <cell r="E252">
            <v>2023</v>
          </cell>
          <cell r="F252" t="str">
            <v>4/2023</v>
          </cell>
          <cell r="G252">
            <v>0</v>
          </cell>
          <cell r="H252">
            <v>2722.72</v>
          </cell>
        </row>
        <row r="253">
          <cell r="A253" t="str">
            <v>5.99% Notes</v>
          </cell>
          <cell r="E253">
            <v>2005</v>
          </cell>
          <cell r="F253" t="str">
            <v>4/2005</v>
          </cell>
          <cell r="G253">
            <v>0</v>
          </cell>
          <cell r="H253">
            <v>119800</v>
          </cell>
        </row>
        <row r="254">
          <cell r="A254" t="str">
            <v>5.99% Notes</v>
          </cell>
          <cell r="E254">
            <v>2005</v>
          </cell>
          <cell r="F254" t="str">
            <v>4/2005</v>
          </cell>
          <cell r="G254">
            <v>0</v>
          </cell>
          <cell r="H254">
            <v>29950</v>
          </cell>
        </row>
        <row r="255">
          <cell r="A255" t="str">
            <v>5.67% Notes</v>
          </cell>
          <cell r="E255">
            <v>2005</v>
          </cell>
          <cell r="F255" t="str">
            <v>4/2005</v>
          </cell>
          <cell r="G255">
            <v>0</v>
          </cell>
          <cell r="H255">
            <v>70875</v>
          </cell>
        </row>
        <row r="256">
          <cell r="A256" t="str">
            <v>5.99% Notes</v>
          </cell>
          <cell r="E256">
            <v>2011</v>
          </cell>
          <cell r="F256" t="str">
            <v>4/2011</v>
          </cell>
          <cell r="G256">
            <v>0</v>
          </cell>
          <cell r="H256">
            <v>119800</v>
          </cell>
        </row>
        <row r="257">
          <cell r="A257" t="str">
            <v>5.99% Notes</v>
          </cell>
          <cell r="E257">
            <v>2011</v>
          </cell>
          <cell r="F257" t="str">
            <v>4/2011</v>
          </cell>
          <cell r="G257">
            <v>0</v>
          </cell>
          <cell r="H257">
            <v>29950</v>
          </cell>
        </row>
        <row r="258">
          <cell r="A258" t="str">
            <v>5.67% Notes</v>
          </cell>
          <cell r="E258">
            <v>2011</v>
          </cell>
          <cell r="F258" t="str">
            <v>4/2011</v>
          </cell>
          <cell r="G258">
            <v>0</v>
          </cell>
          <cell r="H258">
            <v>51545.48</v>
          </cell>
        </row>
        <row r="259">
          <cell r="A259" t="str">
            <v>5.66% Notes</v>
          </cell>
          <cell r="E259">
            <v>2011</v>
          </cell>
          <cell r="F259" t="str">
            <v>4/2011</v>
          </cell>
          <cell r="G259">
            <v>0</v>
          </cell>
          <cell r="H259">
            <v>154363.65</v>
          </cell>
        </row>
        <row r="260">
          <cell r="A260" t="str">
            <v>5.66% Notes</v>
          </cell>
          <cell r="E260">
            <v>2011</v>
          </cell>
          <cell r="F260" t="str">
            <v>4/2011</v>
          </cell>
          <cell r="G260">
            <v>0</v>
          </cell>
          <cell r="H260">
            <v>38590.92</v>
          </cell>
        </row>
        <row r="261">
          <cell r="A261" t="str">
            <v>5.99% Notes</v>
          </cell>
          <cell r="E261">
            <v>2016</v>
          </cell>
          <cell r="F261" t="str">
            <v>4/2016</v>
          </cell>
          <cell r="G261">
            <v>0</v>
          </cell>
          <cell r="H261">
            <v>87127.26</v>
          </cell>
        </row>
        <row r="262">
          <cell r="A262" t="str">
            <v>5.99% Notes</v>
          </cell>
          <cell r="E262">
            <v>2016</v>
          </cell>
          <cell r="F262" t="str">
            <v>4/2016</v>
          </cell>
          <cell r="G262">
            <v>0</v>
          </cell>
          <cell r="H262">
            <v>21781.83</v>
          </cell>
        </row>
        <row r="263">
          <cell r="A263" t="str">
            <v>5.67% Notes</v>
          </cell>
          <cell r="E263">
            <v>2016</v>
          </cell>
          <cell r="F263" t="str">
            <v>4/2016</v>
          </cell>
          <cell r="G263">
            <v>0</v>
          </cell>
          <cell r="H263">
            <v>19329.599999999999</v>
          </cell>
        </row>
        <row r="264">
          <cell r="A264" t="str">
            <v>5.66% Notes</v>
          </cell>
          <cell r="E264">
            <v>2016</v>
          </cell>
          <cell r="F264" t="str">
            <v>4/2016</v>
          </cell>
          <cell r="G264">
            <v>0</v>
          </cell>
          <cell r="H264">
            <v>77181.899999999994</v>
          </cell>
        </row>
        <row r="265">
          <cell r="A265" t="str">
            <v>5.66% Notes</v>
          </cell>
          <cell r="E265">
            <v>2016</v>
          </cell>
          <cell r="F265" t="str">
            <v>4/2016</v>
          </cell>
          <cell r="G265">
            <v>0</v>
          </cell>
          <cell r="H265">
            <v>19295.490000000002</v>
          </cell>
        </row>
        <row r="266">
          <cell r="A266" t="str">
            <v>5.99% Notes</v>
          </cell>
          <cell r="E266">
            <v>2022</v>
          </cell>
          <cell r="F266" t="str">
            <v>4/2022</v>
          </cell>
          <cell r="G266">
            <v>0</v>
          </cell>
          <cell r="H266">
            <v>21781.8</v>
          </cell>
        </row>
        <row r="267">
          <cell r="A267" t="str">
            <v>5.99% Notes</v>
          </cell>
          <cell r="E267">
            <v>2022</v>
          </cell>
          <cell r="F267" t="str">
            <v>4/2022</v>
          </cell>
          <cell r="G267">
            <v>0</v>
          </cell>
          <cell r="H267">
            <v>5445.46</v>
          </cell>
        </row>
        <row r="268">
          <cell r="A268" t="str">
            <v>6.75% Notes</v>
          </cell>
          <cell r="E268">
            <v>1999</v>
          </cell>
          <cell r="F268" t="str">
            <v>4/1999</v>
          </cell>
          <cell r="G268">
            <v>0</v>
          </cell>
          <cell r="H268">
            <v>168750</v>
          </cell>
        </row>
        <row r="269">
          <cell r="A269" t="str">
            <v>6.75% Notes</v>
          </cell>
          <cell r="E269">
            <v>2004</v>
          </cell>
          <cell r="F269" t="str">
            <v>4/2004</v>
          </cell>
          <cell r="G269">
            <v>0</v>
          </cell>
          <cell r="H269">
            <v>130781.25</v>
          </cell>
        </row>
        <row r="270">
          <cell r="A270" t="str">
            <v>5.99% Notes</v>
          </cell>
          <cell r="E270">
            <v>2004</v>
          </cell>
          <cell r="F270" t="str">
            <v>4/2004</v>
          </cell>
          <cell r="G270">
            <v>0</v>
          </cell>
          <cell r="H270">
            <v>119800</v>
          </cell>
        </row>
        <row r="271">
          <cell r="A271" t="str">
            <v>5.99% Notes</v>
          </cell>
          <cell r="E271">
            <v>2004</v>
          </cell>
          <cell r="F271" t="str">
            <v>4/2004</v>
          </cell>
          <cell r="G271">
            <v>0</v>
          </cell>
          <cell r="H271">
            <v>29950</v>
          </cell>
        </row>
        <row r="272">
          <cell r="A272" t="str">
            <v>5.67% Notes</v>
          </cell>
          <cell r="E272">
            <v>2004</v>
          </cell>
          <cell r="F272" t="str">
            <v>4/2004</v>
          </cell>
          <cell r="G272">
            <v>0</v>
          </cell>
          <cell r="H272">
            <v>70875</v>
          </cell>
        </row>
        <row r="273">
          <cell r="A273" t="str">
            <v>5.99% Notes</v>
          </cell>
          <cell r="E273">
            <v>2007</v>
          </cell>
          <cell r="F273" t="str">
            <v>4/2007</v>
          </cell>
          <cell r="G273">
            <v>0</v>
          </cell>
          <cell r="H273">
            <v>119800</v>
          </cell>
        </row>
        <row r="274">
          <cell r="A274" t="str">
            <v>5.99% Notes</v>
          </cell>
          <cell r="E274">
            <v>2007</v>
          </cell>
          <cell r="F274" t="str">
            <v>4/2007</v>
          </cell>
          <cell r="G274">
            <v>0</v>
          </cell>
          <cell r="H274">
            <v>29950</v>
          </cell>
        </row>
        <row r="275">
          <cell r="A275" t="str">
            <v>5.67% Notes</v>
          </cell>
          <cell r="E275">
            <v>2007</v>
          </cell>
          <cell r="F275" t="str">
            <v>4/2007</v>
          </cell>
          <cell r="G275">
            <v>0</v>
          </cell>
          <cell r="H275">
            <v>70875</v>
          </cell>
        </row>
        <row r="276">
          <cell r="A276" t="str">
            <v>5.66% Notes</v>
          </cell>
          <cell r="E276">
            <v>2007</v>
          </cell>
          <cell r="F276" t="str">
            <v>4/2007</v>
          </cell>
          <cell r="G276">
            <v>0</v>
          </cell>
          <cell r="H276">
            <v>169800</v>
          </cell>
        </row>
        <row r="277">
          <cell r="A277" t="str">
            <v>5.66% Notes</v>
          </cell>
          <cell r="E277">
            <v>2007</v>
          </cell>
          <cell r="F277" t="str">
            <v>4/2007</v>
          </cell>
          <cell r="G277">
            <v>0</v>
          </cell>
          <cell r="H277">
            <v>42450</v>
          </cell>
        </row>
        <row r="278">
          <cell r="A278" t="str">
            <v>5.99% Notes</v>
          </cell>
          <cell r="E278">
            <v>2008</v>
          </cell>
          <cell r="F278" t="str">
            <v>4/2008</v>
          </cell>
          <cell r="G278">
            <v>0</v>
          </cell>
          <cell r="H278">
            <v>119800</v>
          </cell>
        </row>
        <row r="279">
          <cell r="A279" t="str">
            <v>5.99% Notes</v>
          </cell>
          <cell r="E279">
            <v>2008</v>
          </cell>
          <cell r="F279" t="str">
            <v>4/2008</v>
          </cell>
          <cell r="G279">
            <v>0</v>
          </cell>
          <cell r="H279">
            <v>29950</v>
          </cell>
        </row>
        <row r="280">
          <cell r="A280" t="str">
            <v>5.67% Notes</v>
          </cell>
          <cell r="E280">
            <v>2008</v>
          </cell>
          <cell r="F280" t="str">
            <v>4/2008</v>
          </cell>
          <cell r="G280">
            <v>0</v>
          </cell>
          <cell r="H280">
            <v>70875</v>
          </cell>
        </row>
        <row r="281">
          <cell r="A281" t="str">
            <v>5.66% Notes</v>
          </cell>
          <cell r="E281">
            <v>2008</v>
          </cell>
          <cell r="F281" t="str">
            <v>4/2008</v>
          </cell>
          <cell r="G281">
            <v>0</v>
          </cell>
          <cell r="H281">
            <v>169800</v>
          </cell>
        </row>
        <row r="282">
          <cell r="A282" t="str">
            <v>5.66% Notes</v>
          </cell>
          <cell r="E282">
            <v>2008</v>
          </cell>
          <cell r="F282" t="str">
            <v>4/2008</v>
          </cell>
          <cell r="G282">
            <v>0</v>
          </cell>
          <cell r="H282">
            <v>42450</v>
          </cell>
        </row>
        <row r="283">
          <cell r="A283" t="str">
            <v>5.99% Notes</v>
          </cell>
          <cell r="E283">
            <v>2009</v>
          </cell>
          <cell r="F283" t="str">
            <v>4/2009</v>
          </cell>
          <cell r="G283">
            <v>0</v>
          </cell>
          <cell r="H283">
            <v>119800</v>
          </cell>
        </row>
        <row r="284">
          <cell r="A284" t="str">
            <v>5.99% Notes</v>
          </cell>
          <cell r="E284">
            <v>2009</v>
          </cell>
          <cell r="F284" t="str">
            <v>4/2009</v>
          </cell>
          <cell r="G284">
            <v>0</v>
          </cell>
          <cell r="H284">
            <v>29950</v>
          </cell>
        </row>
        <row r="285">
          <cell r="A285" t="str">
            <v>5.67% Notes</v>
          </cell>
          <cell r="E285">
            <v>2009</v>
          </cell>
          <cell r="F285" t="str">
            <v>4/2009</v>
          </cell>
          <cell r="G285">
            <v>0</v>
          </cell>
          <cell r="H285">
            <v>64431.83</v>
          </cell>
        </row>
        <row r="286">
          <cell r="A286" t="str">
            <v>5.66% Notes</v>
          </cell>
          <cell r="E286">
            <v>2009</v>
          </cell>
          <cell r="F286" t="str">
            <v>4/2009</v>
          </cell>
          <cell r="G286">
            <v>0</v>
          </cell>
          <cell r="H286">
            <v>169800</v>
          </cell>
        </row>
        <row r="287">
          <cell r="A287" t="str">
            <v>5.66% Notes</v>
          </cell>
          <cell r="E287">
            <v>2009</v>
          </cell>
          <cell r="F287" t="str">
            <v>4/2009</v>
          </cell>
          <cell r="G287">
            <v>0</v>
          </cell>
          <cell r="H287">
            <v>42450</v>
          </cell>
        </row>
        <row r="288">
          <cell r="A288" t="str">
            <v>5.99% Notes</v>
          </cell>
          <cell r="E288">
            <v>2010</v>
          </cell>
          <cell r="F288" t="str">
            <v>4/2010</v>
          </cell>
          <cell r="G288">
            <v>0</v>
          </cell>
          <cell r="H288">
            <v>119800</v>
          </cell>
        </row>
        <row r="289">
          <cell r="A289" t="str">
            <v>5.99% Notes</v>
          </cell>
          <cell r="E289">
            <v>2010</v>
          </cell>
          <cell r="F289" t="str">
            <v>4/2010</v>
          </cell>
          <cell r="G289">
            <v>0</v>
          </cell>
          <cell r="H289">
            <v>29950</v>
          </cell>
        </row>
        <row r="290">
          <cell r="A290" t="str">
            <v>5.67% Notes</v>
          </cell>
          <cell r="E290">
            <v>2010</v>
          </cell>
          <cell r="F290" t="str">
            <v>4/2010</v>
          </cell>
          <cell r="G290">
            <v>0</v>
          </cell>
          <cell r="H290">
            <v>57988.65</v>
          </cell>
        </row>
        <row r="291">
          <cell r="A291" t="str">
            <v>5.66% Notes</v>
          </cell>
          <cell r="E291">
            <v>2010</v>
          </cell>
          <cell r="F291" t="str">
            <v>4/2010</v>
          </cell>
          <cell r="G291">
            <v>0</v>
          </cell>
          <cell r="H291">
            <v>169800</v>
          </cell>
        </row>
        <row r="292">
          <cell r="A292" t="str">
            <v>5.66% Notes</v>
          </cell>
          <cell r="E292">
            <v>2010</v>
          </cell>
          <cell r="F292" t="str">
            <v>4/2010</v>
          </cell>
          <cell r="G292">
            <v>0</v>
          </cell>
          <cell r="H292">
            <v>42450</v>
          </cell>
        </row>
        <row r="293">
          <cell r="A293" t="str">
            <v>5.99% Notes</v>
          </cell>
          <cell r="E293">
            <v>2012</v>
          </cell>
          <cell r="F293" t="str">
            <v>4/2012</v>
          </cell>
          <cell r="G293">
            <v>0</v>
          </cell>
          <cell r="H293">
            <v>119800</v>
          </cell>
        </row>
        <row r="294">
          <cell r="A294" t="str">
            <v>5.99% Notes</v>
          </cell>
          <cell r="E294">
            <v>2012</v>
          </cell>
          <cell r="F294" t="str">
            <v>4/2012</v>
          </cell>
          <cell r="G294">
            <v>0</v>
          </cell>
          <cell r="H294">
            <v>29950</v>
          </cell>
        </row>
        <row r="295">
          <cell r="A295" t="str">
            <v>5.67% Notes</v>
          </cell>
          <cell r="E295">
            <v>2012</v>
          </cell>
          <cell r="F295" t="str">
            <v>4/2012</v>
          </cell>
          <cell r="G295">
            <v>0</v>
          </cell>
          <cell r="H295">
            <v>45102.3</v>
          </cell>
        </row>
        <row r="296">
          <cell r="A296" t="str">
            <v>5.66% Notes</v>
          </cell>
          <cell r="E296">
            <v>2012</v>
          </cell>
          <cell r="F296" t="str">
            <v>4/2012</v>
          </cell>
          <cell r="G296">
            <v>0</v>
          </cell>
          <cell r="H296">
            <v>138927.29999999999</v>
          </cell>
        </row>
        <row r="297">
          <cell r="A297" t="str">
            <v>5.66% Notes</v>
          </cell>
          <cell r="E297">
            <v>2012</v>
          </cell>
          <cell r="F297" t="str">
            <v>4/2012</v>
          </cell>
          <cell r="G297">
            <v>0</v>
          </cell>
          <cell r="H297">
            <v>34731.839999999997</v>
          </cell>
        </row>
        <row r="298">
          <cell r="A298" t="str">
            <v>5.99% Notes</v>
          </cell>
          <cell r="E298">
            <v>2013</v>
          </cell>
          <cell r="F298" t="str">
            <v>4/2013</v>
          </cell>
          <cell r="G298">
            <v>0</v>
          </cell>
          <cell r="H298">
            <v>119800</v>
          </cell>
        </row>
        <row r="299">
          <cell r="A299" t="str">
            <v>5.99% Notes</v>
          </cell>
          <cell r="E299">
            <v>2013</v>
          </cell>
          <cell r="F299" t="str">
            <v>4/2013</v>
          </cell>
          <cell r="G299">
            <v>0</v>
          </cell>
          <cell r="H299">
            <v>29950</v>
          </cell>
        </row>
        <row r="300">
          <cell r="A300" t="str">
            <v>5.67% Notes</v>
          </cell>
          <cell r="E300">
            <v>2013</v>
          </cell>
          <cell r="F300" t="str">
            <v>4/2013</v>
          </cell>
          <cell r="G300">
            <v>0</v>
          </cell>
          <cell r="H300">
            <v>38659.120000000003</v>
          </cell>
        </row>
        <row r="301">
          <cell r="A301" t="str">
            <v>5.66% Notes</v>
          </cell>
          <cell r="E301">
            <v>2013</v>
          </cell>
          <cell r="F301" t="str">
            <v>4/2013</v>
          </cell>
          <cell r="G301">
            <v>0</v>
          </cell>
          <cell r="H301">
            <v>123490.95</v>
          </cell>
        </row>
        <row r="302">
          <cell r="A302" t="str">
            <v>5.66% Notes</v>
          </cell>
          <cell r="E302">
            <v>2013</v>
          </cell>
          <cell r="F302" t="str">
            <v>4/2013</v>
          </cell>
          <cell r="G302">
            <v>0</v>
          </cell>
          <cell r="H302">
            <v>30872.73</v>
          </cell>
        </row>
        <row r="303">
          <cell r="A303" t="str">
            <v>5.99% Notes</v>
          </cell>
          <cell r="E303">
            <v>2014</v>
          </cell>
          <cell r="F303" t="str">
            <v>4/2014</v>
          </cell>
          <cell r="G303">
            <v>0</v>
          </cell>
          <cell r="H303">
            <v>108909.09</v>
          </cell>
        </row>
        <row r="304">
          <cell r="A304" t="str">
            <v>5.99% Notes</v>
          </cell>
          <cell r="E304">
            <v>2014</v>
          </cell>
          <cell r="F304" t="str">
            <v>4/2014</v>
          </cell>
          <cell r="G304">
            <v>0</v>
          </cell>
          <cell r="H304">
            <v>27227.27</v>
          </cell>
        </row>
        <row r="305">
          <cell r="A305" t="str">
            <v>5.67% Notes</v>
          </cell>
          <cell r="E305">
            <v>2014</v>
          </cell>
          <cell r="F305" t="str">
            <v>4/2014</v>
          </cell>
          <cell r="G305">
            <v>0</v>
          </cell>
          <cell r="H305">
            <v>32215.95</v>
          </cell>
        </row>
        <row r="306">
          <cell r="A306" t="str">
            <v>5.66% Notes</v>
          </cell>
          <cell r="E306">
            <v>2014</v>
          </cell>
          <cell r="F306" t="str">
            <v>4/2014</v>
          </cell>
          <cell r="G306">
            <v>0</v>
          </cell>
          <cell r="H306">
            <v>108054.6</v>
          </cell>
        </row>
        <row r="307">
          <cell r="A307" t="str">
            <v>5.66% Notes</v>
          </cell>
          <cell r="E307">
            <v>2014</v>
          </cell>
          <cell r="F307" t="str">
            <v>4/2014</v>
          </cell>
          <cell r="G307">
            <v>0</v>
          </cell>
          <cell r="H307">
            <v>27013.65</v>
          </cell>
        </row>
        <row r="308">
          <cell r="A308" t="str">
            <v>5.99% Notes</v>
          </cell>
          <cell r="E308">
            <v>2015</v>
          </cell>
          <cell r="F308" t="str">
            <v>4/2015</v>
          </cell>
          <cell r="G308">
            <v>0</v>
          </cell>
          <cell r="H308">
            <v>98018.19</v>
          </cell>
        </row>
        <row r="309">
          <cell r="A309" t="str">
            <v>5.99% Notes</v>
          </cell>
          <cell r="E309">
            <v>2015</v>
          </cell>
          <cell r="F309" t="str">
            <v>4/2015</v>
          </cell>
          <cell r="G309">
            <v>0</v>
          </cell>
          <cell r="H309">
            <v>24504.53</v>
          </cell>
        </row>
        <row r="310">
          <cell r="A310" t="str">
            <v>5.67% Notes</v>
          </cell>
          <cell r="E310">
            <v>2015</v>
          </cell>
          <cell r="F310" t="str">
            <v>4/2015</v>
          </cell>
          <cell r="G310">
            <v>0</v>
          </cell>
          <cell r="H310">
            <v>25772.77</v>
          </cell>
        </row>
        <row r="311">
          <cell r="A311" t="str">
            <v>5.66% Notes</v>
          </cell>
          <cell r="E311">
            <v>2015</v>
          </cell>
          <cell r="F311" t="str">
            <v>4/2015</v>
          </cell>
          <cell r="G311">
            <v>0</v>
          </cell>
          <cell r="H311">
            <v>92618.25</v>
          </cell>
        </row>
        <row r="312">
          <cell r="A312" t="str">
            <v>5.66% Notes</v>
          </cell>
          <cell r="E312">
            <v>2015</v>
          </cell>
          <cell r="F312" t="str">
            <v>4/2015</v>
          </cell>
          <cell r="G312">
            <v>0</v>
          </cell>
          <cell r="H312">
            <v>23154.57</v>
          </cell>
        </row>
        <row r="313">
          <cell r="A313" t="str">
            <v>5.99% Notes</v>
          </cell>
          <cell r="E313">
            <v>2018</v>
          </cell>
          <cell r="F313" t="str">
            <v>4/2018</v>
          </cell>
          <cell r="G313">
            <v>0</v>
          </cell>
          <cell r="H313">
            <v>65345.46</v>
          </cell>
        </row>
        <row r="314">
          <cell r="A314" t="str">
            <v>5.99% Notes</v>
          </cell>
          <cell r="E314">
            <v>2018</v>
          </cell>
          <cell r="F314" t="str">
            <v>4/2018</v>
          </cell>
          <cell r="G314">
            <v>0</v>
          </cell>
          <cell r="H314">
            <v>16336.35</v>
          </cell>
        </row>
        <row r="315">
          <cell r="A315" t="str">
            <v>5.67% Notes</v>
          </cell>
          <cell r="E315">
            <v>2018</v>
          </cell>
          <cell r="F315" t="str">
            <v>4/2018</v>
          </cell>
          <cell r="G315">
            <v>0</v>
          </cell>
          <cell r="H315">
            <v>6443.25</v>
          </cell>
        </row>
        <row r="316">
          <cell r="A316" t="str">
            <v>5.66% Notes</v>
          </cell>
          <cell r="E316">
            <v>2018</v>
          </cell>
          <cell r="F316" t="str">
            <v>4/2018</v>
          </cell>
          <cell r="G316">
            <v>0</v>
          </cell>
          <cell r="H316">
            <v>46309.2</v>
          </cell>
        </row>
        <row r="317">
          <cell r="A317" t="str">
            <v>5.66% Notes</v>
          </cell>
          <cell r="E317">
            <v>2018</v>
          </cell>
          <cell r="F317" t="str">
            <v>4/2018</v>
          </cell>
          <cell r="G317">
            <v>0</v>
          </cell>
          <cell r="H317">
            <v>11577.3</v>
          </cell>
        </row>
        <row r="318">
          <cell r="A318" t="str">
            <v>5.99% Notes</v>
          </cell>
          <cell r="E318">
            <v>2019</v>
          </cell>
          <cell r="F318" t="str">
            <v>4/2019</v>
          </cell>
          <cell r="G318">
            <v>0</v>
          </cell>
          <cell r="H318">
            <v>54454.53</v>
          </cell>
        </row>
        <row r="319">
          <cell r="A319" t="str">
            <v>5.99% Notes</v>
          </cell>
          <cell r="E319">
            <v>2019</v>
          </cell>
          <cell r="F319" t="str">
            <v>4/2019</v>
          </cell>
          <cell r="G319">
            <v>0</v>
          </cell>
          <cell r="H319">
            <v>13613.64</v>
          </cell>
        </row>
        <row r="320">
          <cell r="A320" t="str">
            <v>5.66% Notes</v>
          </cell>
          <cell r="E320">
            <v>2019</v>
          </cell>
          <cell r="F320" t="str">
            <v>4/2019</v>
          </cell>
          <cell r="G320">
            <v>0</v>
          </cell>
          <cell r="H320">
            <v>30872.880000000001</v>
          </cell>
        </row>
        <row r="321">
          <cell r="A321" t="str">
            <v>5.66% Notes</v>
          </cell>
          <cell r="E321">
            <v>2019</v>
          </cell>
          <cell r="F321" t="str">
            <v>4/2019</v>
          </cell>
          <cell r="G321">
            <v>0</v>
          </cell>
          <cell r="H321">
            <v>7718.22</v>
          </cell>
        </row>
        <row r="322">
          <cell r="A322" t="str">
            <v>5.99% Notes</v>
          </cell>
          <cell r="E322">
            <v>2020</v>
          </cell>
          <cell r="F322" t="str">
            <v>4/2020</v>
          </cell>
          <cell r="G322">
            <v>0</v>
          </cell>
          <cell r="H322">
            <v>43563.63</v>
          </cell>
        </row>
        <row r="323">
          <cell r="A323" t="str">
            <v>5.99% Notes</v>
          </cell>
          <cell r="E323">
            <v>2020</v>
          </cell>
          <cell r="F323" t="str">
            <v>4/2020</v>
          </cell>
          <cell r="G323">
            <v>0</v>
          </cell>
          <cell r="H323">
            <v>10890.91</v>
          </cell>
        </row>
        <row r="324">
          <cell r="A324" t="str">
            <v>5.66% Notes</v>
          </cell>
          <cell r="E324">
            <v>2020</v>
          </cell>
          <cell r="F324" t="str">
            <v>4/2020</v>
          </cell>
          <cell r="G324">
            <v>0</v>
          </cell>
          <cell r="H324">
            <v>15436.53</v>
          </cell>
        </row>
        <row r="325">
          <cell r="A325" t="str">
            <v>5.66% Notes</v>
          </cell>
          <cell r="E325">
            <v>2020</v>
          </cell>
          <cell r="F325" t="str">
            <v>4/2020</v>
          </cell>
          <cell r="G325">
            <v>0</v>
          </cell>
          <cell r="H325">
            <v>3859.14</v>
          </cell>
        </row>
        <row r="326">
          <cell r="A326" t="str">
            <v>5.99% Notes</v>
          </cell>
          <cell r="E326">
            <v>2021</v>
          </cell>
          <cell r="F326" t="str">
            <v>4/2021</v>
          </cell>
          <cell r="G326">
            <v>0</v>
          </cell>
          <cell r="H326">
            <v>32672.720000000001</v>
          </cell>
        </row>
        <row r="327">
          <cell r="A327" t="str">
            <v>5.99% Notes</v>
          </cell>
          <cell r="E327">
            <v>2021</v>
          </cell>
          <cell r="F327" t="str">
            <v>4/2021</v>
          </cell>
          <cell r="G327">
            <v>0</v>
          </cell>
          <cell r="H327">
            <v>8168.18</v>
          </cell>
        </row>
        <row r="328">
          <cell r="A328" t="str">
            <v>6.75% Notes</v>
          </cell>
          <cell r="E328">
            <v>2000</v>
          </cell>
          <cell r="F328" t="str">
            <v>8/2000</v>
          </cell>
          <cell r="G328">
            <v>0</v>
          </cell>
          <cell r="H328">
            <v>168750</v>
          </cell>
        </row>
        <row r="329">
          <cell r="A329" t="str">
            <v>6.75% Notes</v>
          </cell>
          <cell r="E329">
            <v>2001</v>
          </cell>
          <cell r="F329" t="str">
            <v>8/2001</v>
          </cell>
          <cell r="G329">
            <v>0</v>
          </cell>
          <cell r="H329">
            <v>168750</v>
          </cell>
        </row>
        <row r="330">
          <cell r="A330" t="str">
            <v>6.75% Notes</v>
          </cell>
          <cell r="E330">
            <v>2002</v>
          </cell>
          <cell r="F330" t="str">
            <v>8/2002</v>
          </cell>
          <cell r="G330">
            <v>0</v>
          </cell>
          <cell r="H330">
            <v>156093.75</v>
          </cell>
        </row>
        <row r="331">
          <cell r="A331" t="str">
            <v>6.75% Notes</v>
          </cell>
          <cell r="E331">
            <v>2003</v>
          </cell>
          <cell r="F331" t="str">
            <v>8/2003</v>
          </cell>
          <cell r="G331">
            <v>0</v>
          </cell>
          <cell r="H331">
            <v>143437.5</v>
          </cell>
        </row>
        <row r="332">
          <cell r="A332" t="str">
            <v>6.75% Notes</v>
          </cell>
          <cell r="E332">
            <v>2005</v>
          </cell>
          <cell r="F332" t="str">
            <v>8/2005</v>
          </cell>
          <cell r="G332">
            <v>0</v>
          </cell>
          <cell r="H332">
            <v>118125</v>
          </cell>
        </row>
        <row r="333">
          <cell r="A333" t="str">
            <v>6.75% Notes</v>
          </cell>
          <cell r="E333">
            <v>2006</v>
          </cell>
          <cell r="F333" t="str">
            <v>8/2006</v>
          </cell>
          <cell r="G333">
            <v>0</v>
          </cell>
          <cell r="H333">
            <v>105468.75</v>
          </cell>
        </row>
        <row r="334">
          <cell r="A334" t="str">
            <v>6.75% Notes</v>
          </cell>
          <cell r="E334">
            <v>2007</v>
          </cell>
          <cell r="F334" t="str">
            <v>8/2007</v>
          </cell>
          <cell r="G334">
            <v>0</v>
          </cell>
          <cell r="H334">
            <v>92812.5</v>
          </cell>
        </row>
        <row r="335">
          <cell r="A335" t="str">
            <v>6.75% Notes</v>
          </cell>
          <cell r="E335">
            <v>2009</v>
          </cell>
          <cell r="F335" t="str">
            <v>8/2009</v>
          </cell>
          <cell r="G335">
            <v>0</v>
          </cell>
          <cell r="H335">
            <v>67500</v>
          </cell>
        </row>
        <row r="336">
          <cell r="A336" t="str">
            <v>6.75% Notes</v>
          </cell>
          <cell r="E336">
            <v>2010</v>
          </cell>
          <cell r="F336" t="str">
            <v>8/2010</v>
          </cell>
          <cell r="G336">
            <v>0</v>
          </cell>
          <cell r="H336">
            <v>54843.75</v>
          </cell>
        </row>
        <row r="337">
          <cell r="A337" t="str">
            <v>6.75% Notes</v>
          </cell>
          <cell r="E337">
            <v>2011</v>
          </cell>
          <cell r="F337" t="str">
            <v>8/2011</v>
          </cell>
          <cell r="G337">
            <v>0</v>
          </cell>
          <cell r="H337">
            <v>42187.5</v>
          </cell>
        </row>
        <row r="338">
          <cell r="A338" t="str">
            <v>6.75% Notes</v>
          </cell>
          <cell r="E338">
            <v>2012</v>
          </cell>
          <cell r="F338" t="str">
            <v>8/2012</v>
          </cell>
          <cell r="G338">
            <v>0</v>
          </cell>
          <cell r="H338">
            <v>21093.75</v>
          </cell>
        </row>
        <row r="339">
          <cell r="A339" t="str">
            <v>6.99% Notes</v>
          </cell>
          <cell r="E339">
            <v>2004</v>
          </cell>
          <cell r="F339" t="str">
            <v>8/2004</v>
          </cell>
          <cell r="G339">
            <v>0</v>
          </cell>
          <cell r="H339">
            <v>174750</v>
          </cell>
        </row>
        <row r="340">
          <cell r="A340" t="str">
            <v>6.99% Notes</v>
          </cell>
          <cell r="E340">
            <v>2004</v>
          </cell>
          <cell r="F340" t="str">
            <v>8/2004</v>
          </cell>
          <cell r="G340">
            <v>0</v>
          </cell>
          <cell r="H340">
            <v>139800</v>
          </cell>
        </row>
        <row r="341">
          <cell r="A341" t="str">
            <v>6.99% Notes</v>
          </cell>
          <cell r="E341">
            <v>2004</v>
          </cell>
          <cell r="F341" t="str">
            <v>8/2004</v>
          </cell>
          <cell r="G341">
            <v>0</v>
          </cell>
          <cell r="H341">
            <v>17475</v>
          </cell>
        </row>
        <row r="342">
          <cell r="A342" t="str">
            <v>6.99% Notes</v>
          </cell>
          <cell r="E342">
            <v>2004</v>
          </cell>
          <cell r="F342" t="str">
            <v>8/2004</v>
          </cell>
          <cell r="G342">
            <v>0</v>
          </cell>
          <cell r="H342">
            <v>17475</v>
          </cell>
        </row>
        <row r="343">
          <cell r="A343" t="str">
            <v>6.99% Notes</v>
          </cell>
          <cell r="E343">
            <v>2002</v>
          </cell>
          <cell r="F343" t="str">
            <v>8/2002</v>
          </cell>
          <cell r="G343">
            <v>0</v>
          </cell>
          <cell r="H343">
            <v>174750</v>
          </cell>
        </row>
        <row r="344">
          <cell r="A344" t="str">
            <v>6.99% Notes</v>
          </cell>
          <cell r="E344">
            <v>2002</v>
          </cell>
          <cell r="F344" t="str">
            <v>8/2002</v>
          </cell>
          <cell r="G344">
            <v>0</v>
          </cell>
          <cell r="H344">
            <v>139800</v>
          </cell>
        </row>
        <row r="345">
          <cell r="A345" t="str">
            <v>6.99% Notes</v>
          </cell>
          <cell r="E345">
            <v>2002</v>
          </cell>
          <cell r="F345" t="str">
            <v>8/2002</v>
          </cell>
          <cell r="G345">
            <v>0</v>
          </cell>
          <cell r="H345">
            <v>17475</v>
          </cell>
        </row>
        <row r="346">
          <cell r="A346" t="str">
            <v>6.99% Notes</v>
          </cell>
          <cell r="E346">
            <v>2002</v>
          </cell>
          <cell r="F346" t="str">
            <v>8/2002</v>
          </cell>
          <cell r="G346">
            <v>0</v>
          </cell>
          <cell r="H346">
            <v>17475</v>
          </cell>
        </row>
        <row r="347">
          <cell r="A347" t="str">
            <v>6.99% Notes</v>
          </cell>
          <cell r="E347">
            <v>2003</v>
          </cell>
          <cell r="F347" t="str">
            <v>8/2003</v>
          </cell>
          <cell r="G347">
            <v>0</v>
          </cell>
          <cell r="H347">
            <v>174750</v>
          </cell>
        </row>
        <row r="348">
          <cell r="A348" t="str">
            <v>6.99% Notes</v>
          </cell>
          <cell r="E348">
            <v>2003</v>
          </cell>
          <cell r="F348" t="str">
            <v>8/2003</v>
          </cell>
          <cell r="G348">
            <v>0</v>
          </cell>
          <cell r="H348">
            <v>139800</v>
          </cell>
        </row>
        <row r="349">
          <cell r="A349" t="str">
            <v>6.99% Notes</v>
          </cell>
          <cell r="E349">
            <v>2003</v>
          </cell>
          <cell r="F349" t="str">
            <v>8/2003</v>
          </cell>
          <cell r="G349">
            <v>0</v>
          </cell>
          <cell r="H349">
            <v>17475</v>
          </cell>
        </row>
        <row r="350">
          <cell r="A350" t="str">
            <v>6.99% Notes</v>
          </cell>
          <cell r="E350">
            <v>2003</v>
          </cell>
          <cell r="F350" t="str">
            <v>8/2003</v>
          </cell>
          <cell r="G350">
            <v>0</v>
          </cell>
          <cell r="H350">
            <v>17475</v>
          </cell>
        </row>
        <row r="351">
          <cell r="A351" t="str">
            <v>6.99% Notes</v>
          </cell>
          <cell r="E351">
            <v>2005</v>
          </cell>
          <cell r="F351" t="str">
            <v>8/2005</v>
          </cell>
          <cell r="G351">
            <v>0</v>
          </cell>
          <cell r="H351">
            <v>174750</v>
          </cell>
        </row>
        <row r="352">
          <cell r="A352" t="str">
            <v>6.99% Notes</v>
          </cell>
          <cell r="E352">
            <v>2005</v>
          </cell>
          <cell r="F352" t="str">
            <v>8/2005</v>
          </cell>
          <cell r="G352">
            <v>0</v>
          </cell>
          <cell r="H352">
            <v>139800</v>
          </cell>
        </row>
        <row r="353">
          <cell r="A353" t="str">
            <v>6.99% Notes</v>
          </cell>
          <cell r="E353">
            <v>2005</v>
          </cell>
          <cell r="F353" t="str">
            <v>8/2005</v>
          </cell>
          <cell r="G353">
            <v>0</v>
          </cell>
          <cell r="H353">
            <v>17475</v>
          </cell>
        </row>
        <row r="354">
          <cell r="A354" t="str">
            <v>6.99% Notes</v>
          </cell>
          <cell r="E354">
            <v>2005</v>
          </cell>
          <cell r="F354" t="str">
            <v>8/2005</v>
          </cell>
          <cell r="G354">
            <v>0</v>
          </cell>
          <cell r="H354">
            <v>17475</v>
          </cell>
        </row>
        <row r="355">
          <cell r="A355" t="str">
            <v>6.99% Notes</v>
          </cell>
          <cell r="E355">
            <v>2006</v>
          </cell>
          <cell r="F355" t="str">
            <v>8/2006</v>
          </cell>
          <cell r="G355">
            <v>0</v>
          </cell>
          <cell r="H355">
            <v>174750</v>
          </cell>
        </row>
        <row r="356">
          <cell r="A356" t="str">
            <v>6.99% Notes</v>
          </cell>
          <cell r="E356">
            <v>2006</v>
          </cell>
          <cell r="F356" t="str">
            <v>8/2006</v>
          </cell>
          <cell r="G356">
            <v>0</v>
          </cell>
          <cell r="H356">
            <v>139800</v>
          </cell>
        </row>
        <row r="357">
          <cell r="A357" t="str">
            <v>6.99% Notes</v>
          </cell>
          <cell r="E357">
            <v>2006</v>
          </cell>
          <cell r="F357" t="str">
            <v>8/2006</v>
          </cell>
          <cell r="G357">
            <v>0</v>
          </cell>
          <cell r="H357">
            <v>17475</v>
          </cell>
        </row>
        <row r="358">
          <cell r="A358" t="str">
            <v>6.99% Notes</v>
          </cell>
          <cell r="E358">
            <v>2006</v>
          </cell>
          <cell r="F358" t="str">
            <v>8/2006</v>
          </cell>
          <cell r="G358">
            <v>0</v>
          </cell>
          <cell r="H358">
            <v>17475</v>
          </cell>
        </row>
        <row r="359">
          <cell r="A359" t="str">
            <v>6.99% Notes</v>
          </cell>
          <cell r="E359">
            <v>2007</v>
          </cell>
          <cell r="F359" t="str">
            <v>8/2007</v>
          </cell>
          <cell r="G359">
            <v>0</v>
          </cell>
          <cell r="H359">
            <v>158865.22</v>
          </cell>
        </row>
        <row r="360">
          <cell r="A360" t="str">
            <v>6.99% Notes</v>
          </cell>
          <cell r="E360">
            <v>2007</v>
          </cell>
          <cell r="F360" t="str">
            <v>8/2007</v>
          </cell>
          <cell r="G360">
            <v>0</v>
          </cell>
          <cell r="H360">
            <v>127092.18</v>
          </cell>
        </row>
        <row r="361">
          <cell r="A361" t="str">
            <v>6.99% Notes</v>
          </cell>
          <cell r="E361">
            <v>2007</v>
          </cell>
          <cell r="F361" t="str">
            <v>8/2007</v>
          </cell>
          <cell r="G361">
            <v>0</v>
          </cell>
          <cell r="H361">
            <v>15886.52</v>
          </cell>
        </row>
        <row r="362">
          <cell r="A362" t="str">
            <v>6.99% Notes</v>
          </cell>
          <cell r="E362">
            <v>2007</v>
          </cell>
          <cell r="F362" t="str">
            <v>8/2007</v>
          </cell>
          <cell r="G362">
            <v>0</v>
          </cell>
          <cell r="H362">
            <v>15886.52</v>
          </cell>
        </row>
        <row r="363">
          <cell r="A363" t="str">
            <v>6.99% Notes</v>
          </cell>
          <cell r="E363">
            <v>2008</v>
          </cell>
          <cell r="F363" t="str">
            <v>8/2008</v>
          </cell>
          <cell r="G363">
            <v>0</v>
          </cell>
          <cell r="H363">
            <v>142980.45000000001</v>
          </cell>
        </row>
        <row r="364">
          <cell r="A364" t="str">
            <v>6.99% Notes</v>
          </cell>
          <cell r="E364">
            <v>2008</v>
          </cell>
          <cell r="F364" t="str">
            <v>8/2008</v>
          </cell>
          <cell r="G364">
            <v>0</v>
          </cell>
          <cell r="H364">
            <v>114384.36</v>
          </cell>
        </row>
        <row r="365">
          <cell r="A365" t="str">
            <v>6.99% Notes</v>
          </cell>
          <cell r="E365">
            <v>2008</v>
          </cell>
          <cell r="F365" t="str">
            <v>8/2008</v>
          </cell>
          <cell r="G365">
            <v>0</v>
          </cell>
          <cell r="H365">
            <v>14298.04</v>
          </cell>
        </row>
        <row r="366">
          <cell r="A366" t="str">
            <v>6.99% Notes</v>
          </cell>
          <cell r="E366">
            <v>2008</v>
          </cell>
          <cell r="F366" t="str">
            <v>8/2008</v>
          </cell>
          <cell r="G366">
            <v>0</v>
          </cell>
          <cell r="H366">
            <v>14298.04</v>
          </cell>
        </row>
        <row r="367">
          <cell r="A367" t="str">
            <v>6.99% Notes</v>
          </cell>
          <cell r="E367">
            <v>2009</v>
          </cell>
          <cell r="F367" t="str">
            <v>8/2009</v>
          </cell>
          <cell r="G367">
            <v>0</v>
          </cell>
          <cell r="H367">
            <v>127095.67</v>
          </cell>
        </row>
        <row r="368">
          <cell r="A368" t="str">
            <v>6.99% Notes</v>
          </cell>
          <cell r="E368">
            <v>2009</v>
          </cell>
          <cell r="F368" t="str">
            <v>8/2009</v>
          </cell>
          <cell r="G368">
            <v>0</v>
          </cell>
          <cell r="H368">
            <v>101676.54</v>
          </cell>
        </row>
        <row r="369">
          <cell r="A369" t="str">
            <v>6.99% Notes</v>
          </cell>
          <cell r="E369">
            <v>2009</v>
          </cell>
          <cell r="F369" t="str">
            <v>8/2009</v>
          </cell>
          <cell r="G369">
            <v>0</v>
          </cell>
          <cell r="H369">
            <v>12709.57</v>
          </cell>
        </row>
        <row r="370">
          <cell r="A370" t="str">
            <v>6.99% Notes</v>
          </cell>
          <cell r="E370">
            <v>2009</v>
          </cell>
          <cell r="F370" t="str">
            <v>8/2009</v>
          </cell>
          <cell r="G370">
            <v>0</v>
          </cell>
          <cell r="H370">
            <v>12709.57</v>
          </cell>
        </row>
        <row r="371">
          <cell r="A371" t="str">
            <v>6.99% Notes</v>
          </cell>
          <cell r="E371">
            <v>2010</v>
          </cell>
          <cell r="F371" t="str">
            <v>8/2010</v>
          </cell>
          <cell r="G371">
            <v>0</v>
          </cell>
          <cell r="H371">
            <v>111210.9</v>
          </cell>
        </row>
        <row r="372">
          <cell r="A372" t="str">
            <v>6.99% Notes</v>
          </cell>
          <cell r="E372">
            <v>2010</v>
          </cell>
          <cell r="F372" t="str">
            <v>8/2010</v>
          </cell>
          <cell r="G372">
            <v>0</v>
          </cell>
          <cell r="H372">
            <v>88968.72</v>
          </cell>
        </row>
        <row r="373">
          <cell r="A373" t="str">
            <v>6.99% Notes</v>
          </cell>
          <cell r="E373">
            <v>2010</v>
          </cell>
          <cell r="F373" t="str">
            <v>8/2010</v>
          </cell>
          <cell r="G373">
            <v>0</v>
          </cell>
          <cell r="H373">
            <v>11121.09</v>
          </cell>
        </row>
        <row r="374">
          <cell r="A374" t="str">
            <v>6.99% Notes</v>
          </cell>
          <cell r="E374">
            <v>2010</v>
          </cell>
          <cell r="F374" t="str">
            <v>8/2010</v>
          </cell>
          <cell r="G374">
            <v>0</v>
          </cell>
          <cell r="H374">
            <v>11121.09</v>
          </cell>
        </row>
        <row r="375">
          <cell r="A375" t="str">
            <v>6.99% Notes</v>
          </cell>
          <cell r="E375">
            <v>2011</v>
          </cell>
          <cell r="F375" t="str">
            <v>8/2011</v>
          </cell>
          <cell r="G375">
            <v>0</v>
          </cell>
          <cell r="H375">
            <v>95326.12</v>
          </cell>
        </row>
        <row r="376">
          <cell r="A376" t="str">
            <v>6.99% Notes</v>
          </cell>
          <cell r="E376">
            <v>2011</v>
          </cell>
          <cell r="F376" t="str">
            <v>8/2011</v>
          </cell>
          <cell r="G376">
            <v>0</v>
          </cell>
          <cell r="H376">
            <v>76260.899999999994</v>
          </cell>
        </row>
        <row r="377">
          <cell r="A377" t="str">
            <v>6.99% Notes</v>
          </cell>
          <cell r="E377">
            <v>2011</v>
          </cell>
          <cell r="F377" t="str">
            <v>8/2011</v>
          </cell>
          <cell r="G377">
            <v>0</v>
          </cell>
          <cell r="H377">
            <v>9532.61</v>
          </cell>
        </row>
        <row r="378">
          <cell r="A378" t="str">
            <v>6.99% Notes</v>
          </cell>
          <cell r="E378">
            <v>2011</v>
          </cell>
          <cell r="F378" t="str">
            <v>8/2011</v>
          </cell>
          <cell r="G378">
            <v>0</v>
          </cell>
          <cell r="H378">
            <v>9532.61</v>
          </cell>
        </row>
        <row r="379">
          <cell r="A379" t="str">
            <v>6.99% Notes</v>
          </cell>
          <cell r="E379">
            <v>2012</v>
          </cell>
          <cell r="F379" t="str">
            <v>8/2012</v>
          </cell>
          <cell r="G379">
            <v>0</v>
          </cell>
          <cell r="H379">
            <v>79441.350000000006</v>
          </cell>
        </row>
        <row r="380">
          <cell r="A380" t="str">
            <v>6.99% Notes</v>
          </cell>
          <cell r="E380">
            <v>2012</v>
          </cell>
          <cell r="F380" t="str">
            <v>8/2012</v>
          </cell>
          <cell r="G380">
            <v>0</v>
          </cell>
          <cell r="H380">
            <v>63553.08</v>
          </cell>
        </row>
        <row r="381">
          <cell r="A381" t="str">
            <v>6.99% Notes</v>
          </cell>
          <cell r="E381">
            <v>2012</v>
          </cell>
          <cell r="F381" t="str">
            <v>8/2012</v>
          </cell>
          <cell r="G381">
            <v>0</v>
          </cell>
          <cell r="H381">
            <v>7944.13</v>
          </cell>
        </row>
        <row r="382">
          <cell r="A382" t="str">
            <v>6.99% Notes</v>
          </cell>
          <cell r="E382">
            <v>2012</v>
          </cell>
          <cell r="F382" t="str">
            <v>8/2012</v>
          </cell>
          <cell r="G382">
            <v>0</v>
          </cell>
          <cell r="H382">
            <v>7944.13</v>
          </cell>
        </row>
        <row r="383">
          <cell r="A383" t="str">
            <v>6.99% Notes</v>
          </cell>
          <cell r="E383">
            <v>2013</v>
          </cell>
          <cell r="F383" t="str">
            <v>8/2013</v>
          </cell>
          <cell r="G383">
            <v>0</v>
          </cell>
          <cell r="H383">
            <v>63556.57</v>
          </cell>
        </row>
        <row r="384">
          <cell r="A384" t="str">
            <v>6.99% Notes</v>
          </cell>
          <cell r="E384">
            <v>2013</v>
          </cell>
          <cell r="F384" t="str">
            <v>8/2013</v>
          </cell>
          <cell r="G384">
            <v>0</v>
          </cell>
          <cell r="H384">
            <v>50845.26</v>
          </cell>
        </row>
        <row r="385">
          <cell r="A385" t="str">
            <v>6.99% Notes</v>
          </cell>
          <cell r="E385">
            <v>2013</v>
          </cell>
          <cell r="F385" t="str">
            <v>8/2013</v>
          </cell>
          <cell r="G385">
            <v>0</v>
          </cell>
          <cell r="H385">
            <v>6355.66</v>
          </cell>
        </row>
        <row r="386">
          <cell r="A386" t="str">
            <v>6.99% Notes</v>
          </cell>
          <cell r="E386">
            <v>2013</v>
          </cell>
          <cell r="F386" t="str">
            <v>8/2013</v>
          </cell>
          <cell r="G386">
            <v>0</v>
          </cell>
          <cell r="H386">
            <v>6355.66</v>
          </cell>
        </row>
        <row r="387">
          <cell r="A387" t="str">
            <v>6.99% Notes</v>
          </cell>
          <cell r="E387">
            <v>2014</v>
          </cell>
          <cell r="F387" t="str">
            <v>8/2014</v>
          </cell>
          <cell r="G387">
            <v>0</v>
          </cell>
          <cell r="H387">
            <v>47671.8</v>
          </cell>
        </row>
        <row r="388">
          <cell r="A388" t="str">
            <v>6.99% Notes</v>
          </cell>
          <cell r="E388">
            <v>2014</v>
          </cell>
          <cell r="F388" t="str">
            <v>8/2014</v>
          </cell>
          <cell r="G388">
            <v>0</v>
          </cell>
          <cell r="H388">
            <v>38137.440000000002</v>
          </cell>
        </row>
        <row r="389">
          <cell r="A389" t="str">
            <v>6.99% Notes</v>
          </cell>
          <cell r="E389">
            <v>2014</v>
          </cell>
          <cell r="F389" t="str">
            <v>8/2014</v>
          </cell>
          <cell r="G389">
            <v>0</v>
          </cell>
          <cell r="H389">
            <v>4767.18</v>
          </cell>
        </row>
        <row r="390">
          <cell r="A390" t="str">
            <v>6.99% Notes</v>
          </cell>
          <cell r="E390">
            <v>2014</v>
          </cell>
          <cell r="F390" t="str">
            <v>8/2014</v>
          </cell>
          <cell r="G390">
            <v>0</v>
          </cell>
          <cell r="H390">
            <v>4767.18</v>
          </cell>
        </row>
        <row r="391">
          <cell r="A391" t="str">
            <v>6.99% Notes</v>
          </cell>
          <cell r="E391">
            <v>2015</v>
          </cell>
          <cell r="F391" t="str">
            <v>8/2015</v>
          </cell>
          <cell r="G391">
            <v>0</v>
          </cell>
          <cell r="H391">
            <v>31787.02</v>
          </cell>
        </row>
        <row r="392">
          <cell r="A392" t="str">
            <v>6.99% Notes</v>
          </cell>
          <cell r="E392">
            <v>2015</v>
          </cell>
          <cell r="F392" t="str">
            <v>8/2015</v>
          </cell>
          <cell r="G392">
            <v>0</v>
          </cell>
          <cell r="H392">
            <v>25429.62</v>
          </cell>
        </row>
        <row r="393">
          <cell r="A393" t="str">
            <v>6.99% Notes</v>
          </cell>
          <cell r="E393">
            <v>2015</v>
          </cell>
          <cell r="F393" t="str">
            <v>8/2015</v>
          </cell>
          <cell r="G393">
            <v>0</v>
          </cell>
          <cell r="H393">
            <v>3178.7</v>
          </cell>
        </row>
        <row r="394">
          <cell r="A394" t="str">
            <v>6.99% Notes</v>
          </cell>
          <cell r="E394">
            <v>2015</v>
          </cell>
          <cell r="F394" t="str">
            <v>8/2015</v>
          </cell>
          <cell r="G394">
            <v>0</v>
          </cell>
          <cell r="H394">
            <v>3178.7</v>
          </cell>
        </row>
        <row r="395">
          <cell r="A395" t="str">
            <v>6.99% Notes</v>
          </cell>
          <cell r="E395">
            <v>2016</v>
          </cell>
          <cell r="F395" t="str">
            <v>8/2016</v>
          </cell>
          <cell r="G395">
            <v>0</v>
          </cell>
          <cell r="H395">
            <v>15902.25</v>
          </cell>
        </row>
        <row r="396">
          <cell r="A396" t="str">
            <v>6.99% Notes</v>
          </cell>
          <cell r="E396">
            <v>2016</v>
          </cell>
          <cell r="F396" t="str">
            <v>8/2016</v>
          </cell>
          <cell r="G396">
            <v>0</v>
          </cell>
          <cell r="H396">
            <v>12721.8</v>
          </cell>
        </row>
        <row r="397">
          <cell r="A397" t="str">
            <v>6.99% Notes</v>
          </cell>
          <cell r="E397">
            <v>2016</v>
          </cell>
          <cell r="F397" t="str">
            <v>8/2016</v>
          </cell>
          <cell r="G397">
            <v>0</v>
          </cell>
          <cell r="H397">
            <v>1590.22</v>
          </cell>
        </row>
        <row r="398">
          <cell r="A398" t="str">
            <v>6.99% Notes</v>
          </cell>
          <cell r="E398">
            <v>2016</v>
          </cell>
          <cell r="F398" t="str">
            <v>8/2016</v>
          </cell>
          <cell r="G398">
            <v>0</v>
          </cell>
          <cell r="H398">
            <v>1590.22</v>
          </cell>
        </row>
        <row r="399">
          <cell r="A399" t="str">
            <v>6.75% Notes</v>
          </cell>
          <cell r="E399">
            <v>1999</v>
          </cell>
          <cell r="F399" t="str">
            <v>2/1999</v>
          </cell>
          <cell r="G399">
            <v>0</v>
          </cell>
          <cell r="H399">
            <v>168750</v>
          </cell>
        </row>
        <row r="400">
          <cell r="A400" t="str">
            <v>6.75% Notes</v>
          </cell>
          <cell r="E400">
            <v>2000</v>
          </cell>
          <cell r="F400" t="str">
            <v>2/2000</v>
          </cell>
          <cell r="G400">
            <v>0</v>
          </cell>
          <cell r="H400">
            <v>168750</v>
          </cell>
        </row>
        <row r="401">
          <cell r="A401" t="str">
            <v>6.75% Notes</v>
          </cell>
          <cell r="E401">
            <v>2001</v>
          </cell>
          <cell r="F401" t="str">
            <v>2/2001</v>
          </cell>
          <cell r="G401">
            <v>0</v>
          </cell>
          <cell r="H401">
            <v>168750</v>
          </cell>
        </row>
        <row r="402">
          <cell r="A402" t="str">
            <v>6.75% Notes</v>
          </cell>
          <cell r="E402">
            <v>2002</v>
          </cell>
          <cell r="F402" t="str">
            <v>2/2002</v>
          </cell>
          <cell r="G402">
            <v>750000</v>
          </cell>
          <cell r="H402">
            <v>168750</v>
          </cell>
        </row>
        <row r="403">
          <cell r="A403" t="str">
            <v>6.75% Notes</v>
          </cell>
          <cell r="E403">
            <v>2005</v>
          </cell>
          <cell r="F403" t="str">
            <v>2/2005</v>
          </cell>
          <cell r="G403">
            <v>750000</v>
          </cell>
          <cell r="H403">
            <v>130781.25</v>
          </cell>
        </row>
        <row r="404">
          <cell r="A404" t="str">
            <v>6.75% Notes</v>
          </cell>
          <cell r="E404">
            <v>2006</v>
          </cell>
          <cell r="F404" t="str">
            <v>2/2006</v>
          </cell>
          <cell r="G404">
            <v>750000</v>
          </cell>
          <cell r="H404">
            <v>118125</v>
          </cell>
        </row>
        <row r="405">
          <cell r="A405" t="str">
            <v>6.75% Notes</v>
          </cell>
          <cell r="E405">
            <v>2007</v>
          </cell>
          <cell r="F405" t="str">
            <v>2/2007</v>
          </cell>
          <cell r="G405">
            <v>750000</v>
          </cell>
          <cell r="H405">
            <v>105468.75</v>
          </cell>
        </row>
        <row r="406">
          <cell r="A406" t="str">
            <v>6.75% Notes</v>
          </cell>
          <cell r="E406">
            <v>2008</v>
          </cell>
          <cell r="F406" t="str">
            <v>2/2008</v>
          </cell>
          <cell r="G406">
            <v>750000</v>
          </cell>
          <cell r="H406">
            <v>92812.5</v>
          </cell>
        </row>
        <row r="407">
          <cell r="A407" t="str">
            <v>6.75% Notes</v>
          </cell>
          <cell r="E407">
            <v>2009</v>
          </cell>
          <cell r="F407" t="str">
            <v>2/2009</v>
          </cell>
          <cell r="G407">
            <v>750000</v>
          </cell>
          <cell r="H407">
            <v>80156.25</v>
          </cell>
        </row>
        <row r="408">
          <cell r="A408" t="str">
            <v>6.75% Notes</v>
          </cell>
          <cell r="E408">
            <v>2010</v>
          </cell>
          <cell r="F408" t="str">
            <v>2/2010</v>
          </cell>
          <cell r="G408">
            <v>750000</v>
          </cell>
          <cell r="H408">
            <v>67500</v>
          </cell>
        </row>
        <row r="409">
          <cell r="A409" t="str">
            <v>6.75% Notes</v>
          </cell>
          <cell r="E409">
            <v>2011</v>
          </cell>
          <cell r="F409" t="str">
            <v>2/2011</v>
          </cell>
          <cell r="G409">
            <v>750000</v>
          </cell>
          <cell r="H409">
            <v>54843.75</v>
          </cell>
        </row>
        <row r="410">
          <cell r="A410" t="str">
            <v>6.75% Notes</v>
          </cell>
          <cell r="E410">
            <v>2012</v>
          </cell>
          <cell r="F410" t="str">
            <v>2/2012</v>
          </cell>
          <cell r="G410">
            <v>1250000</v>
          </cell>
          <cell r="H410">
            <v>42187.5</v>
          </cell>
        </row>
        <row r="411">
          <cell r="A411" t="str">
            <v>6.75% Notes</v>
          </cell>
          <cell r="E411">
            <v>2013</v>
          </cell>
          <cell r="F411" t="str">
            <v>2/2013</v>
          </cell>
          <cell r="G411">
            <v>1250000</v>
          </cell>
          <cell r="H411">
            <v>21093.75</v>
          </cell>
        </row>
        <row r="412">
          <cell r="A412" t="str">
            <v>6.99% Notes</v>
          </cell>
          <cell r="E412">
            <v>2004</v>
          </cell>
          <cell r="F412" t="str">
            <v>2/2004</v>
          </cell>
          <cell r="G412">
            <v>0</v>
          </cell>
          <cell r="H412">
            <v>174750</v>
          </cell>
        </row>
        <row r="413">
          <cell r="A413" t="str">
            <v>6.99% Notes</v>
          </cell>
          <cell r="E413">
            <v>2004</v>
          </cell>
          <cell r="F413" t="str">
            <v>2/2004</v>
          </cell>
          <cell r="G413">
            <v>0</v>
          </cell>
          <cell r="H413">
            <v>139800</v>
          </cell>
        </row>
        <row r="414">
          <cell r="A414" t="str">
            <v>6.99% Notes</v>
          </cell>
          <cell r="E414">
            <v>2004</v>
          </cell>
          <cell r="F414" t="str">
            <v>2/2004</v>
          </cell>
          <cell r="G414">
            <v>0</v>
          </cell>
          <cell r="H414">
            <v>17475</v>
          </cell>
        </row>
        <row r="415">
          <cell r="A415" t="str">
            <v>6.99% Notes</v>
          </cell>
          <cell r="E415">
            <v>2004</v>
          </cell>
          <cell r="F415" t="str">
            <v>2/2004</v>
          </cell>
          <cell r="G415">
            <v>0</v>
          </cell>
          <cell r="H415">
            <v>17475</v>
          </cell>
        </row>
        <row r="416">
          <cell r="A416" t="str">
            <v>6.99% Notes</v>
          </cell>
          <cell r="E416">
            <v>2003</v>
          </cell>
          <cell r="F416" t="str">
            <v>2/2003</v>
          </cell>
          <cell r="G416">
            <v>0</v>
          </cell>
          <cell r="H416">
            <v>174750</v>
          </cell>
        </row>
        <row r="417">
          <cell r="A417" t="str">
            <v>6.99% Notes</v>
          </cell>
          <cell r="E417">
            <v>2003</v>
          </cell>
          <cell r="F417" t="str">
            <v>2/2003</v>
          </cell>
          <cell r="G417">
            <v>0</v>
          </cell>
          <cell r="H417">
            <v>139800</v>
          </cell>
        </row>
        <row r="418">
          <cell r="A418" t="str">
            <v>6.99% Notes</v>
          </cell>
          <cell r="E418">
            <v>2003</v>
          </cell>
          <cell r="F418" t="str">
            <v>2/2003</v>
          </cell>
          <cell r="G418">
            <v>0</v>
          </cell>
          <cell r="H418">
            <v>17475</v>
          </cell>
        </row>
        <row r="419">
          <cell r="A419" t="str">
            <v>6.99% Notes</v>
          </cell>
          <cell r="E419">
            <v>2003</v>
          </cell>
          <cell r="F419" t="str">
            <v>2/2003</v>
          </cell>
          <cell r="G419">
            <v>0</v>
          </cell>
          <cell r="H419">
            <v>17475</v>
          </cell>
        </row>
        <row r="420">
          <cell r="A420" t="str">
            <v>6.99% Notes</v>
          </cell>
          <cell r="E420">
            <v>2002</v>
          </cell>
          <cell r="F420" t="str">
            <v>2/2002</v>
          </cell>
          <cell r="G420">
            <v>0</v>
          </cell>
          <cell r="H420">
            <v>174750</v>
          </cell>
        </row>
        <row r="421">
          <cell r="A421" t="str">
            <v>6.99% Notes</v>
          </cell>
          <cell r="E421">
            <v>2002</v>
          </cell>
          <cell r="F421" t="str">
            <v>2/2002</v>
          </cell>
          <cell r="G421">
            <v>0</v>
          </cell>
          <cell r="H421">
            <v>139800</v>
          </cell>
        </row>
        <row r="422">
          <cell r="A422" t="str">
            <v>6.99% Notes</v>
          </cell>
          <cell r="E422">
            <v>2002</v>
          </cell>
          <cell r="F422" t="str">
            <v>2/2002</v>
          </cell>
          <cell r="G422">
            <v>0</v>
          </cell>
          <cell r="H422">
            <v>17475</v>
          </cell>
        </row>
        <row r="423">
          <cell r="A423" t="str">
            <v>6.99% Notes</v>
          </cell>
          <cell r="E423">
            <v>2002</v>
          </cell>
          <cell r="F423" t="str">
            <v>2/2002</v>
          </cell>
          <cell r="G423">
            <v>0</v>
          </cell>
          <cell r="H423">
            <v>17475</v>
          </cell>
        </row>
        <row r="424">
          <cell r="A424" t="str">
            <v>6.99% Notes</v>
          </cell>
          <cell r="E424">
            <v>2005</v>
          </cell>
          <cell r="F424" t="str">
            <v>2/2005</v>
          </cell>
          <cell r="G424">
            <v>0</v>
          </cell>
          <cell r="H424">
            <v>174750</v>
          </cell>
        </row>
        <row r="425">
          <cell r="A425" t="str">
            <v>6.99% Notes</v>
          </cell>
          <cell r="E425">
            <v>2005</v>
          </cell>
          <cell r="F425" t="str">
            <v>2/2005</v>
          </cell>
          <cell r="G425">
            <v>0</v>
          </cell>
          <cell r="H425">
            <v>139800</v>
          </cell>
        </row>
        <row r="426">
          <cell r="A426" t="str">
            <v>6.99% Notes</v>
          </cell>
          <cell r="E426">
            <v>2005</v>
          </cell>
          <cell r="F426" t="str">
            <v>2/2005</v>
          </cell>
          <cell r="G426">
            <v>0</v>
          </cell>
          <cell r="H426">
            <v>17475</v>
          </cell>
        </row>
        <row r="427">
          <cell r="A427" t="str">
            <v>6.99% Notes</v>
          </cell>
          <cell r="E427">
            <v>2005</v>
          </cell>
          <cell r="F427" t="str">
            <v>2/2005</v>
          </cell>
          <cell r="G427">
            <v>0</v>
          </cell>
          <cell r="H427">
            <v>17475</v>
          </cell>
        </row>
        <row r="428">
          <cell r="A428" t="str">
            <v>6.99% Notes</v>
          </cell>
          <cell r="E428">
            <v>2006</v>
          </cell>
          <cell r="F428" t="str">
            <v>2/2006</v>
          </cell>
          <cell r="G428">
            <v>0</v>
          </cell>
          <cell r="H428">
            <v>174750</v>
          </cell>
        </row>
        <row r="429">
          <cell r="A429" t="str">
            <v>6.99% Notes</v>
          </cell>
          <cell r="E429">
            <v>2006</v>
          </cell>
          <cell r="F429" t="str">
            <v>2/2006</v>
          </cell>
          <cell r="G429">
            <v>0</v>
          </cell>
          <cell r="H429">
            <v>139800</v>
          </cell>
        </row>
        <row r="430">
          <cell r="A430" t="str">
            <v>6.99% Notes</v>
          </cell>
          <cell r="E430">
            <v>2006</v>
          </cell>
          <cell r="F430" t="str">
            <v>2/2006</v>
          </cell>
          <cell r="G430">
            <v>0</v>
          </cell>
          <cell r="H430">
            <v>17475</v>
          </cell>
        </row>
        <row r="431">
          <cell r="A431" t="str">
            <v>6.99% Notes</v>
          </cell>
          <cell r="E431">
            <v>2006</v>
          </cell>
          <cell r="F431" t="str">
            <v>2/2006</v>
          </cell>
          <cell r="G431">
            <v>0</v>
          </cell>
          <cell r="H431">
            <v>17475</v>
          </cell>
        </row>
        <row r="432">
          <cell r="A432" t="str">
            <v>6.99% Notes</v>
          </cell>
          <cell r="E432">
            <v>2007</v>
          </cell>
          <cell r="F432" t="str">
            <v>2/2007</v>
          </cell>
          <cell r="G432">
            <v>0</v>
          </cell>
          <cell r="H432">
            <v>158865.22</v>
          </cell>
        </row>
        <row r="433">
          <cell r="A433" t="str">
            <v>6.99% Notes</v>
          </cell>
          <cell r="E433">
            <v>2007</v>
          </cell>
          <cell r="F433" t="str">
            <v>2/2007</v>
          </cell>
          <cell r="G433">
            <v>0</v>
          </cell>
          <cell r="H433">
            <v>127092.18</v>
          </cell>
        </row>
        <row r="434">
          <cell r="A434" t="str">
            <v>6.99% Notes</v>
          </cell>
          <cell r="E434">
            <v>2007</v>
          </cell>
          <cell r="F434" t="str">
            <v>2/2007</v>
          </cell>
          <cell r="G434">
            <v>0</v>
          </cell>
          <cell r="H434">
            <v>15886.52</v>
          </cell>
        </row>
        <row r="435">
          <cell r="A435" t="str">
            <v>6.99% Notes</v>
          </cell>
          <cell r="E435">
            <v>2007</v>
          </cell>
          <cell r="F435" t="str">
            <v>2/2007</v>
          </cell>
          <cell r="G435">
            <v>0</v>
          </cell>
          <cell r="H435">
            <v>15886.52</v>
          </cell>
        </row>
        <row r="436">
          <cell r="A436" t="str">
            <v>6.99% Notes</v>
          </cell>
          <cell r="E436">
            <v>2008</v>
          </cell>
          <cell r="F436" t="str">
            <v>2/2008</v>
          </cell>
          <cell r="G436">
            <v>0</v>
          </cell>
          <cell r="H436">
            <v>142980.45000000001</v>
          </cell>
        </row>
        <row r="437">
          <cell r="A437" t="str">
            <v>6.99% Notes</v>
          </cell>
          <cell r="E437">
            <v>2008</v>
          </cell>
          <cell r="F437" t="str">
            <v>2/2008</v>
          </cell>
          <cell r="G437">
            <v>0</v>
          </cell>
          <cell r="H437">
            <v>114384.36</v>
          </cell>
        </row>
        <row r="438">
          <cell r="A438" t="str">
            <v>6.99% Notes</v>
          </cell>
          <cell r="E438">
            <v>2008</v>
          </cell>
          <cell r="F438" t="str">
            <v>2/2008</v>
          </cell>
          <cell r="G438">
            <v>0</v>
          </cell>
          <cell r="H438">
            <v>14298.04</v>
          </cell>
        </row>
        <row r="439">
          <cell r="A439" t="str">
            <v>6.99% Notes</v>
          </cell>
          <cell r="E439">
            <v>2008</v>
          </cell>
          <cell r="F439" t="str">
            <v>2/2008</v>
          </cell>
          <cell r="G439">
            <v>0</v>
          </cell>
          <cell r="H439">
            <v>14298.04</v>
          </cell>
        </row>
        <row r="440">
          <cell r="A440" t="str">
            <v>6.99% Notes</v>
          </cell>
          <cell r="E440">
            <v>2009</v>
          </cell>
          <cell r="F440" t="str">
            <v>2/2009</v>
          </cell>
          <cell r="G440">
            <v>0</v>
          </cell>
          <cell r="H440">
            <v>127095.67</v>
          </cell>
        </row>
        <row r="441">
          <cell r="A441" t="str">
            <v>6.99% Notes</v>
          </cell>
          <cell r="E441">
            <v>2009</v>
          </cell>
          <cell r="F441" t="str">
            <v>2/2009</v>
          </cell>
          <cell r="G441">
            <v>0</v>
          </cell>
          <cell r="H441">
            <v>101676.54</v>
          </cell>
        </row>
        <row r="442">
          <cell r="A442" t="str">
            <v>6.99% Notes</v>
          </cell>
          <cell r="E442">
            <v>2009</v>
          </cell>
          <cell r="F442" t="str">
            <v>2/2009</v>
          </cell>
          <cell r="G442">
            <v>0</v>
          </cell>
          <cell r="H442">
            <v>12709.57</v>
          </cell>
        </row>
        <row r="443">
          <cell r="A443" t="str">
            <v>6.99% Notes</v>
          </cell>
          <cell r="E443">
            <v>2009</v>
          </cell>
          <cell r="F443" t="str">
            <v>2/2009</v>
          </cell>
          <cell r="G443">
            <v>0</v>
          </cell>
          <cell r="H443">
            <v>12709.57</v>
          </cell>
        </row>
        <row r="444">
          <cell r="A444" t="str">
            <v>6.99% Notes</v>
          </cell>
          <cell r="E444">
            <v>2010</v>
          </cell>
          <cell r="F444" t="str">
            <v>2/2010</v>
          </cell>
          <cell r="G444">
            <v>0</v>
          </cell>
          <cell r="H444">
            <v>111210.9</v>
          </cell>
        </row>
        <row r="445">
          <cell r="A445" t="str">
            <v>6.99% Notes</v>
          </cell>
          <cell r="E445">
            <v>2010</v>
          </cell>
          <cell r="F445" t="str">
            <v>2/2010</v>
          </cell>
          <cell r="G445">
            <v>0</v>
          </cell>
          <cell r="H445">
            <v>88968.72</v>
          </cell>
        </row>
        <row r="446">
          <cell r="A446" t="str">
            <v>6.99% Notes</v>
          </cell>
          <cell r="E446">
            <v>2010</v>
          </cell>
          <cell r="F446" t="str">
            <v>2/2010</v>
          </cell>
          <cell r="G446">
            <v>0</v>
          </cell>
          <cell r="H446">
            <v>11121.09</v>
          </cell>
        </row>
        <row r="447">
          <cell r="A447" t="str">
            <v>6.99% Notes</v>
          </cell>
          <cell r="E447">
            <v>2010</v>
          </cell>
          <cell r="F447" t="str">
            <v>2/2010</v>
          </cell>
          <cell r="G447">
            <v>0</v>
          </cell>
          <cell r="H447">
            <v>11121.09</v>
          </cell>
        </row>
        <row r="448">
          <cell r="A448" t="str">
            <v>6.99% Notes</v>
          </cell>
          <cell r="E448">
            <v>2011</v>
          </cell>
          <cell r="F448" t="str">
            <v>2/2011</v>
          </cell>
          <cell r="G448">
            <v>0</v>
          </cell>
          <cell r="H448">
            <v>95326.12</v>
          </cell>
        </row>
        <row r="449">
          <cell r="A449" t="str">
            <v>6.99% Notes</v>
          </cell>
          <cell r="E449">
            <v>2011</v>
          </cell>
          <cell r="F449" t="str">
            <v>2/2011</v>
          </cell>
          <cell r="G449">
            <v>0</v>
          </cell>
          <cell r="H449">
            <v>76260.899999999994</v>
          </cell>
        </row>
        <row r="450">
          <cell r="A450" t="str">
            <v>6.99% Notes</v>
          </cell>
          <cell r="E450">
            <v>2011</v>
          </cell>
          <cell r="F450" t="str">
            <v>2/2011</v>
          </cell>
          <cell r="G450">
            <v>0</v>
          </cell>
          <cell r="H450">
            <v>9532.61</v>
          </cell>
        </row>
        <row r="451">
          <cell r="A451" t="str">
            <v>6.99% Notes</v>
          </cell>
          <cell r="E451">
            <v>2011</v>
          </cell>
          <cell r="F451" t="str">
            <v>2/2011</v>
          </cell>
          <cell r="G451">
            <v>0</v>
          </cell>
          <cell r="H451">
            <v>9532.61</v>
          </cell>
        </row>
        <row r="452">
          <cell r="A452" t="str">
            <v>6.99% Notes</v>
          </cell>
          <cell r="E452">
            <v>2012</v>
          </cell>
          <cell r="F452" t="str">
            <v>2/2012</v>
          </cell>
          <cell r="G452">
            <v>0</v>
          </cell>
          <cell r="H452">
            <v>79441.350000000006</v>
          </cell>
        </row>
        <row r="453">
          <cell r="A453" t="str">
            <v>6.99% Notes</v>
          </cell>
          <cell r="E453">
            <v>2012</v>
          </cell>
          <cell r="F453" t="str">
            <v>2/2012</v>
          </cell>
          <cell r="G453">
            <v>0</v>
          </cell>
          <cell r="H453">
            <v>63553.08</v>
          </cell>
        </row>
        <row r="454">
          <cell r="A454" t="str">
            <v>6.99% Notes</v>
          </cell>
          <cell r="E454">
            <v>2012</v>
          </cell>
          <cell r="F454" t="str">
            <v>2/2012</v>
          </cell>
          <cell r="G454">
            <v>0</v>
          </cell>
          <cell r="H454">
            <v>7944.13</v>
          </cell>
        </row>
        <row r="455">
          <cell r="A455" t="str">
            <v>6.99% Notes</v>
          </cell>
          <cell r="E455">
            <v>2012</v>
          </cell>
          <cell r="F455" t="str">
            <v>2/2012</v>
          </cell>
          <cell r="G455">
            <v>0</v>
          </cell>
          <cell r="H455">
            <v>7944.13</v>
          </cell>
        </row>
        <row r="456">
          <cell r="A456" t="str">
            <v>6.99% Notes</v>
          </cell>
          <cell r="E456">
            <v>2013</v>
          </cell>
          <cell r="F456" t="str">
            <v>2/2013</v>
          </cell>
          <cell r="G456">
            <v>0</v>
          </cell>
          <cell r="H456">
            <v>63556.57</v>
          </cell>
        </row>
        <row r="457">
          <cell r="A457" t="str">
            <v>6.99% Notes</v>
          </cell>
          <cell r="E457">
            <v>2013</v>
          </cell>
          <cell r="F457" t="str">
            <v>2/2013</v>
          </cell>
          <cell r="G457">
            <v>0</v>
          </cell>
          <cell r="H457">
            <v>50845.26</v>
          </cell>
        </row>
        <row r="458">
          <cell r="A458" t="str">
            <v>6.99% Notes</v>
          </cell>
          <cell r="E458">
            <v>2013</v>
          </cell>
          <cell r="F458" t="str">
            <v>2/2013</v>
          </cell>
          <cell r="G458">
            <v>0</v>
          </cell>
          <cell r="H458">
            <v>6355.66</v>
          </cell>
        </row>
        <row r="459">
          <cell r="A459" t="str">
            <v>6.99% Notes</v>
          </cell>
          <cell r="E459">
            <v>2013</v>
          </cell>
          <cell r="F459" t="str">
            <v>2/2013</v>
          </cell>
          <cell r="G459">
            <v>0</v>
          </cell>
          <cell r="H459">
            <v>6355.66</v>
          </cell>
        </row>
        <row r="460">
          <cell r="A460" t="str">
            <v>6.99% Notes</v>
          </cell>
          <cell r="E460">
            <v>2014</v>
          </cell>
          <cell r="F460" t="str">
            <v>2/2014</v>
          </cell>
          <cell r="G460">
            <v>0</v>
          </cell>
          <cell r="H460">
            <v>47671.8</v>
          </cell>
        </row>
        <row r="461">
          <cell r="A461" t="str">
            <v>6.99% Notes</v>
          </cell>
          <cell r="E461">
            <v>2014</v>
          </cell>
          <cell r="F461" t="str">
            <v>2/2014</v>
          </cell>
          <cell r="G461">
            <v>0</v>
          </cell>
          <cell r="H461">
            <v>38137.440000000002</v>
          </cell>
        </row>
        <row r="462">
          <cell r="A462" t="str">
            <v>6.99% Notes</v>
          </cell>
          <cell r="E462">
            <v>2014</v>
          </cell>
          <cell r="F462" t="str">
            <v>2/2014</v>
          </cell>
          <cell r="G462">
            <v>0</v>
          </cell>
          <cell r="H462">
            <v>4767.18</v>
          </cell>
        </row>
        <row r="463">
          <cell r="A463" t="str">
            <v>6.99% Notes</v>
          </cell>
          <cell r="E463">
            <v>2014</v>
          </cell>
          <cell r="F463" t="str">
            <v>2/2014</v>
          </cell>
          <cell r="G463">
            <v>0</v>
          </cell>
          <cell r="H463">
            <v>4767.18</v>
          </cell>
        </row>
        <row r="464">
          <cell r="A464" t="str">
            <v>6.99% Notes</v>
          </cell>
          <cell r="E464">
            <v>2015</v>
          </cell>
          <cell r="F464" t="str">
            <v>2/2015</v>
          </cell>
          <cell r="G464">
            <v>0</v>
          </cell>
          <cell r="H464">
            <v>31787.02</v>
          </cell>
        </row>
        <row r="465">
          <cell r="A465" t="str">
            <v>6.99% Notes</v>
          </cell>
          <cell r="E465">
            <v>2015</v>
          </cell>
          <cell r="F465" t="str">
            <v>2/2015</v>
          </cell>
          <cell r="G465">
            <v>0</v>
          </cell>
          <cell r="H465">
            <v>25429.62</v>
          </cell>
        </row>
        <row r="466">
          <cell r="A466" t="str">
            <v>6.99% Notes</v>
          </cell>
          <cell r="E466">
            <v>2015</v>
          </cell>
          <cell r="F466" t="str">
            <v>2/2015</v>
          </cell>
          <cell r="G466">
            <v>0</v>
          </cell>
          <cell r="H466">
            <v>3178.7</v>
          </cell>
        </row>
        <row r="467">
          <cell r="A467" t="str">
            <v>6.99% Notes</v>
          </cell>
          <cell r="E467">
            <v>2015</v>
          </cell>
          <cell r="F467" t="str">
            <v>2/2015</v>
          </cell>
          <cell r="G467">
            <v>0</v>
          </cell>
          <cell r="H467">
            <v>3178.7</v>
          </cell>
        </row>
        <row r="468">
          <cell r="A468" t="str">
            <v>6.99% Notes</v>
          </cell>
          <cell r="E468">
            <v>2016</v>
          </cell>
          <cell r="F468" t="str">
            <v>2/2016</v>
          </cell>
          <cell r="G468">
            <v>0</v>
          </cell>
          <cell r="H468">
            <v>15902.25</v>
          </cell>
        </row>
        <row r="469">
          <cell r="A469" t="str">
            <v>6.99% Notes</v>
          </cell>
          <cell r="E469">
            <v>2016</v>
          </cell>
          <cell r="F469" t="str">
            <v>2/2016</v>
          </cell>
          <cell r="G469">
            <v>0</v>
          </cell>
          <cell r="H469">
            <v>12721.8</v>
          </cell>
        </row>
        <row r="470">
          <cell r="A470" t="str">
            <v>6.99% Notes</v>
          </cell>
          <cell r="E470">
            <v>2016</v>
          </cell>
          <cell r="F470" t="str">
            <v>2/2016</v>
          </cell>
          <cell r="G470">
            <v>0</v>
          </cell>
          <cell r="H470">
            <v>1590.22</v>
          </cell>
        </row>
        <row r="471">
          <cell r="A471" t="str">
            <v>6.99% Notes</v>
          </cell>
          <cell r="E471">
            <v>2016</v>
          </cell>
          <cell r="F471" t="str">
            <v>2/2016</v>
          </cell>
          <cell r="G471">
            <v>0</v>
          </cell>
          <cell r="H471">
            <v>1590.22</v>
          </cell>
        </row>
        <row r="472">
          <cell r="A472" t="str">
            <v>5.99% Notes</v>
          </cell>
          <cell r="E472">
            <v>2004</v>
          </cell>
          <cell r="F472" t="str">
            <v>2/2004</v>
          </cell>
          <cell r="G472">
            <v>0</v>
          </cell>
          <cell r="H472">
            <v>14642.22</v>
          </cell>
        </row>
        <row r="473">
          <cell r="A473" t="str">
            <v>5.99% Notes</v>
          </cell>
          <cell r="E473">
            <v>2004</v>
          </cell>
          <cell r="F473" t="str">
            <v>2/2004</v>
          </cell>
          <cell r="G473">
            <v>0</v>
          </cell>
          <cell r="H473">
            <v>3660.56</v>
          </cell>
        </row>
        <row r="474">
          <cell r="A474" t="str">
            <v>5.67% Notes</v>
          </cell>
          <cell r="E474">
            <v>2004</v>
          </cell>
          <cell r="F474" t="str">
            <v>2/2004</v>
          </cell>
          <cell r="G474">
            <v>0</v>
          </cell>
          <cell r="H474">
            <v>8662.5</v>
          </cell>
        </row>
        <row r="475">
          <cell r="A475" t="str">
            <v>5.99% Notes</v>
          </cell>
          <cell r="E475">
            <v>2010</v>
          </cell>
          <cell r="F475" t="str">
            <v>1/2010</v>
          </cell>
          <cell r="G475">
            <v>0</v>
          </cell>
          <cell r="H475">
            <v>119800</v>
          </cell>
        </row>
        <row r="476">
          <cell r="A476" t="str">
            <v>5.99% Notes</v>
          </cell>
          <cell r="E476">
            <v>2010</v>
          </cell>
          <cell r="F476" t="str">
            <v>1/2010</v>
          </cell>
          <cell r="G476">
            <v>0</v>
          </cell>
          <cell r="H476">
            <v>29950</v>
          </cell>
        </row>
        <row r="477">
          <cell r="A477" t="str">
            <v>5.67% Notes</v>
          </cell>
          <cell r="E477">
            <v>2010</v>
          </cell>
          <cell r="F477" t="str">
            <v>1/2010</v>
          </cell>
          <cell r="G477">
            <v>0</v>
          </cell>
          <cell r="H477">
            <v>57988.65</v>
          </cell>
        </row>
        <row r="478">
          <cell r="A478" t="str">
            <v>5.66% Notes</v>
          </cell>
          <cell r="E478">
            <v>2010</v>
          </cell>
          <cell r="F478" t="str">
            <v>1/2010</v>
          </cell>
          <cell r="G478">
            <v>0</v>
          </cell>
          <cell r="H478">
            <v>169800</v>
          </cell>
        </row>
        <row r="479">
          <cell r="A479" t="str">
            <v>5.66% Notes</v>
          </cell>
          <cell r="E479">
            <v>2010</v>
          </cell>
          <cell r="F479" t="str">
            <v>1/2010</v>
          </cell>
          <cell r="G479">
            <v>0</v>
          </cell>
          <cell r="H479">
            <v>42450</v>
          </cell>
        </row>
        <row r="480">
          <cell r="A480" t="str">
            <v>5.99% Notes</v>
          </cell>
          <cell r="E480">
            <v>2016</v>
          </cell>
          <cell r="F480" t="str">
            <v>1/2016</v>
          </cell>
          <cell r="G480">
            <v>0</v>
          </cell>
          <cell r="H480">
            <v>87127.26</v>
          </cell>
        </row>
        <row r="481">
          <cell r="A481" t="str">
            <v>5.99% Notes</v>
          </cell>
          <cell r="E481">
            <v>2016</v>
          </cell>
          <cell r="F481" t="str">
            <v>1/2016</v>
          </cell>
          <cell r="G481">
            <v>0</v>
          </cell>
          <cell r="H481">
            <v>21781.83</v>
          </cell>
        </row>
        <row r="482">
          <cell r="A482" t="str">
            <v>5.67% Notes</v>
          </cell>
          <cell r="E482">
            <v>2016</v>
          </cell>
          <cell r="F482" t="str">
            <v>1/2016</v>
          </cell>
          <cell r="G482">
            <v>0</v>
          </cell>
          <cell r="H482">
            <v>19329.599999999999</v>
          </cell>
        </row>
        <row r="483">
          <cell r="A483" t="str">
            <v>5.66% Notes</v>
          </cell>
          <cell r="E483">
            <v>2016</v>
          </cell>
          <cell r="F483" t="str">
            <v>1/2016</v>
          </cell>
          <cell r="G483">
            <v>0</v>
          </cell>
          <cell r="H483">
            <v>77181.899999999994</v>
          </cell>
        </row>
        <row r="484">
          <cell r="A484" t="str">
            <v>5.66% Notes</v>
          </cell>
          <cell r="E484">
            <v>2016</v>
          </cell>
          <cell r="F484" t="str">
            <v>1/2016</v>
          </cell>
          <cell r="G484">
            <v>0</v>
          </cell>
          <cell r="H484">
            <v>19295.490000000002</v>
          </cell>
        </row>
        <row r="485">
          <cell r="A485" t="str">
            <v>5.99% Notes</v>
          </cell>
          <cell r="E485">
            <v>2021</v>
          </cell>
          <cell r="F485" t="str">
            <v>1/2021</v>
          </cell>
          <cell r="G485">
            <v>0</v>
          </cell>
          <cell r="H485">
            <v>32672.720000000001</v>
          </cell>
        </row>
        <row r="486">
          <cell r="A486" t="str">
            <v>5.99% Notes</v>
          </cell>
          <cell r="E486">
            <v>2021</v>
          </cell>
          <cell r="F486" t="str">
            <v>1/2021</v>
          </cell>
          <cell r="G486">
            <v>0</v>
          </cell>
          <cell r="H486">
            <v>8168.18</v>
          </cell>
        </row>
        <row r="487">
          <cell r="A487" t="str">
            <v>6.42% Notes</v>
          </cell>
          <cell r="E487">
            <v>2008</v>
          </cell>
          <cell r="F487" t="str">
            <v>1/2008</v>
          </cell>
          <cell r="G487">
            <v>0</v>
          </cell>
          <cell r="H487">
            <v>29820.83</v>
          </cell>
        </row>
        <row r="488">
          <cell r="A488" t="str">
            <v>6.42% Notes</v>
          </cell>
          <cell r="E488">
            <v>2008</v>
          </cell>
          <cell r="F488" t="str">
            <v>1/2008</v>
          </cell>
          <cell r="G488">
            <v>0</v>
          </cell>
          <cell r="H488">
            <v>29820.83</v>
          </cell>
        </row>
        <row r="489">
          <cell r="A489" t="str">
            <v>6.75% Notes</v>
          </cell>
          <cell r="E489">
            <v>2004</v>
          </cell>
          <cell r="F489" t="str">
            <v>1/2004</v>
          </cell>
          <cell r="G489">
            <v>750000</v>
          </cell>
          <cell r="H489">
            <v>143437.5</v>
          </cell>
        </row>
        <row r="490">
          <cell r="A490" t="str">
            <v>5.99% Notes</v>
          </cell>
          <cell r="E490">
            <v>2004</v>
          </cell>
          <cell r="F490" t="str">
            <v>1/2004</v>
          </cell>
          <cell r="G490">
            <v>0</v>
          </cell>
          <cell r="H490">
            <v>119800</v>
          </cell>
        </row>
        <row r="491">
          <cell r="A491" t="str">
            <v>5.99% Notes</v>
          </cell>
          <cell r="E491">
            <v>2004</v>
          </cell>
          <cell r="F491" t="str">
            <v>1/2004</v>
          </cell>
          <cell r="G491">
            <v>0</v>
          </cell>
          <cell r="H491">
            <v>29950</v>
          </cell>
        </row>
        <row r="492">
          <cell r="A492" t="str">
            <v>5.67% Notes</v>
          </cell>
          <cell r="E492">
            <v>2004</v>
          </cell>
          <cell r="F492" t="str">
            <v>1/2004</v>
          </cell>
          <cell r="G492">
            <v>0</v>
          </cell>
          <cell r="H492">
            <v>70875</v>
          </cell>
        </row>
        <row r="493">
          <cell r="A493" t="str">
            <v>5.99% Notes</v>
          </cell>
          <cell r="E493">
            <v>2009</v>
          </cell>
          <cell r="F493" t="str">
            <v>1/2009</v>
          </cell>
          <cell r="G493">
            <v>0</v>
          </cell>
          <cell r="H493">
            <v>119800</v>
          </cell>
        </row>
        <row r="494">
          <cell r="A494" t="str">
            <v>5.99% Notes</v>
          </cell>
          <cell r="E494">
            <v>2009</v>
          </cell>
          <cell r="F494" t="str">
            <v>1/2009</v>
          </cell>
          <cell r="G494">
            <v>0</v>
          </cell>
          <cell r="H494">
            <v>29950</v>
          </cell>
        </row>
        <row r="495">
          <cell r="A495" t="str">
            <v>5.67% Notes</v>
          </cell>
          <cell r="E495">
            <v>2009</v>
          </cell>
          <cell r="F495" t="str">
            <v>1/2009</v>
          </cell>
          <cell r="G495">
            <v>0</v>
          </cell>
          <cell r="H495">
            <v>64431.83</v>
          </cell>
        </row>
        <row r="496">
          <cell r="A496" t="str">
            <v>5.66% Notes</v>
          </cell>
          <cell r="E496">
            <v>2009</v>
          </cell>
          <cell r="F496" t="str">
            <v>1/2009</v>
          </cell>
          <cell r="G496">
            <v>0</v>
          </cell>
          <cell r="H496">
            <v>169800</v>
          </cell>
        </row>
        <row r="497">
          <cell r="A497" t="str">
            <v>5.66% Notes</v>
          </cell>
          <cell r="E497">
            <v>2009</v>
          </cell>
          <cell r="F497" t="str">
            <v>1/2009</v>
          </cell>
          <cell r="G497">
            <v>0</v>
          </cell>
          <cell r="H497">
            <v>42450</v>
          </cell>
        </row>
        <row r="498">
          <cell r="A498" t="str">
            <v>5.99% Notes</v>
          </cell>
          <cell r="E498">
            <v>2015</v>
          </cell>
          <cell r="F498" t="str">
            <v>1/2015</v>
          </cell>
          <cell r="G498">
            <v>0</v>
          </cell>
          <cell r="H498">
            <v>98018.19</v>
          </cell>
        </row>
        <row r="499">
          <cell r="A499" t="str">
            <v>5.99% Notes</v>
          </cell>
          <cell r="E499">
            <v>2015</v>
          </cell>
          <cell r="F499" t="str">
            <v>1/2015</v>
          </cell>
          <cell r="G499">
            <v>0</v>
          </cell>
          <cell r="H499">
            <v>24504.53</v>
          </cell>
        </row>
        <row r="500">
          <cell r="A500" t="str">
            <v>5.67% Notes</v>
          </cell>
          <cell r="E500">
            <v>2015</v>
          </cell>
          <cell r="F500" t="str">
            <v>1/2015</v>
          </cell>
          <cell r="G500">
            <v>0</v>
          </cell>
          <cell r="H500">
            <v>25772.77</v>
          </cell>
        </row>
        <row r="501">
          <cell r="A501" t="str">
            <v>5.66% Notes</v>
          </cell>
          <cell r="E501">
            <v>2015</v>
          </cell>
          <cell r="F501" t="str">
            <v>1/2015</v>
          </cell>
          <cell r="G501">
            <v>0</v>
          </cell>
          <cell r="H501">
            <v>92618.25</v>
          </cell>
        </row>
        <row r="502">
          <cell r="A502" t="str">
            <v>5.66% Notes</v>
          </cell>
          <cell r="E502">
            <v>2015</v>
          </cell>
          <cell r="F502" t="str">
            <v>1/2015</v>
          </cell>
          <cell r="G502">
            <v>0</v>
          </cell>
          <cell r="H502">
            <v>23154.57</v>
          </cell>
        </row>
        <row r="503">
          <cell r="A503" t="str">
            <v>6.75% Notes</v>
          </cell>
          <cell r="E503">
            <v>2003</v>
          </cell>
          <cell r="F503" t="str">
            <v>1/2003</v>
          </cell>
          <cell r="G503">
            <v>750000</v>
          </cell>
          <cell r="H503">
            <v>156093.75</v>
          </cell>
        </row>
        <row r="504">
          <cell r="A504" t="str">
            <v>5.99% Notes</v>
          </cell>
          <cell r="E504">
            <v>2005</v>
          </cell>
          <cell r="F504" t="str">
            <v>1/2005</v>
          </cell>
          <cell r="G504">
            <v>0</v>
          </cell>
          <cell r="H504">
            <v>119800</v>
          </cell>
        </row>
        <row r="505">
          <cell r="A505" t="str">
            <v>5.99% Notes</v>
          </cell>
          <cell r="E505">
            <v>2005</v>
          </cell>
          <cell r="F505" t="str">
            <v>1/2005</v>
          </cell>
          <cell r="G505">
            <v>0</v>
          </cell>
          <cell r="H505">
            <v>29950</v>
          </cell>
        </row>
        <row r="506">
          <cell r="A506" t="str">
            <v>5.67% Notes</v>
          </cell>
          <cell r="E506">
            <v>2005</v>
          </cell>
          <cell r="F506" t="str">
            <v>1/2005</v>
          </cell>
          <cell r="G506">
            <v>0</v>
          </cell>
          <cell r="H506">
            <v>70875</v>
          </cell>
        </row>
        <row r="507">
          <cell r="A507" t="str">
            <v>5.99% Notes</v>
          </cell>
          <cell r="E507">
            <v>2006</v>
          </cell>
          <cell r="F507" t="str">
            <v>1/2006</v>
          </cell>
          <cell r="G507">
            <v>0</v>
          </cell>
          <cell r="H507">
            <v>119800</v>
          </cell>
        </row>
        <row r="508">
          <cell r="A508" t="str">
            <v>5.99% Notes</v>
          </cell>
          <cell r="E508">
            <v>2006</v>
          </cell>
          <cell r="F508" t="str">
            <v>1/2006</v>
          </cell>
          <cell r="G508">
            <v>0</v>
          </cell>
          <cell r="H508">
            <v>29950</v>
          </cell>
        </row>
        <row r="509">
          <cell r="A509" t="str">
            <v>5.67% Notes</v>
          </cell>
          <cell r="E509">
            <v>2006</v>
          </cell>
          <cell r="F509" t="str">
            <v>1/2006</v>
          </cell>
          <cell r="G509">
            <v>0</v>
          </cell>
          <cell r="H509">
            <v>70875</v>
          </cell>
        </row>
        <row r="510">
          <cell r="A510" t="str">
            <v>5.66% Notes</v>
          </cell>
          <cell r="E510">
            <v>2006</v>
          </cell>
          <cell r="F510" t="str">
            <v>1/2006</v>
          </cell>
          <cell r="G510">
            <v>0</v>
          </cell>
          <cell r="H510">
            <v>194326.67</v>
          </cell>
        </row>
        <row r="511">
          <cell r="A511" t="str">
            <v>5.66% Notes</v>
          </cell>
          <cell r="E511">
            <v>2006</v>
          </cell>
          <cell r="F511" t="str">
            <v>1/2006</v>
          </cell>
          <cell r="G511">
            <v>0</v>
          </cell>
          <cell r="H511">
            <v>48581.67</v>
          </cell>
        </row>
        <row r="512">
          <cell r="A512" t="str">
            <v>5.99% Notes</v>
          </cell>
          <cell r="E512">
            <v>2007</v>
          </cell>
          <cell r="F512" t="str">
            <v>1/2007</v>
          </cell>
          <cell r="G512">
            <v>0</v>
          </cell>
          <cell r="H512">
            <v>119800</v>
          </cell>
        </row>
        <row r="513">
          <cell r="A513" t="str">
            <v>5.99% Notes</v>
          </cell>
          <cell r="E513">
            <v>2007</v>
          </cell>
          <cell r="F513" t="str">
            <v>1/2007</v>
          </cell>
          <cell r="G513">
            <v>0</v>
          </cell>
          <cell r="H513">
            <v>29950</v>
          </cell>
        </row>
        <row r="514">
          <cell r="A514" t="str">
            <v>5.67% Notes</v>
          </cell>
          <cell r="E514">
            <v>2007</v>
          </cell>
          <cell r="F514" t="str">
            <v>1/2007</v>
          </cell>
          <cell r="G514">
            <v>0</v>
          </cell>
          <cell r="H514">
            <v>70875</v>
          </cell>
        </row>
        <row r="515">
          <cell r="A515" t="str">
            <v>5.66% Notes</v>
          </cell>
          <cell r="E515">
            <v>2007</v>
          </cell>
          <cell r="F515" t="str">
            <v>1/2007</v>
          </cell>
          <cell r="G515">
            <v>0</v>
          </cell>
          <cell r="H515">
            <v>169800</v>
          </cell>
        </row>
        <row r="516">
          <cell r="A516" t="str">
            <v>5.66% Notes</v>
          </cell>
          <cell r="E516">
            <v>2007</v>
          </cell>
          <cell r="F516" t="str">
            <v>1/2007</v>
          </cell>
          <cell r="G516">
            <v>0</v>
          </cell>
          <cell r="H516">
            <v>42450</v>
          </cell>
        </row>
        <row r="517">
          <cell r="A517" t="str">
            <v>5.99% Notes</v>
          </cell>
          <cell r="E517">
            <v>2008</v>
          </cell>
          <cell r="F517" t="str">
            <v>1/2008</v>
          </cell>
          <cell r="G517">
            <v>0</v>
          </cell>
          <cell r="H517">
            <v>119800</v>
          </cell>
        </row>
        <row r="518">
          <cell r="A518" t="str">
            <v>5.99% Notes</v>
          </cell>
          <cell r="E518">
            <v>2008</v>
          </cell>
          <cell r="F518" t="str">
            <v>1/2008</v>
          </cell>
          <cell r="G518">
            <v>0</v>
          </cell>
          <cell r="H518">
            <v>29950</v>
          </cell>
        </row>
        <row r="519">
          <cell r="A519" t="str">
            <v>5.67% Notes</v>
          </cell>
          <cell r="E519">
            <v>2008</v>
          </cell>
          <cell r="F519" t="str">
            <v>1/2008</v>
          </cell>
          <cell r="G519">
            <v>0</v>
          </cell>
          <cell r="H519">
            <v>70875</v>
          </cell>
        </row>
        <row r="520">
          <cell r="A520" t="str">
            <v>5.66% Notes</v>
          </cell>
          <cell r="E520">
            <v>2008</v>
          </cell>
          <cell r="F520" t="str">
            <v>1/2008</v>
          </cell>
          <cell r="G520">
            <v>0</v>
          </cell>
          <cell r="H520">
            <v>169800</v>
          </cell>
        </row>
        <row r="521">
          <cell r="A521" t="str">
            <v>5.66% Notes</v>
          </cell>
          <cell r="E521">
            <v>2008</v>
          </cell>
          <cell r="F521" t="str">
            <v>1/2008</v>
          </cell>
          <cell r="G521">
            <v>0</v>
          </cell>
          <cell r="H521">
            <v>42450</v>
          </cell>
        </row>
        <row r="522">
          <cell r="A522" t="str">
            <v>5.99% Notes</v>
          </cell>
          <cell r="E522">
            <v>2011</v>
          </cell>
          <cell r="F522" t="str">
            <v>1/2011</v>
          </cell>
          <cell r="G522">
            <v>0</v>
          </cell>
          <cell r="H522">
            <v>119800</v>
          </cell>
        </row>
        <row r="523">
          <cell r="A523" t="str">
            <v>5.99% Notes</v>
          </cell>
          <cell r="E523">
            <v>2011</v>
          </cell>
          <cell r="F523" t="str">
            <v>1/2011</v>
          </cell>
          <cell r="G523">
            <v>0</v>
          </cell>
          <cell r="H523">
            <v>29950</v>
          </cell>
        </row>
        <row r="524">
          <cell r="A524" t="str">
            <v>5.67% Notes</v>
          </cell>
          <cell r="E524">
            <v>2011</v>
          </cell>
          <cell r="F524" t="str">
            <v>1/2011</v>
          </cell>
          <cell r="G524">
            <v>0</v>
          </cell>
          <cell r="H524">
            <v>51545.48</v>
          </cell>
        </row>
        <row r="525">
          <cell r="A525" t="str">
            <v>5.66% Notes</v>
          </cell>
          <cell r="E525">
            <v>2011</v>
          </cell>
          <cell r="F525" t="str">
            <v>1/2011</v>
          </cell>
          <cell r="G525">
            <v>0</v>
          </cell>
          <cell r="H525">
            <v>154363.65</v>
          </cell>
        </row>
        <row r="526">
          <cell r="A526" t="str">
            <v>5.66% Notes</v>
          </cell>
          <cell r="E526">
            <v>2011</v>
          </cell>
          <cell r="F526" t="str">
            <v>1/2011</v>
          </cell>
          <cell r="G526">
            <v>0</v>
          </cell>
          <cell r="H526">
            <v>38590.92</v>
          </cell>
        </row>
        <row r="527">
          <cell r="A527" t="str">
            <v>5.99% Notes</v>
          </cell>
          <cell r="E527">
            <v>2012</v>
          </cell>
          <cell r="F527" t="str">
            <v>1/2012</v>
          </cell>
          <cell r="G527">
            <v>0</v>
          </cell>
          <cell r="H527">
            <v>119800</v>
          </cell>
        </row>
        <row r="528">
          <cell r="A528" t="str">
            <v>5.99% Notes</v>
          </cell>
          <cell r="E528">
            <v>2012</v>
          </cell>
          <cell r="F528" t="str">
            <v>1/2012</v>
          </cell>
          <cell r="G528">
            <v>0</v>
          </cell>
          <cell r="H528">
            <v>29950</v>
          </cell>
        </row>
        <row r="529">
          <cell r="A529" t="str">
            <v>5.67% Notes</v>
          </cell>
          <cell r="E529">
            <v>2012</v>
          </cell>
          <cell r="F529" t="str">
            <v>1/2012</v>
          </cell>
          <cell r="G529">
            <v>0</v>
          </cell>
          <cell r="H529">
            <v>45102.3</v>
          </cell>
        </row>
        <row r="530">
          <cell r="A530" t="str">
            <v>5.66% Notes</v>
          </cell>
          <cell r="E530">
            <v>2012</v>
          </cell>
          <cell r="F530" t="str">
            <v>1/2012</v>
          </cell>
          <cell r="G530">
            <v>0</v>
          </cell>
          <cell r="H530">
            <v>138927.29999999999</v>
          </cell>
        </row>
        <row r="531">
          <cell r="A531" t="str">
            <v>5.66% Notes</v>
          </cell>
          <cell r="E531">
            <v>2012</v>
          </cell>
          <cell r="F531" t="str">
            <v>1/2012</v>
          </cell>
          <cell r="G531">
            <v>0</v>
          </cell>
          <cell r="H531">
            <v>34731.839999999997</v>
          </cell>
        </row>
        <row r="532">
          <cell r="A532" t="str">
            <v>5.99% Notes</v>
          </cell>
          <cell r="E532">
            <v>2013</v>
          </cell>
          <cell r="F532" t="str">
            <v>1/2013</v>
          </cell>
          <cell r="G532">
            <v>0</v>
          </cell>
          <cell r="H532">
            <v>119800</v>
          </cell>
        </row>
        <row r="533">
          <cell r="A533" t="str">
            <v>5.99% Notes</v>
          </cell>
          <cell r="E533">
            <v>2013</v>
          </cell>
          <cell r="F533" t="str">
            <v>1/2013</v>
          </cell>
          <cell r="G533">
            <v>0</v>
          </cell>
          <cell r="H533">
            <v>29950</v>
          </cell>
        </row>
        <row r="534">
          <cell r="A534" t="str">
            <v>5.67% Notes</v>
          </cell>
          <cell r="E534">
            <v>2013</v>
          </cell>
          <cell r="F534" t="str">
            <v>1/2013</v>
          </cell>
          <cell r="G534">
            <v>0</v>
          </cell>
          <cell r="H534">
            <v>38659.120000000003</v>
          </cell>
        </row>
        <row r="535">
          <cell r="A535" t="str">
            <v>5.66% Notes</v>
          </cell>
          <cell r="E535">
            <v>2013</v>
          </cell>
          <cell r="F535" t="str">
            <v>1/2013</v>
          </cell>
          <cell r="G535">
            <v>0</v>
          </cell>
          <cell r="H535">
            <v>123490.95</v>
          </cell>
        </row>
        <row r="536">
          <cell r="A536" t="str">
            <v>5.66% Notes</v>
          </cell>
          <cell r="E536">
            <v>2013</v>
          </cell>
          <cell r="F536" t="str">
            <v>1/2013</v>
          </cell>
          <cell r="G536">
            <v>0</v>
          </cell>
          <cell r="H536">
            <v>30872.73</v>
          </cell>
        </row>
        <row r="537">
          <cell r="A537" t="str">
            <v>5.99% Notes</v>
          </cell>
          <cell r="E537">
            <v>2014</v>
          </cell>
          <cell r="F537" t="str">
            <v>1/2014</v>
          </cell>
          <cell r="G537">
            <v>0</v>
          </cell>
          <cell r="H537">
            <v>108909.09</v>
          </cell>
        </row>
        <row r="538">
          <cell r="A538" t="str">
            <v>5.99% Notes</v>
          </cell>
          <cell r="E538">
            <v>2014</v>
          </cell>
          <cell r="F538" t="str">
            <v>1/2014</v>
          </cell>
          <cell r="G538">
            <v>0</v>
          </cell>
          <cell r="H538">
            <v>27227.27</v>
          </cell>
        </row>
        <row r="539">
          <cell r="A539" t="str">
            <v>5.67% Notes</v>
          </cell>
          <cell r="E539">
            <v>2014</v>
          </cell>
          <cell r="F539" t="str">
            <v>1/2014</v>
          </cell>
          <cell r="G539">
            <v>0</v>
          </cell>
          <cell r="H539">
            <v>32215.95</v>
          </cell>
        </row>
        <row r="540">
          <cell r="A540" t="str">
            <v>5.66% Notes</v>
          </cell>
          <cell r="E540">
            <v>2014</v>
          </cell>
          <cell r="F540" t="str">
            <v>1/2014</v>
          </cell>
          <cell r="G540">
            <v>0</v>
          </cell>
          <cell r="H540">
            <v>108054.6</v>
          </cell>
        </row>
        <row r="541">
          <cell r="A541" t="str">
            <v>5.66% Notes</v>
          </cell>
          <cell r="E541">
            <v>2014</v>
          </cell>
          <cell r="F541" t="str">
            <v>1/2014</v>
          </cell>
          <cell r="G541">
            <v>0</v>
          </cell>
          <cell r="H541">
            <v>27013.65</v>
          </cell>
        </row>
        <row r="542">
          <cell r="A542" t="str">
            <v>5.99% Notes</v>
          </cell>
          <cell r="E542">
            <v>2017</v>
          </cell>
          <cell r="F542" t="str">
            <v>1/2017</v>
          </cell>
          <cell r="G542">
            <v>0</v>
          </cell>
          <cell r="H542">
            <v>76236.36</v>
          </cell>
        </row>
        <row r="543">
          <cell r="A543" t="str">
            <v>5.99% Notes</v>
          </cell>
          <cell r="E543">
            <v>2017</v>
          </cell>
          <cell r="F543" t="str">
            <v>1/2017</v>
          </cell>
          <cell r="G543">
            <v>0</v>
          </cell>
          <cell r="H543">
            <v>19059.09</v>
          </cell>
        </row>
        <row r="544">
          <cell r="A544" t="str">
            <v>5.67% Notes</v>
          </cell>
          <cell r="E544">
            <v>2017</v>
          </cell>
          <cell r="F544" t="str">
            <v>1/2017</v>
          </cell>
          <cell r="G544">
            <v>0</v>
          </cell>
          <cell r="H544">
            <v>12886.42</v>
          </cell>
        </row>
        <row r="545">
          <cell r="A545" t="str">
            <v>5.66% Notes</v>
          </cell>
          <cell r="E545">
            <v>2017</v>
          </cell>
          <cell r="F545" t="str">
            <v>1/2017</v>
          </cell>
          <cell r="G545">
            <v>0</v>
          </cell>
          <cell r="H545">
            <v>61745.55</v>
          </cell>
        </row>
        <row r="546">
          <cell r="A546" t="str">
            <v>5.66% Notes</v>
          </cell>
          <cell r="E546">
            <v>2017</v>
          </cell>
          <cell r="F546" t="str">
            <v>1/2017</v>
          </cell>
          <cell r="G546">
            <v>0</v>
          </cell>
          <cell r="H546">
            <v>15436.38</v>
          </cell>
        </row>
        <row r="547">
          <cell r="A547" t="str">
            <v>5.99% Notes</v>
          </cell>
          <cell r="E547">
            <v>2018</v>
          </cell>
          <cell r="F547" t="str">
            <v>1/2018</v>
          </cell>
          <cell r="G547">
            <v>0</v>
          </cell>
          <cell r="H547">
            <v>65345.46</v>
          </cell>
        </row>
        <row r="548">
          <cell r="A548" t="str">
            <v>5.99% Notes</v>
          </cell>
          <cell r="E548">
            <v>2018</v>
          </cell>
          <cell r="F548" t="str">
            <v>1/2018</v>
          </cell>
          <cell r="G548">
            <v>0</v>
          </cell>
          <cell r="H548">
            <v>16336.35</v>
          </cell>
        </row>
        <row r="549">
          <cell r="A549" t="str">
            <v>5.67% Notes</v>
          </cell>
          <cell r="E549">
            <v>2018</v>
          </cell>
          <cell r="F549" t="str">
            <v>1/2018</v>
          </cell>
          <cell r="G549">
            <v>0</v>
          </cell>
          <cell r="H549">
            <v>6443.25</v>
          </cell>
        </row>
        <row r="550">
          <cell r="A550" t="str">
            <v>5.66% Notes</v>
          </cell>
          <cell r="E550">
            <v>2018</v>
          </cell>
          <cell r="F550" t="str">
            <v>1/2018</v>
          </cell>
          <cell r="G550">
            <v>0</v>
          </cell>
          <cell r="H550">
            <v>46309.2</v>
          </cell>
        </row>
        <row r="551">
          <cell r="A551" t="str">
            <v>5.66% Notes</v>
          </cell>
          <cell r="E551">
            <v>2018</v>
          </cell>
          <cell r="F551" t="str">
            <v>1/2018</v>
          </cell>
          <cell r="G551">
            <v>0</v>
          </cell>
          <cell r="H551">
            <v>11577.3</v>
          </cell>
        </row>
        <row r="552">
          <cell r="A552" t="str">
            <v>5.99% Notes</v>
          </cell>
          <cell r="E552">
            <v>2019</v>
          </cell>
          <cell r="F552" t="str">
            <v>1/2019</v>
          </cell>
          <cell r="G552">
            <v>0</v>
          </cell>
          <cell r="H552">
            <v>54454.53</v>
          </cell>
        </row>
        <row r="553">
          <cell r="A553" t="str">
            <v>5.99% Notes</v>
          </cell>
          <cell r="E553">
            <v>2019</v>
          </cell>
          <cell r="F553" t="str">
            <v>1/2019</v>
          </cell>
          <cell r="G553">
            <v>0</v>
          </cell>
          <cell r="H553">
            <v>13613.64</v>
          </cell>
        </row>
        <row r="554">
          <cell r="A554" t="str">
            <v>5.66% Notes</v>
          </cell>
          <cell r="E554">
            <v>2019</v>
          </cell>
          <cell r="F554" t="str">
            <v>1/2019</v>
          </cell>
          <cell r="G554">
            <v>0</v>
          </cell>
          <cell r="H554">
            <v>30872.880000000001</v>
          </cell>
        </row>
        <row r="555">
          <cell r="A555" t="str">
            <v>5.66% Notes</v>
          </cell>
          <cell r="E555">
            <v>2019</v>
          </cell>
          <cell r="F555" t="str">
            <v>1/2019</v>
          </cell>
          <cell r="G555">
            <v>0</v>
          </cell>
          <cell r="H555">
            <v>7718.22</v>
          </cell>
        </row>
        <row r="556">
          <cell r="A556" t="str">
            <v>5.99% Notes</v>
          </cell>
          <cell r="E556">
            <v>2020</v>
          </cell>
          <cell r="F556" t="str">
            <v>1/2020</v>
          </cell>
          <cell r="G556">
            <v>0</v>
          </cell>
          <cell r="H556">
            <v>43563.63</v>
          </cell>
        </row>
        <row r="557">
          <cell r="A557" t="str">
            <v>5.99% Notes</v>
          </cell>
          <cell r="E557">
            <v>2020</v>
          </cell>
          <cell r="F557" t="str">
            <v>1/2020</v>
          </cell>
          <cell r="G557">
            <v>0</v>
          </cell>
          <cell r="H557">
            <v>10890.91</v>
          </cell>
        </row>
        <row r="558">
          <cell r="A558" t="str">
            <v>5.66% Notes</v>
          </cell>
          <cell r="E558">
            <v>2020</v>
          </cell>
          <cell r="F558" t="str">
            <v>1/2020</v>
          </cell>
          <cell r="G558">
            <v>0</v>
          </cell>
          <cell r="H558">
            <v>15436.53</v>
          </cell>
        </row>
        <row r="559">
          <cell r="A559" t="str">
            <v>5.66% Notes</v>
          </cell>
          <cell r="E559">
            <v>2020</v>
          </cell>
          <cell r="F559" t="str">
            <v>1/2020</v>
          </cell>
          <cell r="G559">
            <v>0</v>
          </cell>
          <cell r="H559">
            <v>3859.14</v>
          </cell>
        </row>
        <row r="560">
          <cell r="A560" t="str">
            <v>5.99% Notes</v>
          </cell>
          <cell r="E560">
            <v>2022</v>
          </cell>
          <cell r="F560" t="str">
            <v>1/2022</v>
          </cell>
          <cell r="G560">
            <v>0</v>
          </cell>
          <cell r="H560">
            <v>21781.8</v>
          </cell>
        </row>
        <row r="561">
          <cell r="A561" t="str">
            <v>5.99% Notes</v>
          </cell>
          <cell r="E561">
            <v>2022</v>
          </cell>
          <cell r="F561" t="str">
            <v>1/2022</v>
          </cell>
          <cell r="G561">
            <v>0</v>
          </cell>
          <cell r="H561">
            <v>5445.46</v>
          </cell>
        </row>
        <row r="562">
          <cell r="A562" t="str">
            <v>5.99% Notes</v>
          </cell>
          <cell r="E562">
            <v>2023</v>
          </cell>
          <cell r="F562" t="str">
            <v>1/2023</v>
          </cell>
          <cell r="G562">
            <v>0</v>
          </cell>
          <cell r="H562">
            <v>10890.9</v>
          </cell>
        </row>
        <row r="563">
          <cell r="A563" t="str">
            <v>5.99% Notes</v>
          </cell>
          <cell r="E563">
            <v>2023</v>
          </cell>
          <cell r="F563" t="str">
            <v>1/2023</v>
          </cell>
          <cell r="G563">
            <v>0</v>
          </cell>
          <cell r="H563">
            <v>2722.72</v>
          </cell>
        </row>
        <row r="564">
          <cell r="A564" t="str">
            <v>5.99% Notes</v>
          </cell>
          <cell r="E564">
            <v>2005</v>
          </cell>
          <cell r="F564" t="str">
            <v>7/2005</v>
          </cell>
          <cell r="G564">
            <v>0</v>
          </cell>
          <cell r="H564">
            <v>119800</v>
          </cell>
        </row>
        <row r="565">
          <cell r="A565" t="str">
            <v>5.99% Notes</v>
          </cell>
          <cell r="E565">
            <v>2005</v>
          </cell>
          <cell r="F565" t="str">
            <v>7/2005</v>
          </cell>
          <cell r="G565">
            <v>0</v>
          </cell>
          <cell r="H565">
            <v>29950</v>
          </cell>
        </row>
        <row r="566">
          <cell r="A566" t="str">
            <v>5.67% Notes</v>
          </cell>
          <cell r="E566">
            <v>2005</v>
          </cell>
          <cell r="F566" t="str">
            <v>7/2005</v>
          </cell>
          <cell r="G566">
            <v>0</v>
          </cell>
          <cell r="H566">
            <v>70875</v>
          </cell>
        </row>
        <row r="567">
          <cell r="A567" t="str">
            <v>5.99% Notes</v>
          </cell>
          <cell r="E567">
            <v>2011</v>
          </cell>
          <cell r="F567" t="str">
            <v>7/2011</v>
          </cell>
          <cell r="G567">
            <v>0</v>
          </cell>
          <cell r="H567">
            <v>119800</v>
          </cell>
        </row>
        <row r="568">
          <cell r="A568" t="str">
            <v>5.99% Notes</v>
          </cell>
          <cell r="E568">
            <v>2011</v>
          </cell>
          <cell r="F568" t="str">
            <v>7/2011</v>
          </cell>
          <cell r="G568">
            <v>0</v>
          </cell>
          <cell r="H568">
            <v>29950</v>
          </cell>
        </row>
        <row r="569">
          <cell r="A569" t="str">
            <v>5.67% Notes</v>
          </cell>
          <cell r="E569">
            <v>2011</v>
          </cell>
          <cell r="F569" t="str">
            <v>7/2011</v>
          </cell>
          <cell r="G569">
            <v>0</v>
          </cell>
          <cell r="H569">
            <v>51545.48</v>
          </cell>
        </row>
        <row r="570">
          <cell r="A570" t="str">
            <v>5.66% Notes</v>
          </cell>
          <cell r="E570">
            <v>2011</v>
          </cell>
          <cell r="F570" t="str">
            <v>7/2011</v>
          </cell>
          <cell r="G570">
            <v>0</v>
          </cell>
          <cell r="H570">
            <v>154363.65</v>
          </cell>
        </row>
        <row r="571">
          <cell r="A571" t="str">
            <v>5.66% Notes</v>
          </cell>
          <cell r="E571">
            <v>2011</v>
          </cell>
          <cell r="F571" t="str">
            <v>7/2011</v>
          </cell>
          <cell r="G571">
            <v>0</v>
          </cell>
          <cell r="H571">
            <v>38590.92</v>
          </cell>
        </row>
        <row r="572">
          <cell r="A572" t="str">
            <v>5.99% Notes</v>
          </cell>
          <cell r="E572">
            <v>2016</v>
          </cell>
          <cell r="F572" t="str">
            <v>7/2016</v>
          </cell>
          <cell r="G572">
            <v>0</v>
          </cell>
          <cell r="H572">
            <v>87127.26</v>
          </cell>
        </row>
        <row r="573">
          <cell r="A573" t="str">
            <v>5.99% Notes</v>
          </cell>
          <cell r="E573">
            <v>2016</v>
          </cell>
          <cell r="F573" t="str">
            <v>7/2016</v>
          </cell>
          <cell r="G573">
            <v>0</v>
          </cell>
          <cell r="H573">
            <v>21781.83</v>
          </cell>
        </row>
        <row r="574">
          <cell r="A574" t="str">
            <v>5.67% Notes</v>
          </cell>
          <cell r="E574">
            <v>2016</v>
          </cell>
          <cell r="F574" t="str">
            <v>7/2016</v>
          </cell>
          <cell r="G574">
            <v>0</v>
          </cell>
          <cell r="H574">
            <v>19329.599999999999</v>
          </cell>
        </row>
        <row r="575">
          <cell r="A575" t="str">
            <v>5.66% Notes</v>
          </cell>
          <cell r="E575">
            <v>2016</v>
          </cell>
          <cell r="F575" t="str">
            <v>7/2016</v>
          </cell>
          <cell r="G575">
            <v>0</v>
          </cell>
          <cell r="H575">
            <v>77181.899999999994</v>
          </cell>
        </row>
        <row r="576">
          <cell r="A576" t="str">
            <v>5.66% Notes</v>
          </cell>
          <cell r="E576">
            <v>2016</v>
          </cell>
          <cell r="F576" t="str">
            <v>7/2016</v>
          </cell>
          <cell r="G576">
            <v>0</v>
          </cell>
          <cell r="H576">
            <v>19295.490000000002</v>
          </cell>
        </row>
        <row r="577">
          <cell r="A577" t="str">
            <v>5.99% Notes</v>
          </cell>
          <cell r="E577">
            <v>2022</v>
          </cell>
          <cell r="F577" t="str">
            <v>7/2022</v>
          </cell>
          <cell r="G577">
            <v>0</v>
          </cell>
          <cell r="H577">
            <v>21781.81</v>
          </cell>
        </row>
        <row r="578">
          <cell r="A578" t="str">
            <v>5.99% Notes</v>
          </cell>
          <cell r="E578">
            <v>2022</v>
          </cell>
          <cell r="F578" t="str">
            <v>7/2022</v>
          </cell>
          <cell r="G578">
            <v>0</v>
          </cell>
          <cell r="H578">
            <v>5445.45</v>
          </cell>
        </row>
        <row r="579">
          <cell r="A579" t="str">
            <v>6.75% Notes</v>
          </cell>
          <cell r="E579">
            <v>1999</v>
          </cell>
          <cell r="F579" t="str">
            <v>7/1999</v>
          </cell>
          <cell r="G579">
            <v>0</v>
          </cell>
          <cell r="H579">
            <v>168750</v>
          </cell>
        </row>
        <row r="580">
          <cell r="A580" t="str">
            <v>6.75% Notes</v>
          </cell>
          <cell r="E580">
            <v>2004</v>
          </cell>
          <cell r="F580" t="str">
            <v>7/2004</v>
          </cell>
          <cell r="G580">
            <v>0</v>
          </cell>
          <cell r="H580">
            <v>130781.25</v>
          </cell>
        </row>
        <row r="581">
          <cell r="A581" t="str">
            <v>5.99% Notes</v>
          </cell>
          <cell r="E581">
            <v>2004</v>
          </cell>
          <cell r="F581" t="str">
            <v>7/2004</v>
          </cell>
          <cell r="G581">
            <v>0</v>
          </cell>
          <cell r="H581">
            <v>119800</v>
          </cell>
        </row>
        <row r="582">
          <cell r="A582" t="str">
            <v>5.99% Notes</v>
          </cell>
          <cell r="E582">
            <v>2004</v>
          </cell>
          <cell r="F582" t="str">
            <v>7/2004</v>
          </cell>
          <cell r="G582">
            <v>0</v>
          </cell>
          <cell r="H582">
            <v>29950</v>
          </cell>
        </row>
        <row r="583">
          <cell r="A583" t="str">
            <v>5.67% Notes</v>
          </cell>
          <cell r="E583">
            <v>2004</v>
          </cell>
          <cell r="F583" t="str">
            <v>7/2004</v>
          </cell>
          <cell r="G583">
            <v>0</v>
          </cell>
          <cell r="H583">
            <v>70875</v>
          </cell>
        </row>
        <row r="584">
          <cell r="A584" t="str">
            <v>5.99% Notes</v>
          </cell>
          <cell r="E584">
            <v>2010</v>
          </cell>
          <cell r="F584" t="str">
            <v>7/2010</v>
          </cell>
          <cell r="G584">
            <v>0</v>
          </cell>
          <cell r="H584">
            <v>119800</v>
          </cell>
        </row>
        <row r="585">
          <cell r="A585" t="str">
            <v>5.99% Notes</v>
          </cell>
          <cell r="E585">
            <v>2010</v>
          </cell>
          <cell r="F585" t="str">
            <v>7/2010</v>
          </cell>
          <cell r="G585">
            <v>0</v>
          </cell>
          <cell r="H585">
            <v>29950</v>
          </cell>
        </row>
        <row r="586">
          <cell r="A586" t="str">
            <v>5.67% Notes</v>
          </cell>
          <cell r="E586">
            <v>2010</v>
          </cell>
          <cell r="F586" t="str">
            <v>7/2010</v>
          </cell>
          <cell r="G586">
            <v>0</v>
          </cell>
          <cell r="H586">
            <v>57988.65</v>
          </cell>
        </row>
        <row r="587">
          <cell r="A587" t="str">
            <v>5.66% Notes</v>
          </cell>
          <cell r="E587">
            <v>2010</v>
          </cell>
          <cell r="F587" t="str">
            <v>7/2010</v>
          </cell>
          <cell r="G587">
            <v>0</v>
          </cell>
          <cell r="H587">
            <v>169800</v>
          </cell>
        </row>
        <row r="588">
          <cell r="A588" t="str">
            <v>5.66% Notes</v>
          </cell>
          <cell r="E588">
            <v>2010</v>
          </cell>
          <cell r="F588" t="str">
            <v>7/2010</v>
          </cell>
          <cell r="G588">
            <v>0</v>
          </cell>
          <cell r="H588">
            <v>42450</v>
          </cell>
        </row>
        <row r="589">
          <cell r="A589" t="str">
            <v>5.99% Notes</v>
          </cell>
          <cell r="E589">
            <v>2021</v>
          </cell>
          <cell r="F589" t="str">
            <v>7/2021</v>
          </cell>
          <cell r="G589">
            <v>0</v>
          </cell>
          <cell r="H589">
            <v>32672.720000000001</v>
          </cell>
        </row>
        <row r="590">
          <cell r="A590" t="str">
            <v>5.99% Notes</v>
          </cell>
          <cell r="E590">
            <v>2021</v>
          </cell>
          <cell r="F590" t="str">
            <v>7/2021</v>
          </cell>
          <cell r="G590">
            <v>0</v>
          </cell>
          <cell r="H590">
            <v>8168.18</v>
          </cell>
        </row>
        <row r="591">
          <cell r="A591" t="str">
            <v>6.75% Notes</v>
          </cell>
          <cell r="E591">
            <v>1998</v>
          </cell>
          <cell r="F591" t="str">
            <v>7/1998</v>
          </cell>
          <cell r="G591">
            <v>0</v>
          </cell>
          <cell r="H591">
            <v>168750</v>
          </cell>
        </row>
        <row r="592">
          <cell r="A592" t="str">
            <v>5.99% Notes</v>
          </cell>
          <cell r="E592">
            <v>2006</v>
          </cell>
          <cell r="F592" t="str">
            <v>7/2006</v>
          </cell>
          <cell r="G592">
            <v>0</v>
          </cell>
          <cell r="H592">
            <v>119800</v>
          </cell>
        </row>
        <row r="593">
          <cell r="A593" t="str">
            <v>5.99% Notes</v>
          </cell>
          <cell r="E593">
            <v>2006</v>
          </cell>
          <cell r="F593" t="str">
            <v>7/2006</v>
          </cell>
          <cell r="G593">
            <v>0</v>
          </cell>
          <cell r="H593">
            <v>29950</v>
          </cell>
        </row>
        <row r="594">
          <cell r="A594" t="str">
            <v>5.67% Notes</v>
          </cell>
          <cell r="E594">
            <v>2006</v>
          </cell>
          <cell r="F594" t="str">
            <v>7/2006</v>
          </cell>
          <cell r="G594">
            <v>0</v>
          </cell>
          <cell r="H594">
            <v>70875</v>
          </cell>
        </row>
        <row r="595">
          <cell r="A595" t="str">
            <v>5.66% Notes</v>
          </cell>
          <cell r="E595">
            <v>2006</v>
          </cell>
          <cell r="F595" t="str">
            <v>7/2006</v>
          </cell>
          <cell r="G595">
            <v>0</v>
          </cell>
          <cell r="H595">
            <v>169800</v>
          </cell>
        </row>
        <row r="596">
          <cell r="A596" t="str">
            <v>5.66% Notes</v>
          </cell>
          <cell r="E596">
            <v>2006</v>
          </cell>
          <cell r="F596" t="str">
            <v>7/2006</v>
          </cell>
          <cell r="G596">
            <v>0</v>
          </cell>
          <cell r="H596">
            <v>42450</v>
          </cell>
        </row>
        <row r="597">
          <cell r="A597" t="str">
            <v>5.99% Notes</v>
          </cell>
          <cell r="E597">
            <v>2007</v>
          </cell>
          <cell r="F597" t="str">
            <v>7/2007</v>
          </cell>
          <cell r="G597">
            <v>0</v>
          </cell>
          <cell r="H597">
            <v>119800</v>
          </cell>
        </row>
        <row r="598">
          <cell r="A598" t="str">
            <v>5.99% Notes</v>
          </cell>
          <cell r="E598">
            <v>2007</v>
          </cell>
          <cell r="F598" t="str">
            <v>7/2007</v>
          </cell>
          <cell r="G598">
            <v>0</v>
          </cell>
          <cell r="H598">
            <v>29950</v>
          </cell>
        </row>
        <row r="599">
          <cell r="A599" t="str">
            <v>5.67% Notes</v>
          </cell>
          <cell r="E599">
            <v>2007</v>
          </cell>
          <cell r="F599" t="str">
            <v>7/2007</v>
          </cell>
          <cell r="G599">
            <v>0</v>
          </cell>
          <cell r="H599">
            <v>70875</v>
          </cell>
        </row>
        <row r="600">
          <cell r="A600" t="str">
            <v>5.66% Notes</v>
          </cell>
          <cell r="E600">
            <v>2007</v>
          </cell>
          <cell r="F600" t="str">
            <v>7/2007</v>
          </cell>
          <cell r="G600">
            <v>0</v>
          </cell>
          <cell r="H600">
            <v>169800</v>
          </cell>
        </row>
        <row r="601">
          <cell r="A601" t="str">
            <v>5.66% Notes</v>
          </cell>
          <cell r="E601">
            <v>2007</v>
          </cell>
          <cell r="F601" t="str">
            <v>7/2007</v>
          </cell>
          <cell r="G601">
            <v>0</v>
          </cell>
          <cell r="H601">
            <v>42450</v>
          </cell>
        </row>
        <row r="602">
          <cell r="A602" t="str">
            <v>5.99% Notes</v>
          </cell>
          <cell r="E602">
            <v>2008</v>
          </cell>
          <cell r="F602" t="str">
            <v>7/2008</v>
          </cell>
          <cell r="G602">
            <v>0</v>
          </cell>
          <cell r="H602">
            <v>119800</v>
          </cell>
        </row>
        <row r="603">
          <cell r="A603" t="str">
            <v>5.99% Notes</v>
          </cell>
          <cell r="E603">
            <v>2008</v>
          </cell>
          <cell r="F603" t="str">
            <v>7/2008</v>
          </cell>
          <cell r="G603">
            <v>0</v>
          </cell>
          <cell r="H603">
            <v>29950</v>
          </cell>
        </row>
        <row r="604">
          <cell r="A604" t="str">
            <v>5.67% Notes</v>
          </cell>
          <cell r="E604">
            <v>2008</v>
          </cell>
          <cell r="F604" t="str">
            <v>7/2008</v>
          </cell>
          <cell r="G604">
            <v>0</v>
          </cell>
          <cell r="H604">
            <v>70875</v>
          </cell>
        </row>
        <row r="605">
          <cell r="A605" t="str">
            <v>5.66% Notes</v>
          </cell>
          <cell r="E605">
            <v>2008</v>
          </cell>
          <cell r="F605" t="str">
            <v>7/2008</v>
          </cell>
          <cell r="G605">
            <v>0</v>
          </cell>
          <cell r="H605">
            <v>169800</v>
          </cell>
        </row>
        <row r="606">
          <cell r="A606" t="str">
            <v>5.66% Notes</v>
          </cell>
          <cell r="E606">
            <v>2008</v>
          </cell>
          <cell r="F606" t="str">
            <v>7/2008</v>
          </cell>
          <cell r="G606">
            <v>0</v>
          </cell>
          <cell r="H606">
            <v>42450</v>
          </cell>
        </row>
        <row r="607">
          <cell r="A607" t="str">
            <v>5.99% Notes</v>
          </cell>
          <cell r="E607">
            <v>2009</v>
          </cell>
          <cell r="F607" t="str">
            <v>7/2009</v>
          </cell>
          <cell r="G607">
            <v>0</v>
          </cell>
          <cell r="H607">
            <v>119800</v>
          </cell>
        </row>
        <row r="608">
          <cell r="A608" t="str">
            <v>5.99% Notes</v>
          </cell>
          <cell r="E608">
            <v>2009</v>
          </cell>
          <cell r="F608" t="str">
            <v>7/2009</v>
          </cell>
          <cell r="G608">
            <v>0</v>
          </cell>
          <cell r="H608">
            <v>29950</v>
          </cell>
        </row>
        <row r="609">
          <cell r="A609" t="str">
            <v>5.67% Notes</v>
          </cell>
          <cell r="E609">
            <v>2009</v>
          </cell>
          <cell r="F609" t="str">
            <v>7/2009</v>
          </cell>
          <cell r="G609">
            <v>0</v>
          </cell>
          <cell r="H609">
            <v>64431.83</v>
          </cell>
        </row>
        <row r="610">
          <cell r="A610" t="str">
            <v>5.66% Notes</v>
          </cell>
          <cell r="E610">
            <v>2009</v>
          </cell>
          <cell r="F610" t="str">
            <v>7/2009</v>
          </cell>
          <cell r="G610">
            <v>0</v>
          </cell>
          <cell r="H610">
            <v>169800</v>
          </cell>
        </row>
        <row r="611">
          <cell r="A611" t="str">
            <v>5.66% Notes</v>
          </cell>
          <cell r="E611">
            <v>2009</v>
          </cell>
          <cell r="F611" t="str">
            <v>7/2009</v>
          </cell>
          <cell r="G611">
            <v>0</v>
          </cell>
          <cell r="H611">
            <v>42450</v>
          </cell>
        </row>
        <row r="612">
          <cell r="A612" t="str">
            <v>5.99% Notes</v>
          </cell>
          <cell r="E612">
            <v>2012</v>
          </cell>
          <cell r="F612" t="str">
            <v>7/2012</v>
          </cell>
          <cell r="G612">
            <v>0</v>
          </cell>
          <cell r="H612">
            <v>119800</v>
          </cell>
        </row>
        <row r="613">
          <cell r="A613" t="str">
            <v>5.99% Notes</v>
          </cell>
          <cell r="E613">
            <v>2012</v>
          </cell>
          <cell r="F613" t="str">
            <v>7/2012</v>
          </cell>
          <cell r="G613">
            <v>0</v>
          </cell>
          <cell r="H613">
            <v>29950</v>
          </cell>
        </row>
        <row r="614">
          <cell r="A614" t="str">
            <v>5.67% Notes</v>
          </cell>
          <cell r="E614">
            <v>2012</v>
          </cell>
          <cell r="F614" t="str">
            <v>7/2012</v>
          </cell>
          <cell r="G614">
            <v>0</v>
          </cell>
          <cell r="H614">
            <v>45102.3</v>
          </cell>
        </row>
        <row r="615">
          <cell r="A615" t="str">
            <v>5.66% Notes</v>
          </cell>
          <cell r="E615">
            <v>2012</v>
          </cell>
          <cell r="F615" t="str">
            <v>7/2012</v>
          </cell>
          <cell r="G615">
            <v>0</v>
          </cell>
          <cell r="H615">
            <v>138927.29999999999</v>
          </cell>
        </row>
        <row r="616">
          <cell r="A616" t="str">
            <v>5.66% Notes</v>
          </cell>
          <cell r="E616">
            <v>2012</v>
          </cell>
          <cell r="F616" t="str">
            <v>7/2012</v>
          </cell>
          <cell r="G616">
            <v>0</v>
          </cell>
          <cell r="H616">
            <v>34731.839999999997</v>
          </cell>
        </row>
        <row r="617">
          <cell r="A617" t="str">
            <v>5.99% Notes</v>
          </cell>
          <cell r="E617">
            <v>2013</v>
          </cell>
          <cell r="F617" t="str">
            <v>7/2013</v>
          </cell>
          <cell r="G617">
            <v>0</v>
          </cell>
          <cell r="H617">
            <v>119800</v>
          </cell>
        </row>
        <row r="618">
          <cell r="A618" t="str">
            <v>5.99% Notes</v>
          </cell>
          <cell r="E618">
            <v>2013</v>
          </cell>
          <cell r="F618" t="str">
            <v>7/2013</v>
          </cell>
          <cell r="G618">
            <v>0</v>
          </cell>
          <cell r="H618">
            <v>29950</v>
          </cell>
        </row>
        <row r="619">
          <cell r="A619" t="str">
            <v>5.67% Notes</v>
          </cell>
          <cell r="E619">
            <v>2013</v>
          </cell>
          <cell r="F619" t="str">
            <v>7/2013</v>
          </cell>
          <cell r="G619">
            <v>0</v>
          </cell>
          <cell r="H619">
            <v>38659.120000000003</v>
          </cell>
        </row>
        <row r="620">
          <cell r="A620" t="str">
            <v>5.66% Notes</v>
          </cell>
          <cell r="E620">
            <v>2013</v>
          </cell>
          <cell r="F620" t="str">
            <v>7/2013</v>
          </cell>
          <cell r="G620">
            <v>0</v>
          </cell>
          <cell r="H620">
            <v>123490.95</v>
          </cell>
        </row>
        <row r="621">
          <cell r="A621" t="str">
            <v>5.66% Notes</v>
          </cell>
          <cell r="E621">
            <v>2013</v>
          </cell>
          <cell r="F621" t="str">
            <v>7/2013</v>
          </cell>
          <cell r="G621">
            <v>0</v>
          </cell>
          <cell r="H621">
            <v>30872.73</v>
          </cell>
        </row>
        <row r="622">
          <cell r="A622" t="str">
            <v>5.99% Notes</v>
          </cell>
          <cell r="E622">
            <v>2014</v>
          </cell>
          <cell r="F622" t="str">
            <v>7/2014</v>
          </cell>
          <cell r="G622">
            <v>0</v>
          </cell>
          <cell r="H622">
            <v>108909.08</v>
          </cell>
        </row>
        <row r="623">
          <cell r="A623" t="str">
            <v>5.99% Notes</v>
          </cell>
          <cell r="E623">
            <v>2014</v>
          </cell>
          <cell r="F623" t="str">
            <v>7/2014</v>
          </cell>
          <cell r="G623">
            <v>0</v>
          </cell>
          <cell r="H623">
            <v>27227.279999999999</v>
          </cell>
        </row>
        <row r="624">
          <cell r="A624" t="str">
            <v>5.67% Notes</v>
          </cell>
          <cell r="E624">
            <v>2014</v>
          </cell>
          <cell r="F624" t="str">
            <v>7/2014</v>
          </cell>
          <cell r="G624">
            <v>0</v>
          </cell>
          <cell r="H624">
            <v>32215.95</v>
          </cell>
        </row>
        <row r="625">
          <cell r="A625" t="str">
            <v>5.66% Notes</v>
          </cell>
          <cell r="E625">
            <v>2014</v>
          </cell>
          <cell r="F625" t="str">
            <v>7/2014</v>
          </cell>
          <cell r="G625">
            <v>0</v>
          </cell>
          <cell r="H625">
            <v>108054.6</v>
          </cell>
        </row>
        <row r="626">
          <cell r="A626" t="str">
            <v>5.66% Notes</v>
          </cell>
          <cell r="E626">
            <v>2014</v>
          </cell>
          <cell r="F626" t="str">
            <v>7/2014</v>
          </cell>
          <cell r="G626">
            <v>0</v>
          </cell>
          <cell r="H626">
            <v>27013.65</v>
          </cell>
        </row>
        <row r="627">
          <cell r="A627" t="str">
            <v>5.99% Notes</v>
          </cell>
          <cell r="E627">
            <v>2015</v>
          </cell>
          <cell r="F627" t="str">
            <v>7/2015</v>
          </cell>
          <cell r="G627">
            <v>0</v>
          </cell>
          <cell r="H627">
            <v>98018.18</v>
          </cell>
        </row>
        <row r="628">
          <cell r="A628" t="str">
            <v>5.99% Notes</v>
          </cell>
          <cell r="E628">
            <v>2015</v>
          </cell>
          <cell r="F628" t="str">
            <v>7/2015</v>
          </cell>
          <cell r="G628">
            <v>0</v>
          </cell>
          <cell r="H628">
            <v>24504.54</v>
          </cell>
        </row>
        <row r="629">
          <cell r="A629" t="str">
            <v>5.67% Notes</v>
          </cell>
          <cell r="E629">
            <v>2015</v>
          </cell>
          <cell r="F629" t="str">
            <v>7/2015</v>
          </cell>
          <cell r="G629">
            <v>0</v>
          </cell>
          <cell r="H629">
            <v>25772.77</v>
          </cell>
        </row>
        <row r="630">
          <cell r="A630" t="str">
            <v>5.66% Notes</v>
          </cell>
          <cell r="E630">
            <v>2015</v>
          </cell>
          <cell r="F630" t="str">
            <v>7/2015</v>
          </cell>
          <cell r="G630">
            <v>0</v>
          </cell>
          <cell r="H630">
            <v>92618.25</v>
          </cell>
        </row>
        <row r="631">
          <cell r="A631" t="str">
            <v>5.66% Notes</v>
          </cell>
          <cell r="E631">
            <v>2015</v>
          </cell>
          <cell r="F631" t="str">
            <v>7/2015</v>
          </cell>
          <cell r="G631">
            <v>0</v>
          </cell>
          <cell r="H631">
            <v>23154.57</v>
          </cell>
        </row>
        <row r="632">
          <cell r="A632" t="str">
            <v>5.99% Notes</v>
          </cell>
          <cell r="E632">
            <v>2017</v>
          </cell>
          <cell r="F632" t="str">
            <v>7/2017</v>
          </cell>
          <cell r="G632">
            <v>0</v>
          </cell>
          <cell r="H632">
            <v>76236.36</v>
          </cell>
        </row>
        <row r="633">
          <cell r="A633" t="str">
            <v>5.99% Notes</v>
          </cell>
          <cell r="E633">
            <v>2017</v>
          </cell>
          <cell r="F633" t="str">
            <v>7/2017</v>
          </cell>
          <cell r="G633">
            <v>0</v>
          </cell>
          <cell r="H633">
            <v>19059.09</v>
          </cell>
        </row>
        <row r="634">
          <cell r="A634" t="str">
            <v>5.67% Notes</v>
          </cell>
          <cell r="E634">
            <v>2017</v>
          </cell>
          <cell r="F634" t="str">
            <v>7/2017</v>
          </cell>
          <cell r="G634">
            <v>0</v>
          </cell>
          <cell r="H634">
            <v>12886.42</v>
          </cell>
        </row>
        <row r="635">
          <cell r="A635" t="str">
            <v>5.66% Notes</v>
          </cell>
          <cell r="E635">
            <v>2017</v>
          </cell>
          <cell r="F635" t="str">
            <v>7/2017</v>
          </cell>
          <cell r="G635">
            <v>0</v>
          </cell>
          <cell r="H635">
            <v>61745.55</v>
          </cell>
        </row>
        <row r="636">
          <cell r="A636" t="str">
            <v>5.66% Notes</v>
          </cell>
          <cell r="E636">
            <v>2017</v>
          </cell>
          <cell r="F636" t="str">
            <v>7/2017</v>
          </cell>
          <cell r="G636">
            <v>0</v>
          </cell>
          <cell r="H636">
            <v>15436.38</v>
          </cell>
        </row>
        <row r="637">
          <cell r="A637" t="str">
            <v>5.99% Notes</v>
          </cell>
          <cell r="E637">
            <v>2018</v>
          </cell>
          <cell r="F637" t="str">
            <v>7/2018</v>
          </cell>
          <cell r="G637">
            <v>0</v>
          </cell>
          <cell r="H637">
            <v>65345.46</v>
          </cell>
        </row>
        <row r="638">
          <cell r="A638" t="str">
            <v>5.99% Notes</v>
          </cell>
          <cell r="E638">
            <v>2018</v>
          </cell>
          <cell r="F638" t="str">
            <v>7/2018</v>
          </cell>
          <cell r="G638">
            <v>0</v>
          </cell>
          <cell r="H638">
            <v>16336.35</v>
          </cell>
        </row>
        <row r="639">
          <cell r="A639" t="str">
            <v>5.67% Notes</v>
          </cell>
          <cell r="E639">
            <v>2018</v>
          </cell>
          <cell r="F639" t="str">
            <v>7/2018</v>
          </cell>
          <cell r="G639">
            <v>0</v>
          </cell>
          <cell r="H639">
            <v>6443.25</v>
          </cell>
        </row>
        <row r="640">
          <cell r="A640" t="str">
            <v>5.66% Notes</v>
          </cell>
          <cell r="E640">
            <v>2018</v>
          </cell>
          <cell r="F640" t="str">
            <v>7/2018</v>
          </cell>
          <cell r="G640">
            <v>0</v>
          </cell>
          <cell r="H640">
            <v>46309.2</v>
          </cell>
        </row>
        <row r="641">
          <cell r="A641" t="str">
            <v>5.66% Notes</v>
          </cell>
          <cell r="E641">
            <v>2018</v>
          </cell>
          <cell r="F641" t="str">
            <v>7/2018</v>
          </cell>
          <cell r="G641">
            <v>0</v>
          </cell>
          <cell r="H641">
            <v>11577.3</v>
          </cell>
        </row>
        <row r="642">
          <cell r="A642" t="str">
            <v>5.99% Notes</v>
          </cell>
          <cell r="E642">
            <v>2019</v>
          </cell>
          <cell r="F642" t="str">
            <v>7/2019</v>
          </cell>
          <cell r="G642">
            <v>0</v>
          </cell>
          <cell r="H642">
            <v>54454.53</v>
          </cell>
        </row>
        <row r="643">
          <cell r="A643" t="str">
            <v>5.99% Notes</v>
          </cell>
          <cell r="E643">
            <v>2019</v>
          </cell>
          <cell r="F643" t="str">
            <v>7/2019</v>
          </cell>
          <cell r="G643">
            <v>0</v>
          </cell>
          <cell r="H643">
            <v>13613.64</v>
          </cell>
        </row>
        <row r="644">
          <cell r="A644" t="str">
            <v>5.66% Notes</v>
          </cell>
          <cell r="E644">
            <v>2019</v>
          </cell>
          <cell r="F644" t="str">
            <v>7/2019</v>
          </cell>
          <cell r="G644">
            <v>0</v>
          </cell>
          <cell r="H644">
            <v>30872.880000000001</v>
          </cell>
        </row>
        <row r="645">
          <cell r="A645" t="str">
            <v>5.66% Notes</v>
          </cell>
          <cell r="E645">
            <v>2019</v>
          </cell>
          <cell r="F645" t="str">
            <v>7/2019</v>
          </cell>
          <cell r="G645">
            <v>0</v>
          </cell>
          <cell r="H645">
            <v>7718.22</v>
          </cell>
        </row>
        <row r="646">
          <cell r="A646" t="str">
            <v>5.99% Notes</v>
          </cell>
          <cell r="E646">
            <v>2020</v>
          </cell>
          <cell r="F646" t="str">
            <v>7/2020</v>
          </cell>
          <cell r="G646">
            <v>0</v>
          </cell>
          <cell r="H646">
            <v>43563.64</v>
          </cell>
        </row>
        <row r="647">
          <cell r="A647" t="str">
            <v>5.99% Notes</v>
          </cell>
          <cell r="E647">
            <v>2020</v>
          </cell>
          <cell r="F647" t="str">
            <v>7/2020</v>
          </cell>
          <cell r="G647">
            <v>0</v>
          </cell>
          <cell r="H647">
            <v>10890.9</v>
          </cell>
        </row>
        <row r="648">
          <cell r="A648" t="str">
            <v>5.66% Notes</v>
          </cell>
          <cell r="E648">
            <v>2020</v>
          </cell>
          <cell r="F648" t="str">
            <v>7/2020</v>
          </cell>
          <cell r="G648">
            <v>0</v>
          </cell>
          <cell r="H648">
            <v>15436.53</v>
          </cell>
        </row>
        <row r="649">
          <cell r="A649" t="str">
            <v>5.66% Notes</v>
          </cell>
          <cell r="E649">
            <v>2020</v>
          </cell>
          <cell r="F649" t="str">
            <v>7/2020</v>
          </cell>
          <cell r="G649">
            <v>0</v>
          </cell>
          <cell r="H649">
            <v>3859.14</v>
          </cell>
        </row>
        <row r="650">
          <cell r="A650" t="str">
            <v>5.99% Notes</v>
          </cell>
          <cell r="E650">
            <v>2023</v>
          </cell>
          <cell r="F650" t="str">
            <v>7/2023</v>
          </cell>
          <cell r="G650">
            <v>0</v>
          </cell>
          <cell r="H650">
            <v>10890.91</v>
          </cell>
        </row>
        <row r="651">
          <cell r="A651" t="str">
            <v>5.99% Notes</v>
          </cell>
          <cell r="E651">
            <v>2023</v>
          </cell>
          <cell r="F651" t="str">
            <v>7/2023</v>
          </cell>
          <cell r="G651">
            <v>0</v>
          </cell>
          <cell r="H651">
            <v>2722.71</v>
          </cell>
        </row>
        <row r="652">
          <cell r="A652" t="str">
            <v>6.75% Notes</v>
          </cell>
          <cell r="E652">
            <v>1998</v>
          </cell>
          <cell r="F652" t="str">
            <v>5/1998</v>
          </cell>
          <cell r="G652">
            <v>0</v>
          </cell>
          <cell r="H652">
            <v>135000</v>
          </cell>
        </row>
        <row r="653">
          <cell r="A653" t="str">
            <v>6.75% Notes</v>
          </cell>
          <cell r="E653">
            <v>2000</v>
          </cell>
          <cell r="F653" t="str">
            <v>5/2000</v>
          </cell>
          <cell r="G653">
            <v>0</v>
          </cell>
          <cell r="H653">
            <v>168750</v>
          </cell>
        </row>
        <row r="654">
          <cell r="A654" t="str">
            <v>6.75% Notes</v>
          </cell>
          <cell r="E654">
            <v>2001</v>
          </cell>
          <cell r="F654" t="str">
            <v>5/2001</v>
          </cell>
          <cell r="G654">
            <v>0</v>
          </cell>
          <cell r="H654">
            <v>168750</v>
          </cell>
        </row>
        <row r="655">
          <cell r="A655" t="str">
            <v>6.75% Notes</v>
          </cell>
          <cell r="E655">
            <v>2002</v>
          </cell>
          <cell r="F655" t="str">
            <v>5/2002</v>
          </cell>
          <cell r="G655">
            <v>0</v>
          </cell>
          <cell r="H655">
            <v>156093.75</v>
          </cell>
        </row>
        <row r="656">
          <cell r="A656" t="str">
            <v>6.75% Notes</v>
          </cell>
          <cell r="E656">
            <v>2003</v>
          </cell>
          <cell r="F656" t="str">
            <v>5/2003</v>
          </cell>
          <cell r="G656">
            <v>0</v>
          </cell>
          <cell r="H656">
            <v>143437.5</v>
          </cell>
        </row>
        <row r="657">
          <cell r="A657" t="str">
            <v>6.75% Notes</v>
          </cell>
          <cell r="E657">
            <v>2005</v>
          </cell>
          <cell r="F657" t="str">
            <v>5/2005</v>
          </cell>
          <cell r="G657">
            <v>0</v>
          </cell>
          <cell r="H657">
            <v>118125</v>
          </cell>
        </row>
        <row r="658">
          <cell r="A658" t="str">
            <v>6.75% Notes</v>
          </cell>
          <cell r="E658">
            <v>2006</v>
          </cell>
          <cell r="F658" t="str">
            <v>5/2006</v>
          </cell>
          <cell r="G658">
            <v>0</v>
          </cell>
          <cell r="H658">
            <v>105468.75</v>
          </cell>
        </row>
        <row r="659">
          <cell r="A659" t="str">
            <v>6.75% Notes</v>
          </cell>
          <cell r="E659">
            <v>2007</v>
          </cell>
          <cell r="F659" t="str">
            <v>5/2007</v>
          </cell>
          <cell r="G659">
            <v>0</v>
          </cell>
          <cell r="H659">
            <v>92812.5</v>
          </cell>
        </row>
        <row r="660">
          <cell r="A660" t="str">
            <v>6.75% Notes</v>
          </cell>
          <cell r="E660">
            <v>2008</v>
          </cell>
          <cell r="F660" t="str">
            <v>5/2008</v>
          </cell>
          <cell r="G660">
            <v>0</v>
          </cell>
          <cell r="H660">
            <v>80156.25</v>
          </cell>
        </row>
        <row r="661">
          <cell r="A661" t="str">
            <v>6.75% Notes</v>
          </cell>
          <cell r="E661">
            <v>2009</v>
          </cell>
          <cell r="F661" t="str">
            <v>5/2009</v>
          </cell>
          <cell r="G661">
            <v>0</v>
          </cell>
          <cell r="H661">
            <v>67500</v>
          </cell>
        </row>
        <row r="662">
          <cell r="A662" t="str">
            <v>6.75% Notes</v>
          </cell>
          <cell r="E662">
            <v>2010</v>
          </cell>
          <cell r="F662" t="str">
            <v>5/2010</v>
          </cell>
          <cell r="G662">
            <v>0</v>
          </cell>
          <cell r="H662">
            <v>54843.75</v>
          </cell>
        </row>
        <row r="663">
          <cell r="A663" t="str">
            <v>6.75% Notes</v>
          </cell>
          <cell r="E663">
            <v>2011</v>
          </cell>
          <cell r="F663" t="str">
            <v>5/2011</v>
          </cell>
          <cell r="G663">
            <v>0</v>
          </cell>
          <cell r="H663">
            <v>42187.5</v>
          </cell>
        </row>
        <row r="664">
          <cell r="A664" t="str">
            <v>6.75% Notes</v>
          </cell>
          <cell r="E664">
            <v>2012</v>
          </cell>
          <cell r="F664" t="str">
            <v>5/2012</v>
          </cell>
          <cell r="G664">
            <v>0</v>
          </cell>
          <cell r="H664">
            <v>21093.75</v>
          </cell>
        </row>
        <row r="665">
          <cell r="A665" t="str">
            <v>6.99% Notes</v>
          </cell>
          <cell r="E665">
            <v>2004</v>
          </cell>
          <cell r="F665" t="str">
            <v>5/2004</v>
          </cell>
          <cell r="G665">
            <v>0</v>
          </cell>
          <cell r="H665">
            <v>174750</v>
          </cell>
        </row>
        <row r="666">
          <cell r="A666" t="str">
            <v>6.99% Notes</v>
          </cell>
          <cell r="E666">
            <v>2004</v>
          </cell>
          <cell r="F666" t="str">
            <v>5/2004</v>
          </cell>
          <cell r="G666">
            <v>0</v>
          </cell>
          <cell r="H666">
            <v>139800</v>
          </cell>
        </row>
        <row r="667">
          <cell r="A667" t="str">
            <v>6.99% Notes</v>
          </cell>
          <cell r="E667">
            <v>2004</v>
          </cell>
          <cell r="F667" t="str">
            <v>5/2004</v>
          </cell>
          <cell r="G667">
            <v>0</v>
          </cell>
          <cell r="H667">
            <v>17475</v>
          </cell>
        </row>
        <row r="668">
          <cell r="A668" t="str">
            <v>6.99% Notes</v>
          </cell>
          <cell r="E668">
            <v>2004</v>
          </cell>
          <cell r="F668" t="str">
            <v>5/2004</v>
          </cell>
          <cell r="G668">
            <v>0</v>
          </cell>
          <cell r="H668">
            <v>17475</v>
          </cell>
        </row>
        <row r="669">
          <cell r="A669" t="str">
            <v>6.99% Notes</v>
          </cell>
          <cell r="E669">
            <v>2002</v>
          </cell>
          <cell r="F669" t="str">
            <v>5/2002</v>
          </cell>
          <cell r="G669">
            <v>0</v>
          </cell>
          <cell r="H669">
            <v>174750</v>
          </cell>
        </row>
        <row r="670">
          <cell r="A670" t="str">
            <v>6.99% Notes</v>
          </cell>
          <cell r="E670">
            <v>2002</v>
          </cell>
          <cell r="F670" t="str">
            <v>5/2002</v>
          </cell>
          <cell r="G670">
            <v>0</v>
          </cell>
          <cell r="H670">
            <v>139800</v>
          </cell>
        </row>
        <row r="671">
          <cell r="A671" t="str">
            <v>6.99% Notes</v>
          </cell>
          <cell r="E671">
            <v>2002</v>
          </cell>
          <cell r="F671" t="str">
            <v>5/2002</v>
          </cell>
          <cell r="G671">
            <v>0</v>
          </cell>
          <cell r="H671">
            <v>17475</v>
          </cell>
        </row>
        <row r="672">
          <cell r="A672" t="str">
            <v>6.99% Notes</v>
          </cell>
          <cell r="E672">
            <v>2002</v>
          </cell>
          <cell r="F672" t="str">
            <v>5/2002</v>
          </cell>
          <cell r="G672">
            <v>0</v>
          </cell>
          <cell r="H672">
            <v>17475</v>
          </cell>
        </row>
        <row r="673">
          <cell r="A673" t="str">
            <v>6.99% Notes</v>
          </cell>
          <cell r="E673">
            <v>2003</v>
          </cell>
          <cell r="F673" t="str">
            <v>5/2003</v>
          </cell>
          <cell r="G673">
            <v>0</v>
          </cell>
          <cell r="H673">
            <v>174750</v>
          </cell>
        </row>
        <row r="674">
          <cell r="A674" t="str">
            <v>6.99% Notes</v>
          </cell>
          <cell r="E674">
            <v>2003</v>
          </cell>
          <cell r="F674" t="str">
            <v>5/2003</v>
          </cell>
          <cell r="G674">
            <v>0</v>
          </cell>
          <cell r="H674">
            <v>139800</v>
          </cell>
        </row>
        <row r="675">
          <cell r="A675" t="str">
            <v>6.99% Notes</v>
          </cell>
          <cell r="E675">
            <v>2003</v>
          </cell>
          <cell r="F675" t="str">
            <v>5/2003</v>
          </cell>
          <cell r="G675">
            <v>0</v>
          </cell>
          <cell r="H675">
            <v>17475</v>
          </cell>
        </row>
        <row r="676">
          <cell r="A676" t="str">
            <v>6.99% Notes</v>
          </cell>
          <cell r="E676">
            <v>2003</v>
          </cell>
          <cell r="F676" t="str">
            <v>5/2003</v>
          </cell>
          <cell r="G676">
            <v>0</v>
          </cell>
          <cell r="H676">
            <v>17475</v>
          </cell>
        </row>
        <row r="677">
          <cell r="A677" t="str">
            <v>6.99% Notes</v>
          </cell>
          <cell r="E677">
            <v>2005</v>
          </cell>
          <cell r="F677" t="str">
            <v>5/2005</v>
          </cell>
          <cell r="G677">
            <v>0</v>
          </cell>
          <cell r="H677">
            <v>174750</v>
          </cell>
        </row>
        <row r="678">
          <cell r="A678" t="str">
            <v>6.99% Notes</v>
          </cell>
          <cell r="E678">
            <v>2005</v>
          </cell>
          <cell r="F678" t="str">
            <v>5/2005</v>
          </cell>
          <cell r="G678">
            <v>0</v>
          </cell>
          <cell r="H678">
            <v>139800</v>
          </cell>
        </row>
        <row r="679">
          <cell r="A679" t="str">
            <v>6.99% Notes</v>
          </cell>
          <cell r="E679">
            <v>2005</v>
          </cell>
          <cell r="F679" t="str">
            <v>5/2005</v>
          </cell>
          <cell r="G679">
            <v>0</v>
          </cell>
          <cell r="H679">
            <v>17475</v>
          </cell>
        </row>
        <row r="680">
          <cell r="A680" t="str">
            <v>6.99% Notes</v>
          </cell>
          <cell r="E680">
            <v>2005</v>
          </cell>
          <cell r="F680" t="str">
            <v>5/2005</v>
          </cell>
          <cell r="G680">
            <v>0</v>
          </cell>
          <cell r="H680">
            <v>17475</v>
          </cell>
        </row>
        <row r="681">
          <cell r="A681" t="str">
            <v>6.99% Notes</v>
          </cell>
          <cell r="E681">
            <v>2006</v>
          </cell>
          <cell r="F681" t="str">
            <v>5/2006</v>
          </cell>
          <cell r="G681">
            <v>0</v>
          </cell>
          <cell r="H681">
            <v>174750</v>
          </cell>
        </row>
        <row r="682">
          <cell r="A682" t="str">
            <v>6.99% Notes</v>
          </cell>
          <cell r="E682">
            <v>2006</v>
          </cell>
          <cell r="F682" t="str">
            <v>5/2006</v>
          </cell>
          <cell r="G682">
            <v>0</v>
          </cell>
          <cell r="H682">
            <v>139800</v>
          </cell>
        </row>
        <row r="683">
          <cell r="A683" t="str">
            <v>6.99% Notes</v>
          </cell>
          <cell r="E683">
            <v>2006</v>
          </cell>
          <cell r="F683" t="str">
            <v>5/2006</v>
          </cell>
          <cell r="G683">
            <v>0</v>
          </cell>
          <cell r="H683">
            <v>17475</v>
          </cell>
        </row>
        <row r="684">
          <cell r="A684" t="str">
            <v>6.99% Notes</v>
          </cell>
          <cell r="E684">
            <v>2006</v>
          </cell>
          <cell r="F684" t="str">
            <v>5/2006</v>
          </cell>
          <cell r="G684">
            <v>0</v>
          </cell>
          <cell r="H684">
            <v>17475</v>
          </cell>
        </row>
        <row r="685">
          <cell r="A685" t="str">
            <v>6.99% Notes</v>
          </cell>
          <cell r="E685">
            <v>2007</v>
          </cell>
          <cell r="F685" t="str">
            <v>5/2007</v>
          </cell>
          <cell r="G685">
            <v>0</v>
          </cell>
          <cell r="H685">
            <v>158865.22</v>
          </cell>
        </row>
        <row r="686">
          <cell r="A686" t="str">
            <v>6.99% Notes</v>
          </cell>
          <cell r="E686">
            <v>2007</v>
          </cell>
          <cell r="F686" t="str">
            <v>5/2007</v>
          </cell>
          <cell r="G686">
            <v>0</v>
          </cell>
          <cell r="H686">
            <v>127092.18</v>
          </cell>
        </row>
        <row r="687">
          <cell r="A687" t="str">
            <v>6.99% Notes</v>
          </cell>
          <cell r="E687">
            <v>2007</v>
          </cell>
          <cell r="F687" t="str">
            <v>5/2007</v>
          </cell>
          <cell r="G687">
            <v>0</v>
          </cell>
          <cell r="H687">
            <v>15886.52</v>
          </cell>
        </row>
        <row r="688">
          <cell r="A688" t="str">
            <v>6.99% Notes</v>
          </cell>
          <cell r="E688">
            <v>2007</v>
          </cell>
          <cell r="F688" t="str">
            <v>5/2007</v>
          </cell>
          <cell r="G688">
            <v>0</v>
          </cell>
          <cell r="H688">
            <v>15886.52</v>
          </cell>
        </row>
        <row r="689">
          <cell r="A689" t="str">
            <v>6.99% Notes</v>
          </cell>
          <cell r="E689">
            <v>2008</v>
          </cell>
          <cell r="F689" t="str">
            <v>5/2008</v>
          </cell>
          <cell r="G689">
            <v>0</v>
          </cell>
          <cell r="H689">
            <v>142980.45000000001</v>
          </cell>
        </row>
        <row r="690">
          <cell r="A690" t="str">
            <v>6.99% Notes</v>
          </cell>
          <cell r="E690">
            <v>2008</v>
          </cell>
          <cell r="F690" t="str">
            <v>5/2008</v>
          </cell>
          <cell r="G690">
            <v>0</v>
          </cell>
          <cell r="H690">
            <v>114384.36</v>
          </cell>
        </row>
        <row r="691">
          <cell r="A691" t="str">
            <v>6.99% Notes</v>
          </cell>
          <cell r="E691">
            <v>2008</v>
          </cell>
          <cell r="F691" t="str">
            <v>5/2008</v>
          </cell>
          <cell r="G691">
            <v>0</v>
          </cell>
          <cell r="H691">
            <v>14298.04</v>
          </cell>
        </row>
        <row r="692">
          <cell r="A692" t="str">
            <v>6.99% Notes</v>
          </cell>
          <cell r="E692">
            <v>2008</v>
          </cell>
          <cell r="F692" t="str">
            <v>5/2008</v>
          </cell>
          <cell r="G692">
            <v>0</v>
          </cell>
          <cell r="H692">
            <v>14298.04</v>
          </cell>
        </row>
        <row r="693">
          <cell r="A693" t="str">
            <v>6.99% Notes</v>
          </cell>
          <cell r="E693">
            <v>2009</v>
          </cell>
          <cell r="F693" t="str">
            <v>5/2009</v>
          </cell>
          <cell r="G693">
            <v>0</v>
          </cell>
          <cell r="H693">
            <v>127095.67</v>
          </cell>
        </row>
        <row r="694">
          <cell r="A694" t="str">
            <v>6.99% Notes</v>
          </cell>
          <cell r="E694">
            <v>2009</v>
          </cell>
          <cell r="F694" t="str">
            <v>5/2009</v>
          </cell>
          <cell r="G694">
            <v>0</v>
          </cell>
          <cell r="H694">
            <v>101676.54</v>
          </cell>
        </row>
        <row r="695">
          <cell r="A695" t="str">
            <v>6.99% Notes</v>
          </cell>
          <cell r="E695">
            <v>2009</v>
          </cell>
          <cell r="F695" t="str">
            <v>5/2009</v>
          </cell>
          <cell r="G695">
            <v>0</v>
          </cell>
          <cell r="H695">
            <v>12709.57</v>
          </cell>
        </row>
        <row r="696">
          <cell r="A696" t="str">
            <v>6.99% Notes</v>
          </cell>
          <cell r="E696">
            <v>2009</v>
          </cell>
          <cell r="F696" t="str">
            <v>5/2009</v>
          </cell>
          <cell r="G696">
            <v>0</v>
          </cell>
          <cell r="H696">
            <v>12709.57</v>
          </cell>
        </row>
        <row r="697">
          <cell r="A697" t="str">
            <v>6.99% Notes</v>
          </cell>
          <cell r="E697">
            <v>2010</v>
          </cell>
          <cell r="F697" t="str">
            <v>5/2010</v>
          </cell>
          <cell r="G697">
            <v>0</v>
          </cell>
          <cell r="H697">
            <v>111210.9</v>
          </cell>
        </row>
        <row r="698">
          <cell r="A698" t="str">
            <v>6.99% Notes</v>
          </cell>
          <cell r="E698">
            <v>2010</v>
          </cell>
          <cell r="F698" t="str">
            <v>5/2010</v>
          </cell>
          <cell r="G698">
            <v>0</v>
          </cell>
          <cell r="H698">
            <v>88968.72</v>
          </cell>
        </row>
        <row r="699">
          <cell r="A699" t="str">
            <v>6.99% Notes</v>
          </cell>
          <cell r="E699">
            <v>2010</v>
          </cell>
          <cell r="F699" t="str">
            <v>5/2010</v>
          </cell>
          <cell r="G699">
            <v>0</v>
          </cell>
          <cell r="H699">
            <v>11121.09</v>
          </cell>
        </row>
        <row r="700">
          <cell r="A700" t="str">
            <v>6.99% Notes</v>
          </cell>
          <cell r="E700">
            <v>2010</v>
          </cell>
          <cell r="F700" t="str">
            <v>5/2010</v>
          </cell>
          <cell r="G700">
            <v>0</v>
          </cell>
          <cell r="H700">
            <v>11121.09</v>
          </cell>
        </row>
        <row r="701">
          <cell r="A701" t="str">
            <v>6.99% Notes</v>
          </cell>
          <cell r="E701">
            <v>2011</v>
          </cell>
          <cell r="F701" t="str">
            <v>5/2011</v>
          </cell>
          <cell r="G701">
            <v>0</v>
          </cell>
          <cell r="H701">
            <v>95326.12</v>
          </cell>
        </row>
        <row r="702">
          <cell r="A702" t="str">
            <v>6.99% Notes</v>
          </cell>
          <cell r="E702">
            <v>2011</v>
          </cell>
          <cell r="F702" t="str">
            <v>5/2011</v>
          </cell>
          <cell r="G702">
            <v>0</v>
          </cell>
          <cell r="H702">
            <v>76260.899999999994</v>
          </cell>
        </row>
        <row r="703">
          <cell r="A703" t="str">
            <v>6.99% Notes</v>
          </cell>
          <cell r="E703">
            <v>2011</v>
          </cell>
          <cell r="F703" t="str">
            <v>5/2011</v>
          </cell>
          <cell r="G703">
            <v>0</v>
          </cell>
          <cell r="H703">
            <v>9532.61</v>
          </cell>
        </row>
        <row r="704">
          <cell r="A704" t="str">
            <v>6.99% Notes</v>
          </cell>
          <cell r="E704">
            <v>2011</v>
          </cell>
          <cell r="F704" t="str">
            <v>5/2011</v>
          </cell>
          <cell r="G704">
            <v>0</v>
          </cell>
          <cell r="H704">
            <v>9532.61</v>
          </cell>
        </row>
        <row r="705">
          <cell r="A705" t="str">
            <v>6.99% Notes</v>
          </cell>
          <cell r="E705">
            <v>2012</v>
          </cell>
          <cell r="F705" t="str">
            <v>5/2012</v>
          </cell>
          <cell r="G705">
            <v>0</v>
          </cell>
          <cell r="H705">
            <v>79441.350000000006</v>
          </cell>
        </row>
        <row r="706">
          <cell r="A706" t="str">
            <v>6.99% Notes</v>
          </cell>
          <cell r="E706">
            <v>2012</v>
          </cell>
          <cell r="F706" t="str">
            <v>5/2012</v>
          </cell>
          <cell r="G706">
            <v>0</v>
          </cell>
          <cell r="H706">
            <v>63553.08</v>
          </cell>
        </row>
        <row r="707">
          <cell r="A707" t="str">
            <v>6.99% Notes</v>
          </cell>
          <cell r="E707">
            <v>2012</v>
          </cell>
          <cell r="F707" t="str">
            <v>5/2012</v>
          </cell>
          <cell r="G707">
            <v>0</v>
          </cell>
          <cell r="H707">
            <v>7944.13</v>
          </cell>
        </row>
        <row r="708">
          <cell r="A708" t="str">
            <v>6.99% Notes</v>
          </cell>
          <cell r="E708">
            <v>2012</v>
          </cell>
          <cell r="F708" t="str">
            <v>5/2012</v>
          </cell>
          <cell r="G708">
            <v>0</v>
          </cell>
          <cell r="H708">
            <v>7944.13</v>
          </cell>
        </row>
        <row r="709">
          <cell r="A709" t="str">
            <v>6.99% Notes</v>
          </cell>
          <cell r="E709">
            <v>2013</v>
          </cell>
          <cell r="F709" t="str">
            <v>5/2013</v>
          </cell>
          <cell r="G709">
            <v>0</v>
          </cell>
          <cell r="H709">
            <v>63556.57</v>
          </cell>
        </row>
        <row r="710">
          <cell r="A710" t="str">
            <v>6.99% Notes</v>
          </cell>
          <cell r="E710">
            <v>2013</v>
          </cell>
          <cell r="F710" t="str">
            <v>5/2013</v>
          </cell>
          <cell r="G710">
            <v>0</v>
          </cell>
          <cell r="H710">
            <v>50845.26</v>
          </cell>
        </row>
        <row r="711">
          <cell r="A711" t="str">
            <v>6.99% Notes</v>
          </cell>
          <cell r="E711">
            <v>2013</v>
          </cell>
          <cell r="F711" t="str">
            <v>5/2013</v>
          </cell>
          <cell r="G711">
            <v>0</v>
          </cell>
          <cell r="H711">
            <v>6355.66</v>
          </cell>
        </row>
        <row r="712">
          <cell r="A712" t="str">
            <v>6.99% Notes</v>
          </cell>
          <cell r="E712">
            <v>2013</v>
          </cell>
          <cell r="F712" t="str">
            <v>5/2013</v>
          </cell>
          <cell r="G712">
            <v>0</v>
          </cell>
          <cell r="H712">
            <v>6355.66</v>
          </cell>
        </row>
        <row r="713">
          <cell r="A713" t="str">
            <v>6.99% Notes</v>
          </cell>
          <cell r="E713">
            <v>2014</v>
          </cell>
          <cell r="F713" t="str">
            <v>5/2014</v>
          </cell>
          <cell r="G713">
            <v>0</v>
          </cell>
          <cell r="H713">
            <v>47671.8</v>
          </cell>
        </row>
        <row r="714">
          <cell r="A714" t="str">
            <v>6.99% Notes</v>
          </cell>
          <cell r="E714">
            <v>2014</v>
          </cell>
          <cell r="F714" t="str">
            <v>5/2014</v>
          </cell>
          <cell r="G714">
            <v>0</v>
          </cell>
          <cell r="H714">
            <v>38137.440000000002</v>
          </cell>
        </row>
        <row r="715">
          <cell r="A715" t="str">
            <v>6.99% Notes</v>
          </cell>
          <cell r="E715">
            <v>2014</v>
          </cell>
          <cell r="F715" t="str">
            <v>5/2014</v>
          </cell>
          <cell r="G715">
            <v>0</v>
          </cell>
          <cell r="H715">
            <v>4767.18</v>
          </cell>
        </row>
        <row r="716">
          <cell r="A716" t="str">
            <v>6.99% Notes</v>
          </cell>
          <cell r="E716">
            <v>2014</v>
          </cell>
          <cell r="F716" t="str">
            <v>5/2014</v>
          </cell>
          <cell r="G716">
            <v>0</v>
          </cell>
          <cell r="H716">
            <v>4767.18</v>
          </cell>
        </row>
        <row r="717">
          <cell r="A717" t="str">
            <v>6.99% Notes</v>
          </cell>
          <cell r="E717">
            <v>2015</v>
          </cell>
          <cell r="F717" t="str">
            <v>5/2015</v>
          </cell>
          <cell r="G717">
            <v>0</v>
          </cell>
          <cell r="H717">
            <v>31787.02</v>
          </cell>
        </row>
        <row r="718">
          <cell r="A718" t="str">
            <v>6.99% Notes</v>
          </cell>
          <cell r="E718">
            <v>2015</v>
          </cell>
          <cell r="F718" t="str">
            <v>5/2015</v>
          </cell>
          <cell r="G718">
            <v>0</v>
          </cell>
          <cell r="H718">
            <v>25429.62</v>
          </cell>
        </row>
        <row r="719">
          <cell r="A719" t="str">
            <v>6.99% Notes</v>
          </cell>
          <cell r="E719">
            <v>2015</v>
          </cell>
          <cell r="F719" t="str">
            <v>5/2015</v>
          </cell>
          <cell r="G719">
            <v>0</v>
          </cell>
          <cell r="H719">
            <v>3178.7</v>
          </cell>
        </row>
        <row r="720">
          <cell r="A720" t="str">
            <v>6.99% Notes</v>
          </cell>
          <cell r="E720">
            <v>2015</v>
          </cell>
          <cell r="F720" t="str">
            <v>5/2015</v>
          </cell>
          <cell r="G720">
            <v>0</v>
          </cell>
          <cell r="H720">
            <v>3178.7</v>
          </cell>
        </row>
        <row r="721">
          <cell r="A721" t="str">
            <v>6.99% Notes</v>
          </cell>
          <cell r="E721">
            <v>2016</v>
          </cell>
          <cell r="F721" t="str">
            <v>5/2016</v>
          </cell>
          <cell r="G721">
            <v>0</v>
          </cell>
          <cell r="H721">
            <v>15902.25</v>
          </cell>
        </row>
        <row r="722">
          <cell r="A722" t="str">
            <v>6.99% Notes</v>
          </cell>
          <cell r="E722">
            <v>2016</v>
          </cell>
          <cell r="F722" t="str">
            <v>5/2016</v>
          </cell>
          <cell r="G722">
            <v>0</v>
          </cell>
          <cell r="H722">
            <v>12721.8</v>
          </cell>
        </row>
        <row r="723">
          <cell r="A723" t="str">
            <v>6.99% Notes</v>
          </cell>
          <cell r="E723">
            <v>2016</v>
          </cell>
          <cell r="F723" t="str">
            <v>5/2016</v>
          </cell>
          <cell r="G723">
            <v>0</v>
          </cell>
          <cell r="H723">
            <v>1590.22</v>
          </cell>
        </row>
        <row r="724">
          <cell r="A724" t="str">
            <v>6.99% Notes</v>
          </cell>
          <cell r="E724">
            <v>2016</v>
          </cell>
          <cell r="F724" t="str">
            <v>5/2016</v>
          </cell>
          <cell r="G724">
            <v>0</v>
          </cell>
          <cell r="H724">
            <v>1590.22</v>
          </cell>
        </row>
        <row r="725">
          <cell r="A725" t="str">
            <v>6.75% Notes</v>
          </cell>
          <cell r="E725">
            <v>1999</v>
          </cell>
          <cell r="F725" t="str">
            <v>11/1999</v>
          </cell>
          <cell r="G725">
            <v>0</v>
          </cell>
          <cell r="H725">
            <v>168750</v>
          </cell>
        </row>
        <row r="726">
          <cell r="A726" t="str">
            <v>6.75% Notes</v>
          </cell>
          <cell r="E726">
            <v>2000</v>
          </cell>
          <cell r="F726" t="str">
            <v>11/2000</v>
          </cell>
          <cell r="G726">
            <v>0</v>
          </cell>
          <cell r="H726">
            <v>168750</v>
          </cell>
        </row>
        <row r="727">
          <cell r="A727" t="str">
            <v>6.75% Notes</v>
          </cell>
          <cell r="E727">
            <v>2001</v>
          </cell>
          <cell r="F727" t="str">
            <v>11/2001</v>
          </cell>
          <cell r="G727">
            <v>0</v>
          </cell>
          <cell r="H727">
            <v>168750</v>
          </cell>
        </row>
        <row r="728">
          <cell r="A728" t="str">
            <v>6.75% Notes</v>
          </cell>
          <cell r="E728">
            <v>2002</v>
          </cell>
          <cell r="F728" t="str">
            <v>11/2002</v>
          </cell>
          <cell r="G728">
            <v>0</v>
          </cell>
          <cell r="H728">
            <v>156093.75</v>
          </cell>
        </row>
        <row r="729">
          <cell r="A729" t="str">
            <v>6.75% Notes</v>
          </cell>
          <cell r="E729">
            <v>2004</v>
          </cell>
          <cell r="F729" t="str">
            <v>11/2004</v>
          </cell>
          <cell r="G729">
            <v>0</v>
          </cell>
          <cell r="H729">
            <v>130781.25</v>
          </cell>
        </row>
        <row r="730">
          <cell r="A730" t="str">
            <v>6.75% Notes</v>
          </cell>
          <cell r="E730">
            <v>2005</v>
          </cell>
          <cell r="F730" t="str">
            <v>11/2005</v>
          </cell>
          <cell r="G730">
            <v>0</v>
          </cell>
          <cell r="H730">
            <v>118125</v>
          </cell>
        </row>
        <row r="731">
          <cell r="A731" t="str">
            <v>6.75% Notes</v>
          </cell>
          <cell r="E731">
            <v>2006</v>
          </cell>
          <cell r="F731" t="str">
            <v>11/2006</v>
          </cell>
          <cell r="G731">
            <v>0</v>
          </cell>
          <cell r="H731">
            <v>105468.75</v>
          </cell>
        </row>
        <row r="732">
          <cell r="A732" t="str">
            <v>6.75% Notes</v>
          </cell>
          <cell r="E732">
            <v>2007</v>
          </cell>
          <cell r="F732" t="str">
            <v>11/2007</v>
          </cell>
          <cell r="G732">
            <v>0</v>
          </cell>
          <cell r="H732">
            <v>92812.5</v>
          </cell>
        </row>
        <row r="733">
          <cell r="A733" t="str">
            <v>6.75% Notes</v>
          </cell>
          <cell r="E733">
            <v>2009</v>
          </cell>
          <cell r="F733" t="str">
            <v>11/2009</v>
          </cell>
          <cell r="G733">
            <v>0</v>
          </cell>
          <cell r="H733">
            <v>67500</v>
          </cell>
        </row>
        <row r="734">
          <cell r="A734" t="str">
            <v>6.75% Notes</v>
          </cell>
          <cell r="E734">
            <v>2010</v>
          </cell>
          <cell r="F734" t="str">
            <v>11/2010</v>
          </cell>
          <cell r="G734">
            <v>0</v>
          </cell>
          <cell r="H734">
            <v>54843.75</v>
          </cell>
        </row>
        <row r="735">
          <cell r="A735" t="str">
            <v>6.75% Notes</v>
          </cell>
          <cell r="E735">
            <v>2011</v>
          </cell>
          <cell r="F735" t="str">
            <v>11/2011</v>
          </cell>
          <cell r="G735">
            <v>0</v>
          </cell>
          <cell r="H735">
            <v>42187.5</v>
          </cell>
        </row>
        <row r="736">
          <cell r="A736" t="str">
            <v>6.75% Notes</v>
          </cell>
          <cell r="E736">
            <v>2012</v>
          </cell>
          <cell r="F736" t="str">
            <v>11/2012</v>
          </cell>
          <cell r="G736">
            <v>0</v>
          </cell>
          <cell r="H736">
            <v>21093.75</v>
          </cell>
        </row>
        <row r="737">
          <cell r="A737" t="str">
            <v>6.99% Notes</v>
          </cell>
          <cell r="E737">
            <v>2003</v>
          </cell>
          <cell r="F737" t="str">
            <v>11/2003</v>
          </cell>
          <cell r="G737">
            <v>0</v>
          </cell>
          <cell r="H737">
            <v>174750</v>
          </cell>
        </row>
        <row r="738">
          <cell r="A738" t="str">
            <v>6.99% Notes</v>
          </cell>
          <cell r="E738">
            <v>2003</v>
          </cell>
          <cell r="F738" t="str">
            <v>11/2003</v>
          </cell>
          <cell r="G738">
            <v>0</v>
          </cell>
          <cell r="H738">
            <v>139800</v>
          </cell>
        </row>
        <row r="739">
          <cell r="A739" t="str">
            <v>6.99% Notes</v>
          </cell>
          <cell r="E739">
            <v>2003</v>
          </cell>
          <cell r="F739" t="str">
            <v>11/2003</v>
          </cell>
          <cell r="G739">
            <v>0</v>
          </cell>
          <cell r="H739">
            <v>17475</v>
          </cell>
        </row>
        <row r="740">
          <cell r="A740" t="str">
            <v>6.99% Notes</v>
          </cell>
          <cell r="E740">
            <v>2003</v>
          </cell>
          <cell r="F740" t="str">
            <v>11/2003</v>
          </cell>
          <cell r="G740">
            <v>0</v>
          </cell>
          <cell r="H740">
            <v>17475</v>
          </cell>
        </row>
        <row r="741">
          <cell r="A741" t="str">
            <v>6.99% Notes</v>
          </cell>
          <cell r="E741">
            <v>2008</v>
          </cell>
          <cell r="F741" t="str">
            <v>11/2008</v>
          </cell>
          <cell r="G741">
            <v>909000</v>
          </cell>
          <cell r="H741">
            <v>142980.45000000001</v>
          </cell>
        </row>
        <row r="742">
          <cell r="A742" t="str">
            <v>6.99% Notes</v>
          </cell>
          <cell r="E742">
            <v>2008</v>
          </cell>
          <cell r="F742" t="str">
            <v>11/2008</v>
          </cell>
          <cell r="G742">
            <v>727200</v>
          </cell>
          <cell r="H742">
            <v>114384.36</v>
          </cell>
        </row>
        <row r="743">
          <cell r="A743" t="str">
            <v>6.99% Notes</v>
          </cell>
          <cell r="E743">
            <v>2008</v>
          </cell>
          <cell r="F743" t="str">
            <v>11/2008</v>
          </cell>
          <cell r="G743">
            <v>90900</v>
          </cell>
          <cell r="H743">
            <v>14298.04</v>
          </cell>
        </row>
        <row r="744">
          <cell r="A744" t="str">
            <v>6.99% Notes</v>
          </cell>
          <cell r="E744">
            <v>2008</v>
          </cell>
          <cell r="F744" t="str">
            <v>11/2008</v>
          </cell>
          <cell r="G744">
            <v>90900</v>
          </cell>
          <cell r="H744">
            <v>14298.04</v>
          </cell>
        </row>
        <row r="745">
          <cell r="A745" t="str">
            <v>6.99% Notes</v>
          </cell>
          <cell r="E745">
            <v>2002</v>
          </cell>
          <cell r="F745" t="str">
            <v>11/2002</v>
          </cell>
          <cell r="G745">
            <v>0</v>
          </cell>
          <cell r="H745">
            <v>174750</v>
          </cell>
        </row>
        <row r="746">
          <cell r="A746" t="str">
            <v>6.99% Notes</v>
          </cell>
          <cell r="E746">
            <v>2002</v>
          </cell>
          <cell r="F746" t="str">
            <v>11/2002</v>
          </cell>
          <cell r="G746">
            <v>0</v>
          </cell>
          <cell r="H746">
            <v>139800</v>
          </cell>
        </row>
        <row r="747">
          <cell r="A747" t="str">
            <v>6.99% Notes</v>
          </cell>
          <cell r="E747">
            <v>2002</v>
          </cell>
          <cell r="F747" t="str">
            <v>11/2002</v>
          </cell>
          <cell r="G747">
            <v>0</v>
          </cell>
          <cell r="H747">
            <v>17475</v>
          </cell>
        </row>
        <row r="748">
          <cell r="A748" t="str">
            <v>6.99% Notes</v>
          </cell>
          <cell r="E748">
            <v>2002</v>
          </cell>
          <cell r="F748" t="str">
            <v>11/2002</v>
          </cell>
          <cell r="G748">
            <v>0</v>
          </cell>
          <cell r="H748">
            <v>17475</v>
          </cell>
        </row>
        <row r="749">
          <cell r="A749" t="str">
            <v>6.99% Notes</v>
          </cell>
          <cell r="E749">
            <v>2004</v>
          </cell>
          <cell r="F749" t="str">
            <v>11/2004</v>
          </cell>
          <cell r="G749">
            <v>0</v>
          </cell>
          <cell r="H749">
            <v>174750</v>
          </cell>
        </row>
        <row r="750">
          <cell r="A750" t="str">
            <v>6.99% Notes</v>
          </cell>
          <cell r="E750">
            <v>2004</v>
          </cell>
          <cell r="F750" t="str">
            <v>11/2004</v>
          </cell>
          <cell r="G750">
            <v>0</v>
          </cell>
          <cell r="H750">
            <v>139800</v>
          </cell>
        </row>
        <row r="751">
          <cell r="A751" t="str">
            <v>6.99% Notes</v>
          </cell>
          <cell r="E751">
            <v>2004</v>
          </cell>
          <cell r="F751" t="str">
            <v>11/2004</v>
          </cell>
          <cell r="G751">
            <v>0</v>
          </cell>
          <cell r="H751">
            <v>17475</v>
          </cell>
        </row>
        <row r="752">
          <cell r="A752" t="str">
            <v>6.99% Notes</v>
          </cell>
          <cell r="E752">
            <v>2004</v>
          </cell>
          <cell r="F752" t="str">
            <v>11/2004</v>
          </cell>
          <cell r="G752">
            <v>0</v>
          </cell>
          <cell r="H752">
            <v>17475</v>
          </cell>
        </row>
        <row r="753">
          <cell r="A753" t="str">
            <v>6.99% Notes</v>
          </cell>
          <cell r="E753">
            <v>2005</v>
          </cell>
          <cell r="F753" t="str">
            <v>11/2005</v>
          </cell>
          <cell r="G753">
            <v>0</v>
          </cell>
          <cell r="H753">
            <v>174750</v>
          </cell>
        </row>
        <row r="754">
          <cell r="A754" t="str">
            <v>6.99% Notes</v>
          </cell>
          <cell r="E754">
            <v>2005</v>
          </cell>
          <cell r="F754" t="str">
            <v>11/2005</v>
          </cell>
          <cell r="G754">
            <v>0</v>
          </cell>
          <cell r="H754">
            <v>139800</v>
          </cell>
        </row>
        <row r="755">
          <cell r="A755" t="str">
            <v>6.99% Notes</v>
          </cell>
          <cell r="E755">
            <v>2005</v>
          </cell>
          <cell r="F755" t="str">
            <v>11/2005</v>
          </cell>
          <cell r="G755">
            <v>0</v>
          </cell>
          <cell r="H755">
            <v>17475</v>
          </cell>
        </row>
        <row r="756">
          <cell r="A756" t="str">
            <v>6.99% Notes</v>
          </cell>
          <cell r="E756">
            <v>2005</v>
          </cell>
          <cell r="F756" t="str">
            <v>11/2005</v>
          </cell>
          <cell r="G756">
            <v>0</v>
          </cell>
          <cell r="H756">
            <v>17475</v>
          </cell>
        </row>
        <row r="757">
          <cell r="A757" t="str">
            <v>6.99% Notes</v>
          </cell>
          <cell r="E757">
            <v>2006</v>
          </cell>
          <cell r="F757" t="str">
            <v>11/2006</v>
          </cell>
          <cell r="G757">
            <v>909000</v>
          </cell>
          <cell r="H757">
            <v>174750</v>
          </cell>
        </row>
        <row r="758">
          <cell r="A758" t="str">
            <v>6.99% Notes</v>
          </cell>
          <cell r="E758">
            <v>2006</v>
          </cell>
          <cell r="F758" t="str">
            <v>11/2006</v>
          </cell>
          <cell r="G758">
            <v>727200</v>
          </cell>
          <cell r="H758">
            <v>139800</v>
          </cell>
        </row>
        <row r="759">
          <cell r="A759" t="str">
            <v>6.99% Notes</v>
          </cell>
          <cell r="E759">
            <v>2006</v>
          </cell>
          <cell r="F759" t="str">
            <v>11/2006</v>
          </cell>
          <cell r="G759">
            <v>90900</v>
          </cell>
          <cell r="H759">
            <v>17475</v>
          </cell>
        </row>
        <row r="760">
          <cell r="A760" t="str">
            <v>6.99% Notes</v>
          </cell>
          <cell r="E760">
            <v>2006</v>
          </cell>
          <cell r="F760" t="str">
            <v>11/2006</v>
          </cell>
          <cell r="G760">
            <v>90900</v>
          </cell>
          <cell r="H760">
            <v>17475</v>
          </cell>
        </row>
        <row r="761">
          <cell r="A761" t="str">
            <v>6.99% Notes</v>
          </cell>
          <cell r="E761">
            <v>2007</v>
          </cell>
          <cell r="F761" t="str">
            <v>11/2007</v>
          </cell>
          <cell r="G761">
            <v>909000</v>
          </cell>
          <cell r="H761">
            <v>158865.22</v>
          </cell>
        </row>
        <row r="762">
          <cell r="A762" t="str">
            <v>6.99% Notes</v>
          </cell>
          <cell r="E762">
            <v>2007</v>
          </cell>
          <cell r="F762" t="str">
            <v>11/2007</v>
          </cell>
          <cell r="G762">
            <v>727200</v>
          </cell>
          <cell r="H762">
            <v>127092.18</v>
          </cell>
        </row>
        <row r="763">
          <cell r="A763" t="str">
            <v>6.99% Notes</v>
          </cell>
          <cell r="E763">
            <v>2007</v>
          </cell>
          <cell r="F763" t="str">
            <v>11/2007</v>
          </cell>
          <cell r="G763">
            <v>90900</v>
          </cell>
          <cell r="H763">
            <v>15886.52</v>
          </cell>
        </row>
        <row r="764">
          <cell r="A764" t="str">
            <v>6.99% Notes</v>
          </cell>
          <cell r="E764">
            <v>2007</v>
          </cell>
          <cell r="F764" t="str">
            <v>11/2007</v>
          </cell>
          <cell r="G764">
            <v>90900</v>
          </cell>
          <cell r="H764">
            <v>15886.52</v>
          </cell>
        </row>
        <row r="765">
          <cell r="A765" t="str">
            <v>6.99% Notes</v>
          </cell>
          <cell r="E765">
            <v>2009</v>
          </cell>
          <cell r="F765" t="str">
            <v>11/2009</v>
          </cell>
          <cell r="G765">
            <v>909000</v>
          </cell>
          <cell r="H765">
            <v>127095.67</v>
          </cell>
        </row>
        <row r="766">
          <cell r="A766" t="str">
            <v>6.99% Notes</v>
          </cell>
          <cell r="E766">
            <v>2009</v>
          </cell>
          <cell r="F766" t="str">
            <v>11/2009</v>
          </cell>
          <cell r="G766">
            <v>727200</v>
          </cell>
          <cell r="H766">
            <v>101676.54</v>
          </cell>
        </row>
        <row r="767">
          <cell r="A767" t="str">
            <v>6.99% Notes</v>
          </cell>
          <cell r="E767">
            <v>2009</v>
          </cell>
          <cell r="F767" t="str">
            <v>11/2009</v>
          </cell>
          <cell r="G767">
            <v>90900</v>
          </cell>
          <cell r="H767">
            <v>12709.57</v>
          </cell>
        </row>
        <row r="768">
          <cell r="A768" t="str">
            <v>6.99% Notes</v>
          </cell>
          <cell r="E768">
            <v>2009</v>
          </cell>
          <cell r="F768" t="str">
            <v>11/2009</v>
          </cell>
          <cell r="G768">
            <v>90900</v>
          </cell>
          <cell r="H768">
            <v>12709.57</v>
          </cell>
        </row>
        <row r="769">
          <cell r="A769" t="str">
            <v>6.99% Notes</v>
          </cell>
          <cell r="E769">
            <v>2010</v>
          </cell>
          <cell r="F769" t="str">
            <v>11/2010</v>
          </cell>
          <cell r="G769">
            <v>909000</v>
          </cell>
          <cell r="H769">
            <v>111210.9</v>
          </cell>
        </row>
        <row r="770">
          <cell r="A770" t="str">
            <v>6.99% Notes</v>
          </cell>
          <cell r="E770">
            <v>2010</v>
          </cell>
          <cell r="F770" t="str">
            <v>11/2010</v>
          </cell>
          <cell r="G770">
            <v>727200</v>
          </cell>
          <cell r="H770">
            <v>88968.72</v>
          </cell>
        </row>
        <row r="771">
          <cell r="A771" t="str">
            <v>6.99% Notes</v>
          </cell>
          <cell r="E771">
            <v>2010</v>
          </cell>
          <cell r="F771" t="str">
            <v>11/2010</v>
          </cell>
          <cell r="G771">
            <v>90900</v>
          </cell>
          <cell r="H771">
            <v>11121.09</v>
          </cell>
        </row>
        <row r="772">
          <cell r="A772" t="str">
            <v>6.99% Notes</v>
          </cell>
          <cell r="E772">
            <v>2010</v>
          </cell>
          <cell r="F772" t="str">
            <v>11/2010</v>
          </cell>
          <cell r="G772">
            <v>90900</v>
          </cell>
          <cell r="H772">
            <v>11121.09</v>
          </cell>
        </row>
        <row r="773">
          <cell r="A773" t="str">
            <v>6.99% Notes</v>
          </cell>
          <cell r="E773">
            <v>2011</v>
          </cell>
          <cell r="F773" t="str">
            <v>11/2011</v>
          </cell>
          <cell r="G773">
            <v>909000</v>
          </cell>
          <cell r="H773">
            <v>95326.12</v>
          </cell>
        </row>
        <row r="774">
          <cell r="A774" t="str">
            <v>6.99% Notes</v>
          </cell>
          <cell r="E774">
            <v>2011</v>
          </cell>
          <cell r="F774" t="str">
            <v>11/2011</v>
          </cell>
          <cell r="G774">
            <v>727200</v>
          </cell>
          <cell r="H774">
            <v>76260.899999999994</v>
          </cell>
        </row>
        <row r="775">
          <cell r="A775" t="str">
            <v>6.99% Notes</v>
          </cell>
          <cell r="E775">
            <v>2011</v>
          </cell>
          <cell r="F775" t="str">
            <v>11/2011</v>
          </cell>
          <cell r="G775">
            <v>90900</v>
          </cell>
          <cell r="H775">
            <v>9532.61</v>
          </cell>
        </row>
        <row r="776">
          <cell r="A776" t="str">
            <v>6.99% Notes</v>
          </cell>
          <cell r="E776">
            <v>2011</v>
          </cell>
          <cell r="F776" t="str">
            <v>11/2011</v>
          </cell>
          <cell r="G776">
            <v>90900</v>
          </cell>
          <cell r="H776">
            <v>9532.61</v>
          </cell>
        </row>
        <row r="777">
          <cell r="A777" t="str">
            <v>6.99% Notes</v>
          </cell>
          <cell r="E777">
            <v>2012</v>
          </cell>
          <cell r="F777" t="str">
            <v>11/2012</v>
          </cell>
          <cell r="G777">
            <v>909000</v>
          </cell>
          <cell r="H777">
            <v>79441.350000000006</v>
          </cell>
        </row>
        <row r="778">
          <cell r="A778" t="str">
            <v>6.99% Notes</v>
          </cell>
          <cell r="E778">
            <v>2012</v>
          </cell>
          <cell r="F778" t="str">
            <v>11/2012</v>
          </cell>
          <cell r="G778">
            <v>727200</v>
          </cell>
          <cell r="H778">
            <v>63553.08</v>
          </cell>
        </row>
        <row r="779">
          <cell r="A779" t="str">
            <v>6.99% Notes</v>
          </cell>
          <cell r="E779">
            <v>2012</v>
          </cell>
          <cell r="F779" t="str">
            <v>11/2012</v>
          </cell>
          <cell r="G779">
            <v>90900</v>
          </cell>
          <cell r="H779">
            <v>7944.13</v>
          </cell>
        </row>
        <row r="780">
          <cell r="A780" t="str">
            <v>6.99% Notes</v>
          </cell>
          <cell r="E780">
            <v>2012</v>
          </cell>
          <cell r="F780" t="str">
            <v>11/2012</v>
          </cell>
          <cell r="G780">
            <v>90900</v>
          </cell>
          <cell r="H780">
            <v>7944.13</v>
          </cell>
        </row>
        <row r="781">
          <cell r="A781" t="str">
            <v>6.99% Notes</v>
          </cell>
          <cell r="E781">
            <v>2013</v>
          </cell>
          <cell r="F781" t="str">
            <v>11/2013</v>
          </cell>
          <cell r="G781">
            <v>909000</v>
          </cell>
          <cell r="H781">
            <v>63556.57</v>
          </cell>
        </row>
        <row r="782">
          <cell r="A782" t="str">
            <v>6.99% Notes</v>
          </cell>
          <cell r="E782">
            <v>2013</v>
          </cell>
          <cell r="F782" t="str">
            <v>11/2013</v>
          </cell>
          <cell r="G782">
            <v>727200</v>
          </cell>
          <cell r="H782">
            <v>50845.26</v>
          </cell>
        </row>
        <row r="783">
          <cell r="A783" t="str">
            <v>6.99% Notes</v>
          </cell>
          <cell r="E783">
            <v>2013</v>
          </cell>
          <cell r="F783" t="str">
            <v>11/2013</v>
          </cell>
          <cell r="G783">
            <v>90900</v>
          </cell>
          <cell r="H783">
            <v>6355.66</v>
          </cell>
        </row>
        <row r="784">
          <cell r="A784" t="str">
            <v>6.99% Notes</v>
          </cell>
          <cell r="E784">
            <v>2013</v>
          </cell>
          <cell r="F784" t="str">
            <v>11/2013</v>
          </cell>
          <cell r="G784">
            <v>90900</v>
          </cell>
          <cell r="H784">
            <v>6355.66</v>
          </cell>
        </row>
        <row r="785">
          <cell r="A785" t="str">
            <v>6.99% Notes</v>
          </cell>
          <cell r="E785">
            <v>2014</v>
          </cell>
          <cell r="F785" t="str">
            <v>11/2014</v>
          </cell>
          <cell r="G785">
            <v>909000</v>
          </cell>
          <cell r="H785">
            <v>47671.8</v>
          </cell>
        </row>
        <row r="786">
          <cell r="A786" t="str">
            <v>6.99% Notes</v>
          </cell>
          <cell r="E786">
            <v>2014</v>
          </cell>
          <cell r="F786" t="str">
            <v>11/2014</v>
          </cell>
          <cell r="G786">
            <v>727200</v>
          </cell>
          <cell r="H786">
            <v>38137.440000000002</v>
          </cell>
        </row>
        <row r="787">
          <cell r="A787" t="str">
            <v>6.99% Notes</v>
          </cell>
          <cell r="E787">
            <v>2014</v>
          </cell>
          <cell r="F787" t="str">
            <v>11/2014</v>
          </cell>
          <cell r="G787">
            <v>90900</v>
          </cell>
          <cell r="H787">
            <v>4767.18</v>
          </cell>
        </row>
        <row r="788">
          <cell r="A788" t="str">
            <v>6.99% Notes</v>
          </cell>
          <cell r="E788">
            <v>2014</v>
          </cell>
          <cell r="F788" t="str">
            <v>11/2014</v>
          </cell>
          <cell r="G788">
            <v>90900</v>
          </cell>
          <cell r="H788">
            <v>4767.18</v>
          </cell>
        </row>
        <row r="789">
          <cell r="A789" t="str">
            <v>6.99% Notes</v>
          </cell>
          <cell r="E789">
            <v>2015</v>
          </cell>
          <cell r="F789" t="str">
            <v>11/2015</v>
          </cell>
          <cell r="G789">
            <v>909000</v>
          </cell>
          <cell r="H789">
            <v>31787.02</v>
          </cell>
        </row>
        <row r="790">
          <cell r="A790" t="str">
            <v>6.99% Notes</v>
          </cell>
          <cell r="E790">
            <v>2015</v>
          </cell>
          <cell r="F790" t="str">
            <v>11/2015</v>
          </cell>
          <cell r="G790">
            <v>727200</v>
          </cell>
          <cell r="H790">
            <v>25429.62</v>
          </cell>
        </row>
        <row r="791">
          <cell r="A791" t="str">
            <v>6.99% Notes</v>
          </cell>
          <cell r="E791">
            <v>2015</v>
          </cell>
          <cell r="F791" t="str">
            <v>11/2015</v>
          </cell>
          <cell r="G791">
            <v>90900</v>
          </cell>
          <cell r="H791">
            <v>3178.7</v>
          </cell>
        </row>
        <row r="792">
          <cell r="A792" t="str">
            <v>6.99% Notes</v>
          </cell>
          <cell r="E792">
            <v>2015</v>
          </cell>
          <cell r="F792" t="str">
            <v>11/2015</v>
          </cell>
          <cell r="G792">
            <v>90900</v>
          </cell>
          <cell r="H792">
            <v>3178.7</v>
          </cell>
        </row>
        <row r="793">
          <cell r="A793" t="str">
            <v>6.99% Notes</v>
          </cell>
          <cell r="E793">
            <v>2016</v>
          </cell>
          <cell r="F793" t="str">
            <v>11/2016</v>
          </cell>
          <cell r="G793">
            <v>910000</v>
          </cell>
          <cell r="H793">
            <v>15902.25</v>
          </cell>
        </row>
        <row r="794">
          <cell r="A794" t="str">
            <v>6.99% Notes</v>
          </cell>
          <cell r="E794">
            <v>2016</v>
          </cell>
          <cell r="F794" t="str">
            <v>11/2016</v>
          </cell>
          <cell r="G794">
            <v>728000</v>
          </cell>
          <cell r="H794">
            <v>12721.8</v>
          </cell>
        </row>
        <row r="795">
          <cell r="A795" t="str">
            <v>6.99% Notes</v>
          </cell>
          <cell r="E795">
            <v>2016</v>
          </cell>
          <cell r="F795" t="str">
            <v>11/2016</v>
          </cell>
          <cell r="G795">
            <v>91000</v>
          </cell>
          <cell r="H795">
            <v>1590.22</v>
          </cell>
        </row>
        <row r="796">
          <cell r="A796" t="str">
            <v>6.99% Notes</v>
          </cell>
          <cell r="E796">
            <v>2016</v>
          </cell>
          <cell r="F796" t="str">
            <v>11/2016</v>
          </cell>
          <cell r="G796">
            <v>91000</v>
          </cell>
          <cell r="H796">
            <v>1590.22</v>
          </cell>
        </row>
        <row r="797">
          <cell r="A797" t="str">
            <v>5.99% Notes</v>
          </cell>
          <cell r="E797">
            <v>2004</v>
          </cell>
          <cell r="F797" t="str">
            <v>10/2004</v>
          </cell>
          <cell r="G797">
            <v>0</v>
          </cell>
          <cell r="H797">
            <v>119800</v>
          </cell>
        </row>
        <row r="798">
          <cell r="A798" t="str">
            <v>5.99% Notes</v>
          </cell>
          <cell r="E798">
            <v>2004</v>
          </cell>
          <cell r="F798" t="str">
            <v>10/2004</v>
          </cell>
          <cell r="G798">
            <v>0</v>
          </cell>
          <cell r="H798">
            <v>29950</v>
          </cell>
        </row>
        <row r="799">
          <cell r="A799" t="str">
            <v>5.67% Notes</v>
          </cell>
          <cell r="E799">
            <v>2004</v>
          </cell>
          <cell r="F799" t="str">
            <v>10/2004</v>
          </cell>
          <cell r="G799">
            <v>0</v>
          </cell>
          <cell r="H799">
            <v>70875</v>
          </cell>
        </row>
        <row r="800">
          <cell r="A800" t="str">
            <v>5.99% Notes</v>
          </cell>
          <cell r="E800">
            <v>2010</v>
          </cell>
          <cell r="F800" t="str">
            <v>10/2010</v>
          </cell>
          <cell r="G800">
            <v>0</v>
          </cell>
          <cell r="H800">
            <v>119800</v>
          </cell>
        </row>
        <row r="801">
          <cell r="A801" t="str">
            <v>5.99% Notes</v>
          </cell>
          <cell r="E801">
            <v>2010</v>
          </cell>
          <cell r="F801" t="str">
            <v>10/2010</v>
          </cell>
          <cell r="G801">
            <v>0</v>
          </cell>
          <cell r="H801">
            <v>29950</v>
          </cell>
        </row>
        <row r="802">
          <cell r="A802" t="str">
            <v>5.67% Notes</v>
          </cell>
          <cell r="E802">
            <v>2010</v>
          </cell>
          <cell r="F802" t="str">
            <v>10/2010</v>
          </cell>
          <cell r="G802">
            <v>454545</v>
          </cell>
          <cell r="H802">
            <v>57988.65</v>
          </cell>
        </row>
        <row r="803">
          <cell r="A803" t="str">
            <v>5.66% Notes</v>
          </cell>
          <cell r="E803">
            <v>2010</v>
          </cell>
          <cell r="F803" t="str">
            <v>10/2010</v>
          </cell>
          <cell r="G803">
            <v>1090908</v>
          </cell>
          <cell r="H803">
            <v>169800</v>
          </cell>
        </row>
        <row r="804">
          <cell r="A804" t="str">
            <v>5.66% Notes</v>
          </cell>
          <cell r="E804">
            <v>2010</v>
          </cell>
          <cell r="F804" t="str">
            <v>10/2010</v>
          </cell>
          <cell r="G804">
            <v>272727</v>
          </cell>
          <cell r="H804">
            <v>42450</v>
          </cell>
        </row>
        <row r="805">
          <cell r="A805" t="str">
            <v>5.99% Notes</v>
          </cell>
          <cell r="E805">
            <v>2021</v>
          </cell>
          <cell r="F805" t="str">
            <v>10/2021</v>
          </cell>
          <cell r="G805">
            <v>727272.8</v>
          </cell>
          <cell r="H805">
            <v>32672.720000000001</v>
          </cell>
        </row>
        <row r="806">
          <cell r="A806" t="str">
            <v>5.99% Notes</v>
          </cell>
          <cell r="E806">
            <v>2021</v>
          </cell>
          <cell r="F806" t="str">
            <v>10/2021</v>
          </cell>
          <cell r="G806">
            <v>181818.2</v>
          </cell>
          <cell r="H806">
            <v>8168.18</v>
          </cell>
        </row>
        <row r="807">
          <cell r="A807" t="str">
            <v>6.75% Notes</v>
          </cell>
          <cell r="E807">
            <v>1998</v>
          </cell>
          <cell r="F807" t="str">
            <v>10/1998</v>
          </cell>
          <cell r="G807">
            <v>0</v>
          </cell>
          <cell r="H807">
            <v>168750</v>
          </cell>
        </row>
        <row r="808">
          <cell r="A808" t="str">
            <v>5.99% Notes</v>
          </cell>
          <cell r="E808">
            <v>2009</v>
          </cell>
          <cell r="F808" t="str">
            <v>10/2009</v>
          </cell>
          <cell r="G808">
            <v>0</v>
          </cell>
          <cell r="H808">
            <v>119800</v>
          </cell>
        </row>
        <row r="809">
          <cell r="A809" t="str">
            <v>5.99% Notes</v>
          </cell>
          <cell r="E809">
            <v>2009</v>
          </cell>
          <cell r="F809" t="str">
            <v>10/2009</v>
          </cell>
          <cell r="G809">
            <v>0</v>
          </cell>
          <cell r="H809">
            <v>29950</v>
          </cell>
        </row>
        <row r="810">
          <cell r="A810" t="str">
            <v>5.67% Notes</v>
          </cell>
          <cell r="E810">
            <v>2009</v>
          </cell>
          <cell r="F810" t="str">
            <v>10/2009</v>
          </cell>
          <cell r="G810">
            <v>454545</v>
          </cell>
          <cell r="H810">
            <v>64431.83</v>
          </cell>
        </row>
        <row r="811">
          <cell r="A811" t="str">
            <v>5.66% Notes</v>
          </cell>
          <cell r="E811">
            <v>2009</v>
          </cell>
          <cell r="F811" t="str">
            <v>10/2009</v>
          </cell>
          <cell r="G811">
            <v>0</v>
          </cell>
          <cell r="H811">
            <v>169800</v>
          </cell>
        </row>
        <row r="812">
          <cell r="A812" t="str">
            <v>5.66% Notes</v>
          </cell>
          <cell r="E812">
            <v>2009</v>
          </cell>
          <cell r="F812" t="str">
            <v>10/2009</v>
          </cell>
          <cell r="G812">
            <v>0</v>
          </cell>
          <cell r="H812">
            <v>42450</v>
          </cell>
        </row>
        <row r="813">
          <cell r="A813" t="str">
            <v>5.99% Notes</v>
          </cell>
          <cell r="E813">
            <v>2015</v>
          </cell>
          <cell r="F813" t="str">
            <v>10/2015</v>
          </cell>
          <cell r="G813">
            <v>727272.8</v>
          </cell>
          <cell r="H813">
            <v>98018.18</v>
          </cell>
        </row>
        <row r="814">
          <cell r="A814" t="str">
            <v>5.99% Notes</v>
          </cell>
          <cell r="E814">
            <v>2015</v>
          </cell>
          <cell r="F814" t="str">
            <v>10/2015</v>
          </cell>
          <cell r="G814">
            <v>181818.2</v>
          </cell>
          <cell r="H814">
            <v>24504.54</v>
          </cell>
        </row>
        <row r="815">
          <cell r="A815" t="str">
            <v>5.67% Notes</v>
          </cell>
          <cell r="E815">
            <v>2015</v>
          </cell>
          <cell r="F815" t="str">
            <v>10/2015</v>
          </cell>
          <cell r="G815">
            <v>454545</v>
          </cell>
          <cell r="H815">
            <v>25772.77</v>
          </cell>
        </row>
        <row r="816">
          <cell r="A816" t="str">
            <v>5.66% Notes</v>
          </cell>
          <cell r="E816">
            <v>2015</v>
          </cell>
          <cell r="F816" t="str">
            <v>10/2015</v>
          </cell>
          <cell r="G816">
            <v>1090908</v>
          </cell>
          <cell r="H816">
            <v>92618.25</v>
          </cell>
        </row>
        <row r="817">
          <cell r="A817" t="str">
            <v>5.66% Notes</v>
          </cell>
          <cell r="E817">
            <v>2015</v>
          </cell>
          <cell r="F817" t="str">
            <v>10/2015</v>
          </cell>
          <cell r="G817">
            <v>272727</v>
          </cell>
          <cell r="H817">
            <v>23154.57</v>
          </cell>
        </row>
        <row r="818">
          <cell r="A818" t="str">
            <v>5.99% Notes</v>
          </cell>
          <cell r="E818">
            <v>2020</v>
          </cell>
          <cell r="F818" t="str">
            <v>10/2020</v>
          </cell>
          <cell r="G818">
            <v>727272.8</v>
          </cell>
          <cell r="H818">
            <v>43563.64</v>
          </cell>
        </row>
        <row r="819">
          <cell r="A819" t="str">
            <v>5.99% Notes</v>
          </cell>
          <cell r="E819">
            <v>2020</v>
          </cell>
          <cell r="F819" t="str">
            <v>10/2020</v>
          </cell>
          <cell r="G819">
            <v>181818.2</v>
          </cell>
          <cell r="H819">
            <v>10890.9</v>
          </cell>
        </row>
        <row r="820">
          <cell r="A820" t="str">
            <v>5.66% Notes</v>
          </cell>
          <cell r="E820">
            <v>2020</v>
          </cell>
          <cell r="F820" t="str">
            <v>10/2020</v>
          </cell>
          <cell r="G820">
            <v>1090920</v>
          </cell>
          <cell r="H820">
            <v>15436.53</v>
          </cell>
        </row>
        <row r="821">
          <cell r="A821" t="str">
            <v>5.66% Notes</v>
          </cell>
          <cell r="E821">
            <v>2020</v>
          </cell>
          <cell r="F821" t="str">
            <v>10/2020</v>
          </cell>
          <cell r="G821">
            <v>272730</v>
          </cell>
          <cell r="H821">
            <v>3859.14</v>
          </cell>
        </row>
        <row r="822">
          <cell r="A822" t="str">
            <v>6.75% Notes</v>
          </cell>
          <cell r="E822">
            <v>2003</v>
          </cell>
          <cell r="F822" t="str">
            <v>10/2003</v>
          </cell>
          <cell r="G822">
            <v>0</v>
          </cell>
          <cell r="H822">
            <v>143437.5</v>
          </cell>
        </row>
        <row r="823">
          <cell r="A823" t="str">
            <v>5.99% Notes</v>
          </cell>
          <cell r="E823">
            <v>2005</v>
          </cell>
          <cell r="F823" t="str">
            <v>10/2005</v>
          </cell>
          <cell r="G823">
            <v>0</v>
          </cell>
          <cell r="H823">
            <v>119800</v>
          </cell>
        </row>
        <row r="824">
          <cell r="A824" t="str">
            <v>5.99% Notes</v>
          </cell>
          <cell r="E824">
            <v>2005</v>
          </cell>
          <cell r="F824" t="str">
            <v>10/2005</v>
          </cell>
          <cell r="G824">
            <v>0</v>
          </cell>
          <cell r="H824">
            <v>29950</v>
          </cell>
        </row>
        <row r="825">
          <cell r="A825" t="str">
            <v>5.67% Notes</v>
          </cell>
          <cell r="E825">
            <v>2005</v>
          </cell>
          <cell r="F825" t="str">
            <v>10/2005</v>
          </cell>
          <cell r="G825">
            <v>0</v>
          </cell>
          <cell r="H825">
            <v>70875</v>
          </cell>
        </row>
        <row r="826">
          <cell r="A826" t="str">
            <v>5.99% Notes</v>
          </cell>
          <cell r="E826">
            <v>2006</v>
          </cell>
          <cell r="F826" t="str">
            <v>10/2006</v>
          </cell>
          <cell r="G826">
            <v>0</v>
          </cell>
          <cell r="H826">
            <v>119800</v>
          </cell>
        </row>
        <row r="827">
          <cell r="A827" t="str">
            <v>5.99% Notes</v>
          </cell>
          <cell r="E827">
            <v>2006</v>
          </cell>
          <cell r="F827" t="str">
            <v>10/2006</v>
          </cell>
          <cell r="G827">
            <v>0</v>
          </cell>
          <cell r="H827">
            <v>29950</v>
          </cell>
        </row>
        <row r="828">
          <cell r="A828" t="str">
            <v>5.67% Notes</v>
          </cell>
          <cell r="E828">
            <v>2006</v>
          </cell>
          <cell r="F828" t="str">
            <v>10/2006</v>
          </cell>
          <cell r="G828">
            <v>0</v>
          </cell>
          <cell r="H828">
            <v>70875</v>
          </cell>
        </row>
        <row r="829">
          <cell r="A829" t="str">
            <v>5.66% Notes</v>
          </cell>
          <cell r="E829">
            <v>2006</v>
          </cell>
          <cell r="F829" t="str">
            <v>10/2006</v>
          </cell>
          <cell r="G829">
            <v>0</v>
          </cell>
          <cell r="H829">
            <v>169800</v>
          </cell>
        </row>
        <row r="830">
          <cell r="A830" t="str">
            <v>5.66% Notes</v>
          </cell>
          <cell r="E830">
            <v>2006</v>
          </cell>
          <cell r="F830" t="str">
            <v>10/2006</v>
          </cell>
          <cell r="G830">
            <v>0</v>
          </cell>
          <cell r="H830">
            <v>42450</v>
          </cell>
        </row>
        <row r="831">
          <cell r="A831" t="str">
            <v>5.99% Notes</v>
          </cell>
          <cell r="E831">
            <v>2007</v>
          </cell>
          <cell r="F831" t="str">
            <v>10/2007</v>
          </cell>
          <cell r="G831">
            <v>0</v>
          </cell>
          <cell r="H831">
            <v>119800</v>
          </cell>
        </row>
        <row r="832">
          <cell r="A832" t="str">
            <v>5.99% Notes</v>
          </cell>
          <cell r="E832">
            <v>2007</v>
          </cell>
          <cell r="F832" t="str">
            <v>10/2007</v>
          </cell>
          <cell r="G832">
            <v>0</v>
          </cell>
          <cell r="H832">
            <v>29950</v>
          </cell>
        </row>
        <row r="833">
          <cell r="A833" t="str">
            <v>5.67% Notes</v>
          </cell>
          <cell r="E833">
            <v>2007</v>
          </cell>
          <cell r="F833" t="str">
            <v>10/2007</v>
          </cell>
          <cell r="G833">
            <v>0</v>
          </cell>
          <cell r="H833">
            <v>70875</v>
          </cell>
        </row>
        <row r="834">
          <cell r="A834" t="str">
            <v>5.66% Notes</v>
          </cell>
          <cell r="E834">
            <v>2007</v>
          </cell>
          <cell r="F834" t="str">
            <v>10/2007</v>
          </cell>
          <cell r="G834">
            <v>0</v>
          </cell>
          <cell r="H834">
            <v>169800</v>
          </cell>
        </row>
        <row r="835">
          <cell r="A835" t="str">
            <v>5.66% Notes</v>
          </cell>
          <cell r="E835">
            <v>2007</v>
          </cell>
          <cell r="F835" t="str">
            <v>10/2007</v>
          </cell>
          <cell r="G835">
            <v>0</v>
          </cell>
          <cell r="H835">
            <v>42450</v>
          </cell>
        </row>
        <row r="836">
          <cell r="A836" t="str">
            <v>6.75% Notes</v>
          </cell>
          <cell r="E836">
            <v>2008</v>
          </cell>
          <cell r="F836" t="str">
            <v>10/2008</v>
          </cell>
          <cell r="G836">
            <v>0</v>
          </cell>
          <cell r="H836">
            <v>80156.25</v>
          </cell>
        </row>
        <row r="837">
          <cell r="A837" t="str">
            <v>5.99% Notes</v>
          </cell>
          <cell r="E837">
            <v>2008</v>
          </cell>
          <cell r="F837" t="str">
            <v>10/2008</v>
          </cell>
          <cell r="G837">
            <v>0</v>
          </cell>
          <cell r="H837">
            <v>119800</v>
          </cell>
        </row>
        <row r="838">
          <cell r="A838" t="str">
            <v>5.99% Notes</v>
          </cell>
          <cell r="E838">
            <v>2008</v>
          </cell>
          <cell r="F838" t="str">
            <v>10/2008</v>
          </cell>
          <cell r="G838">
            <v>0</v>
          </cell>
          <cell r="H838">
            <v>29950</v>
          </cell>
        </row>
        <row r="839">
          <cell r="A839" t="str">
            <v>5.67% Notes</v>
          </cell>
          <cell r="E839">
            <v>2008</v>
          </cell>
          <cell r="F839" t="str">
            <v>10/2008</v>
          </cell>
          <cell r="G839">
            <v>454545</v>
          </cell>
          <cell r="H839">
            <v>70875</v>
          </cell>
        </row>
        <row r="840">
          <cell r="A840" t="str">
            <v>5.66% Notes</v>
          </cell>
          <cell r="E840">
            <v>2008</v>
          </cell>
          <cell r="F840" t="str">
            <v>10/2008</v>
          </cell>
          <cell r="G840">
            <v>0</v>
          </cell>
          <cell r="H840">
            <v>169800</v>
          </cell>
        </row>
        <row r="841">
          <cell r="A841" t="str">
            <v>5.66% Notes</v>
          </cell>
          <cell r="E841">
            <v>2008</v>
          </cell>
          <cell r="F841" t="str">
            <v>10/2008</v>
          </cell>
          <cell r="G841">
            <v>0</v>
          </cell>
          <cell r="H841">
            <v>42450</v>
          </cell>
        </row>
        <row r="842">
          <cell r="A842" t="str">
            <v>5.99% Notes</v>
          </cell>
          <cell r="E842">
            <v>2011</v>
          </cell>
          <cell r="F842" t="str">
            <v>10/2011</v>
          </cell>
          <cell r="G842">
            <v>0</v>
          </cell>
          <cell r="H842">
            <v>119800</v>
          </cell>
        </row>
        <row r="843">
          <cell r="A843" t="str">
            <v>5.99% Notes</v>
          </cell>
          <cell r="E843">
            <v>2011</v>
          </cell>
          <cell r="F843" t="str">
            <v>10/2011</v>
          </cell>
          <cell r="G843">
            <v>0</v>
          </cell>
          <cell r="H843">
            <v>29950</v>
          </cell>
        </row>
        <row r="844">
          <cell r="A844" t="str">
            <v>5.67% Notes</v>
          </cell>
          <cell r="E844">
            <v>2011</v>
          </cell>
          <cell r="F844" t="str">
            <v>10/2011</v>
          </cell>
          <cell r="G844">
            <v>454545</v>
          </cell>
          <cell r="H844">
            <v>51545.48</v>
          </cell>
        </row>
        <row r="845">
          <cell r="A845" t="str">
            <v>5.66% Notes</v>
          </cell>
          <cell r="E845">
            <v>2011</v>
          </cell>
          <cell r="F845" t="str">
            <v>10/2011</v>
          </cell>
          <cell r="G845">
            <v>1090908</v>
          </cell>
          <cell r="H845">
            <v>154363.65</v>
          </cell>
        </row>
        <row r="846">
          <cell r="A846" t="str">
            <v>5.66% Notes</v>
          </cell>
          <cell r="E846">
            <v>2011</v>
          </cell>
          <cell r="F846" t="str">
            <v>10/2011</v>
          </cell>
          <cell r="G846">
            <v>272727</v>
          </cell>
          <cell r="H846">
            <v>38590.92</v>
          </cell>
        </row>
        <row r="847">
          <cell r="A847" t="str">
            <v>5.99% Notes</v>
          </cell>
          <cell r="E847">
            <v>2012</v>
          </cell>
          <cell r="F847" t="str">
            <v>10/2012</v>
          </cell>
          <cell r="G847">
            <v>0</v>
          </cell>
          <cell r="H847">
            <v>119800</v>
          </cell>
        </row>
        <row r="848">
          <cell r="A848" t="str">
            <v>5.99% Notes</v>
          </cell>
          <cell r="E848">
            <v>2012</v>
          </cell>
          <cell r="F848" t="str">
            <v>10/2012</v>
          </cell>
          <cell r="G848">
            <v>0</v>
          </cell>
          <cell r="H848">
            <v>29950</v>
          </cell>
        </row>
        <row r="849">
          <cell r="A849" t="str">
            <v>5.67% Notes</v>
          </cell>
          <cell r="E849">
            <v>2012</v>
          </cell>
          <cell r="F849" t="str">
            <v>10/2012</v>
          </cell>
          <cell r="G849">
            <v>454545</v>
          </cell>
          <cell r="H849">
            <v>45102.3</v>
          </cell>
        </row>
        <row r="850">
          <cell r="A850" t="str">
            <v>5.66% Notes</v>
          </cell>
          <cell r="E850">
            <v>2012</v>
          </cell>
          <cell r="F850" t="str">
            <v>10/2012</v>
          </cell>
          <cell r="G850">
            <v>1090908</v>
          </cell>
          <cell r="H850">
            <v>138927.29999999999</v>
          </cell>
        </row>
        <row r="851">
          <cell r="A851" t="str">
            <v>5.66% Notes</v>
          </cell>
          <cell r="E851">
            <v>2012</v>
          </cell>
          <cell r="F851" t="str">
            <v>10/2012</v>
          </cell>
          <cell r="G851">
            <v>272727</v>
          </cell>
          <cell r="H851">
            <v>34731.839999999997</v>
          </cell>
        </row>
        <row r="852">
          <cell r="A852" t="str">
            <v>5.99% Notes</v>
          </cell>
          <cell r="E852">
            <v>2013</v>
          </cell>
          <cell r="F852" t="str">
            <v>10/2013</v>
          </cell>
          <cell r="G852">
            <v>727272.8</v>
          </cell>
          <cell r="H852">
            <v>119800</v>
          </cell>
        </row>
        <row r="853">
          <cell r="A853" t="str">
            <v>5.99% Notes</v>
          </cell>
          <cell r="E853">
            <v>2013</v>
          </cell>
          <cell r="F853" t="str">
            <v>10/2013</v>
          </cell>
          <cell r="G853">
            <v>181818.2</v>
          </cell>
          <cell r="H853">
            <v>29950</v>
          </cell>
        </row>
        <row r="854">
          <cell r="A854" t="str">
            <v>5.67% Notes</v>
          </cell>
          <cell r="E854">
            <v>2013</v>
          </cell>
          <cell r="F854" t="str">
            <v>10/2013</v>
          </cell>
          <cell r="G854">
            <v>454545</v>
          </cell>
          <cell r="H854">
            <v>38659.120000000003</v>
          </cell>
        </row>
        <row r="855">
          <cell r="A855" t="str">
            <v>5.66% Notes</v>
          </cell>
          <cell r="E855">
            <v>2013</v>
          </cell>
          <cell r="F855" t="str">
            <v>10/2013</v>
          </cell>
          <cell r="G855">
            <v>1090908</v>
          </cell>
          <cell r="H855">
            <v>123490.95</v>
          </cell>
        </row>
        <row r="856">
          <cell r="A856" t="str">
            <v>5.66% Notes</v>
          </cell>
          <cell r="E856">
            <v>2013</v>
          </cell>
          <cell r="F856" t="str">
            <v>10/2013</v>
          </cell>
          <cell r="G856">
            <v>272727</v>
          </cell>
          <cell r="H856">
            <v>30872.73</v>
          </cell>
        </row>
        <row r="857">
          <cell r="A857" t="str">
            <v>5.99% Notes</v>
          </cell>
          <cell r="E857">
            <v>2014</v>
          </cell>
          <cell r="F857" t="str">
            <v>10/2014</v>
          </cell>
          <cell r="G857">
            <v>727272.8</v>
          </cell>
          <cell r="H857">
            <v>108909.08</v>
          </cell>
        </row>
        <row r="858">
          <cell r="A858" t="str">
            <v>5.99% Notes</v>
          </cell>
          <cell r="E858">
            <v>2014</v>
          </cell>
          <cell r="F858" t="str">
            <v>10/2014</v>
          </cell>
          <cell r="G858">
            <v>181818.2</v>
          </cell>
          <cell r="H858">
            <v>27227.279999999999</v>
          </cell>
        </row>
        <row r="859">
          <cell r="A859" t="str">
            <v>5.67% Notes</v>
          </cell>
          <cell r="E859">
            <v>2014</v>
          </cell>
          <cell r="F859" t="str">
            <v>10/2014</v>
          </cell>
          <cell r="G859">
            <v>454545</v>
          </cell>
          <cell r="H859">
            <v>32215.95</v>
          </cell>
        </row>
        <row r="860">
          <cell r="A860" t="str">
            <v>5.66% Notes</v>
          </cell>
          <cell r="E860">
            <v>2014</v>
          </cell>
          <cell r="F860" t="str">
            <v>10/2014</v>
          </cell>
          <cell r="G860">
            <v>1090908</v>
          </cell>
          <cell r="H860">
            <v>108054.6</v>
          </cell>
        </row>
        <row r="861">
          <cell r="A861" t="str">
            <v>5.66% Notes</v>
          </cell>
          <cell r="E861">
            <v>2014</v>
          </cell>
          <cell r="F861" t="str">
            <v>10/2014</v>
          </cell>
          <cell r="G861">
            <v>272727</v>
          </cell>
          <cell r="H861">
            <v>27013.65</v>
          </cell>
        </row>
        <row r="862">
          <cell r="A862" t="str">
            <v>5.99% Notes</v>
          </cell>
          <cell r="E862">
            <v>2016</v>
          </cell>
          <cell r="F862" t="str">
            <v>10/2016</v>
          </cell>
          <cell r="G862">
            <v>727272.8</v>
          </cell>
          <cell r="H862">
            <v>87127.26</v>
          </cell>
        </row>
        <row r="863">
          <cell r="A863" t="str">
            <v>5.99% Notes</v>
          </cell>
          <cell r="E863">
            <v>2016</v>
          </cell>
          <cell r="F863" t="str">
            <v>10/2016</v>
          </cell>
          <cell r="G863">
            <v>181818.2</v>
          </cell>
          <cell r="H863">
            <v>21781.83</v>
          </cell>
        </row>
        <row r="864">
          <cell r="A864" t="str">
            <v>5.67% Notes</v>
          </cell>
          <cell r="E864">
            <v>2016</v>
          </cell>
          <cell r="F864" t="str">
            <v>10/2016</v>
          </cell>
          <cell r="G864">
            <v>454545</v>
          </cell>
          <cell r="H864">
            <v>19329.599999999999</v>
          </cell>
        </row>
        <row r="865">
          <cell r="A865" t="str">
            <v>5.66% Notes</v>
          </cell>
          <cell r="E865">
            <v>2016</v>
          </cell>
          <cell r="F865" t="str">
            <v>10/2016</v>
          </cell>
          <cell r="G865">
            <v>1090908</v>
          </cell>
          <cell r="H865">
            <v>77181.899999999994</v>
          </cell>
        </row>
        <row r="866">
          <cell r="A866" t="str">
            <v>5.66% Notes</v>
          </cell>
          <cell r="E866">
            <v>2016</v>
          </cell>
          <cell r="F866" t="str">
            <v>10/2016</v>
          </cell>
          <cell r="G866">
            <v>272727</v>
          </cell>
          <cell r="H866">
            <v>19295.490000000002</v>
          </cell>
        </row>
        <row r="867">
          <cell r="A867" t="str">
            <v>5.99% Notes</v>
          </cell>
          <cell r="E867">
            <v>2017</v>
          </cell>
          <cell r="F867" t="str">
            <v>10/2017</v>
          </cell>
          <cell r="G867">
            <v>727272.8</v>
          </cell>
          <cell r="H867">
            <v>76236.36</v>
          </cell>
        </row>
        <row r="868">
          <cell r="A868" t="str">
            <v>5.99% Notes</v>
          </cell>
          <cell r="E868">
            <v>2017</v>
          </cell>
          <cell r="F868" t="str">
            <v>10/2017</v>
          </cell>
          <cell r="G868">
            <v>181818.2</v>
          </cell>
          <cell r="H868">
            <v>19059.09</v>
          </cell>
        </row>
        <row r="869">
          <cell r="A869" t="str">
            <v>5.67% Notes</v>
          </cell>
          <cell r="E869">
            <v>2017</v>
          </cell>
          <cell r="F869" t="str">
            <v>10/2017</v>
          </cell>
          <cell r="G869">
            <v>454545</v>
          </cell>
          <cell r="H869">
            <v>12886.42</v>
          </cell>
        </row>
        <row r="870">
          <cell r="A870" t="str">
            <v>5.66% Notes</v>
          </cell>
          <cell r="E870">
            <v>2017</v>
          </cell>
          <cell r="F870" t="str">
            <v>10/2017</v>
          </cell>
          <cell r="G870">
            <v>1090908</v>
          </cell>
          <cell r="H870">
            <v>61745.55</v>
          </cell>
        </row>
        <row r="871">
          <cell r="A871" t="str">
            <v>5.66% Notes</v>
          </cell>
          <cell r="E871">
            <v>2017</v>
          </cell>
          <cell r="F871" t="str">
            <v>10/2017</v>
          </cell>
          <cell r="G871">
            <v>272727</v>
          </cell>
          <cell r="H871">
            <v>15436.38</v>
          </cell>
        </row>
        <row r="872">
          <cell r="A872" t="str">
            <v>5.99% Notes</v>
          </cell>
          <cell r="E872">
            <v>2018</v>
          </cell>
          <cell r="F872" t="str">
            <v>10/2018</v>
          </cell>
          <cell r="G872">
            <v>727272.8</v>
          </cell>
          <cell r="H872">
            <v>65345.46</v>
          </cell>
        </row>
        <row r="873">
          <cell r="A873" t="str">
            <v>5.99% Notes</v>
          </cell>
          <cell r="E873">
            <v>2018</v>
          </cell>
          <cell r="F873" t="str">
            <v>10/2018</v>
          </cell>
          <cell r="G873">
            <v>181818.2</v>
          </cell>
          <cell r="H873">
            <v>16336.35</v>
          </cell>
        </row>
        <row r="874">
          <cell r="A874" t="str">
            <v>5.67% Notes</v>
          </cell>
          <cell r="E874">
            <v>2018</v>
          </cell>
          <cell r="F874" t="str">
            <v>10/2018</v>
          </cell>
          <cell r="G874">
            <v>454550</v>
          </cell>
          <cell r="H874">
            <v>6443.25</v>
          </cell>
        </row>
        <row r="875">
          <cell r="A875" t="str">
            <v>5.66% Notes</v>
          </cell>
          <cell r="E875">
            <v>2018</v>
          </cell>
          <cell r="F875" t="str">
            <v>10/2018</v>
          </cell>
          <cell r="G875">
            <v>1090908</v>
          </cell>
          <cell r="H875">
            <v>46309.2</v>
          </cell>
        </row>
        <row r="876">
          <cell r="A876" t="str">
            <v>5.66% Notes</v>
          </cell>
          <cell r="E876">
            <v>2018</v>
          </cell>
          <cell r="F876" t="str">
            <v>10/2018</v>
          </cell>
          <cell r="G876">
            <v>272727</v>
          </cell>
          <cell r="H876">
            <v>11577.3</v>
          </cell>
        </row>
        <row r="877">
          <cell r="A877" t="str">
            <v>5.99% Notes</v>
          </cell>
          <cell r="E877">
            <v>2019</v>
          </cell>
          <cell r="F877" t="str">
            <v>10/2019</v>
          </cell>
          <cell r="G877">
            <v>727272.8</v>
          </cell>
          <cell r="H877">
            <v>54454.53</v>
          </cell>
        </row>
        <row r="878">
          <cell r="A878" t="str">
            <v>5.99% Notes</v>
          </cell>
          <cell r="E878">
            <v>2019</v>
          </cell>
          <cell r="F878" t="str">
            <v>10/2019</v>
          </cell>
          <cell r="G878">
            <v>181818.2</v>
          </cell>
          <cell r="H878">
            <v>13613.64</v>
          </cell>
        </row>
        <row r="879">
          <cell r="A879" t="str">
            <v>5.66% Notes</v>
          </cell>
          <cell r="E879">
            <v>2019</v>
          </cell>
          <cell r="F879" t="str">
            <v>10/2019</v>
          </cell>
          <cell r="G879">
            <v>1090908</v>
          </cell>
          <cell r="H879">
            <v>30872.880000000001</v>
          </cell>
        </row>
        <row r="880">
          <cell r="A880" t="str">
            <v>5.66% Notes</v>
          </cell>
          <cell r="E880">
            <v>2019</v>
          </cell>
          <cell r="F880" t="str">
            <v>10/2019</v>
          </cell>
          <cell r="G880">
            <v>272727</v>
          </cell>
          <cell r="H880">
            <v>7718.22</v>
          </cell>
        </row>
        <row r="881">
          <cell r="A881" t="str">
            <v>5.99% Notes</v>
          </cell>
          <cell r="E881">
            <v>2022</v>
          </cell>
          <cell r="F881" t="str">
            <v>10/2022</v>
          </cell>
          <cell r="G881">
            <v>727272.8</v>
          </cell>
          <cell r="H881">
            <v>21781.81</v>
          </cell>
        </row>
        <row r="882">
          <cell r="A882" t="str">
            <v>5.99% Notes</v>
          </cell>
          <cell r="E882">
            <v>2022</v>
          </cell>
          <cell r="F882" t="str">
            <v>10/2022</v>
          </cell>
          <cell r="G882">
            <v>181818.2</v>
          </cell>
          <cell r="H882">
            <v>5445.45</v>
          </cell>
        </row>
        <row r="883">
          <cell r="A883" t="str">
            <v>5.99% Notes</v>
          </cell>
          <cell r="E883">
            <v>2023</v>
          </cell>
          <cell r="F883" t="str">
            <v>10/2023</v>
          </cell>
          <cell r="G883">
            <v>727272</v>
          </cell>
          <cell r="H883">
            <v>10890.91</v>
          </cell>
        </row>
        <row r="884">
          <cell r="A884" t="str">
            <v>5.99% Notes</v>
          </cell>
          <cell r="E884">
            <v>2023</v>
          </cell>
          <cell r="F884" t="str">
            <v>10/2023</v>
          </cell>
          <cell r="G884">
            <v>181818</v>
          </cell>
          <cell r="H884">
            <v>2722.71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lection Sheet"/>
      <sheetName val="Jan BS"/>
      <sheetName val="Jan IS"/>
      <sheetName val="Jan SE"/>
      <sheetName val="Jan CS"/>
      <sheetName val="Feb BS"/>
      <sheetName val="Feb IS"/>
      <sheetName val="Feb SE"/>
      <sheetName val="Feb CS"/>
      <sheetName val="Mar BS"/>
      <sheetName val="Mar IS"/>
      <sheetName val="Mar SE"/>
      <sheetName val="Mar CS"/>
      <sheetName val="Apr BS"/>
      <sheetName val="Apr IS"/>
      <sheetName val="Apr SE"/>
      <sheetName val="Apr CS"/>
      <sheetName val="May BS"/>
      <sheetName val="May IS"/>
      <sheetName val="May SE"/>
      <sheetName val="May CS"/>
      <sheetName val="June BS"/>
      <sheetName val="June IS"/>
      <sheetName val="June SE"/>
      <sheetName val="June CS"/>
      <sheetName val="Jul BS"/>
      <sheetName val="Jul IS"/>
      <sheetName val="Jul SE"/>
      <sheetName val="Jul CS"/>
      <sheetName val="Aug BS"/>
      <sheetName val="Aug IS"/>
      <sheetName val="Aug SE"/>
      <sheetName val="Aug CS"/>
      <sheetName val="Sep BS"/>
      <sheetName val="Sep IS"/>
      <sheetName val="Sep SE"/>
      <sheetName val="Sep CS"/>
      <sheetName val="Oct BS"/>
      <sheetName val="Oct IS"/>
      <sheetName val="Oct SE"/>
      <sheetName val="Oct CS"/>
      <sheetName val="Nov BS"/>
      <sheetName val="Nov IS"/>
      <sheetName val="Nov SE"/>
      <sheetName val="Nov CS"/>
      <sheetName val="Dec BS"/>
      <sheetName val="Dec IS"/>
      <sheetName val="Dec SE"/>
      <sheetName val="Dec CS"/>
      <sheetName val="Jan &amp; Feb TB"/>
      <sheetName val="Mar TB"/>
      <sheetName val="Apr TB"/>
      <sheetName val="May TB"/>
      <sheetName val="Jun TB"/>
      <sheetName val="Jul TB"/>
      <sheetName val="Aug TB"/>
      <sheetName val="Sep TB"/>
      <sheetName val="Oct TB"/>
      <sheetName val="Nov TB"/>
      <sheetName val="Dec T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1">
          <cell r="B1" t="str">
            <v>AACTN1</v>
          </cell>
          <cell r="C1" t="str">
            <v>AACTN2</v>
          </cell>
          <cell r="D1" t="str">
            <v>AMDESC</v>
          </cell>
          <cell r="E1" t="str">
            <v>BALFOR</v>
          </cell>
          <cell r="F1" t="str">
            <v>DEBIT</v>
          </cell>
          <cell r="G1" t="str">
            <v>CREDIT</v>
          </cell>
          <cell r="H1" t="str">
            <v>ENDBAL</v>
          </cell>
          <cell r="I1" t="str">
            <v>PYRBAL</v>
          </cell>
        </row>
        <row r="2">
          <cell r="B2">
            <v>123</v>
          </cell>
          <cell r="C2">
            <v>1</v>
          </cell>
          <cell r="D2" t="str">
            <v>INVESTMENT IN SUBSIDIARY</v>
          </cell>
          <cell r="E2">
            <v>83552060</v>
          </cell>
          <cell r="F2">
            <v>2500000</v>
          </cell>
          <cell r="G2">
            <v>5200000</v>
          </cell>
          <cell r="H2">
            <v>80852060</v>
          </cell>
          <cell r="I2">
            <v>87652060</v>
          </cell>
        </row>
        <row r="3">
          <cell r="B3" t="str">
            <v>123 Total</v>
          </cell>
          <cell r="E3">
            <v>83552060</v>
          </cell>
          <cell r="F3">
            <v>2500000</v>
          </cell>
          <cell r="G3">
            <v>5200000</v>
          </cell>
          <cell r="H3">
            <v>80852060</v>
          </cell>
          <cell r="I3">
            <v>87652060</v>
          </cell>
        </row>
        <row r="4">
          <cell r="B4">
            <v>131</v>
          </cell>
          <cell r="C4">
            <v>0</v>
          </cell>
          <cell r="D4" t="str">
            <v>CASH</v>
          </cell>
          <cell r="E4">
            <v>100624.56</v>
          </cell>
          <cell r="F4">
            <v>8100000</v>
          </cell>
          <cell r="G4">
            <v>8001069.8899999997</v>
          </cell>
          <cell r="H4">
            <v>199554.67</v>
          </cell>
          <cell r="I4">
            <v>231258.58</v>
          </cell>
        </row>
        <row r="5">
          <cell r="B5" t="str">
            <v>131 Total</v>
          </cell>
          <cell r="E5">
            <v>100624.56</v>
          </cell>
          <cell r="F5">
            <v>8100000</v>
          </cell>
          <cell r="G5">
            <v>8001069.8899999997</v>
          </cell>
          <cell r="H5">
            <v>199554.67</v>
          </cell>
          <cell r="I5">
            <v>231258.58</v>
          </cell>
        </row>
        <row r="6">
          <cell r="B6">
            <v>142</v>
          </cell>
          <cell r="C6">
            <v>1</v>
          </cell>
          <cell r="D6" t="str">
            <v>CUSTOMER A/R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B7" t="str">
            <v>142 Total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B8">
            <v>143</v>
          </cell>
          <cell r="C8">
            <v>6</v>
          </cell>
          <cell r="D8" t="str">
            <v>INTER-COMPANY RECEIVABLES</v>
          </cell>
          <cell r="E8">
            <v>0</v>
          </cell>
          <cell r="F8">
            <v>35355</v>
          </cell>
          <cell r="G8">
            <v>0</v>
          </cell>
          <cell r="H8">
            <v>35355</v>
          </cell>
          <cell r="I8">
            <v>0</v>
          </cell>
        </row>
        <row r="9">
          <cell r="B9" t="str">
            <v>143 Total</v>
          </cell>
          <cell r="E9">
            <v>0</v>
          </cell>
          <cell r="F9">
            <v>35355</v>
          </cell>
          <cell r="G9">
            <v>0</v>
          </cell>
          <cell r="H9">
            <v>35355</v>
          </cell>
          <cell r="I9">
            <v>0</v>
          </cell>
        </row>
        <row r="10">
          <cell r="B10">
            <v>165</v>
          </cell>
          <cell r="C10">
            <v>6</v>
          </cell>
          <cell r="D10" t="str">
            <v>PREPAID-OTHER</v>
          </cell>
          <cell r="E10">
            <v>10416.67</v>
          </cell>
          <cell r="F10">
            <v>0</v>
          </cell>
          <cell r="G10">
            <v>1250</v>
          </cell>
          <cell r="H10">
            <v>9166.67</v>
          </cell>
          <cell r="I10">
            <v>9166.67</v>
          </cell>
        </row>
        <row r="11">
          <cell r="B11" t="str">
            <v>165 Total</v>
          </cell>
          <cell r="E11">
            <v>10416.67</v>
          </cell>
          <cell r="F11">
            <v>0</v>
          </cell>
          <cell r="G11">
            <v>1250</v>
          </cell>
          <cell r="H11">
            <v>9166.67</v>
          </cell>
          <cell r="I11">
            <v>9166.67</v>
          </cell>
        </row>
        <row r="12">
          <cell r="B12">
            <v>181</v>
          </cell>
          <cell r="C12">
            <v>50</v>
          </cell>
          <cell r="D12" t="str">
            <v>DEBT ISSUANCE - LDC II</v>
          </cell>
          <cell r="E12">
            <v>152404.78</v>
          </cell>
          <cell r="F12">
            <v>0</v>
          </cell>
          <cell r="G12">
            <v>3437.7</v>
          </cell>
          <cell r="H12">
            <v>148967.07999999999</v>
          </cell>
          <cell r="I12">
            <v>190219.48</v>
          </cell>
        </row>
        <row r="13">
          <cell r="B13" t="str">
            <v>181 Total</v>
          </cell>
          <cell r="E13">
            <v>152404.78</v>
          </cell>
          <cell r="F13">
            <v>0</v>
          </cell>
          <cell r="G13">
            <v>3437.7</v>
          </cell>
          <cell r="H13">
            <v>148967.07999999999</v>
          </cell>
          <cell r="I13">
            <v>190219.48</v>
          </cell>
        </row>
        <row r="14">
          <cell r="B14">
            <v>190</v>
          </cell>
          <cell r="C14">
            <v>15</v>
          </cell>
          <cell r="D14" t="str">
            <v>FED. DEF. TAX NON-CURRENT</v>
          </cell>
          <cell r="E14">
            <v>391113</v>
          </cell>
          <cell r="F14">
            <v>1662292</v>
          </cell>
          <cell r="G14">
            <v>2001196</v>
          </cell>
          <cell r="H14">
            <v>52209</v>
          </cell>
          <cell r="I14">
            <v>92457</v>
          </cell>
        </row>
        <row r="15">
          <cell r="B15">
            <v>190</v>
          </cell>
          <cell r="C15">
            <v>25</v>
          </cell>
          <cell r="D15" t="str">
            <v>STATE DEF TAX NON-CURRENT</v>
          </cell>
          <cell r="E15">
            <v>124025</v>
          </cell>
          <cell r="F15">
            <v>526990</v>
          </cell>
          <cell r="G15">
            <v>634159</v>
          </cell>
          <cell r="H15">
            <v>16856</v>
          </cell>
          <cell r="I15">
            <v>29319</v>
          </cell>
        </row>
        <row r="16">
          <cell r="B16" t="str">
            <v>190 Total</v>
          </cell>
          <cell r="E16">
            <v>515138</v>
          </cell>
          <cell r="F16">
            <v>2189282</v>
          </cell>
          <cell r="G16">
            <v>2635355</v>
          </cell>
          <cell r="H16">
            <v>69065</v>
          </cell>
          <cell r="I16">
            <v>121776</v>
          </cell>
        </row>
        <row r="17">
          <cell r="B17">
            <v>201</v>
          </cell>
          <cell r="C17">
            <v>0</v>
          </cell>
          <cell r="D17" t="str">
            <v>CAPITAL STOCK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 t="str">
            <v>201 Total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207</v>
          </cell>
          <cell r="C19">
            <v>0</v>
          </cell>
          <cell r="D19" t="str">
            <v>PREMIUM ON CAPITAL STOCK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 t="str">
            <v>207 Total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215</v>
          </cell>
          <cell r="C21">
            <v>1</v>
          </cell>
          <cell r="D21" t="str">
            <v>APPRO. RETAINED EARNINGS</v>
          </cell>
          <cell r="E21">
            <v>290917.46000000002</v>
          </cell>
          <cell r="F21">
            <v>17374</v>
          </cell>
          <cell r="G21">
            <v>41870.46</v>
          </cell>
          <cell r="H21">
            <v>266421</v>
          </cell>
          <cell r="I21">
            <v>183720.54</v>
          </cell>
        </row>
        <row r="22">
          <cell r="B22" t="str">
            <v>215 Total</v>
          </cell>
          <cell r="E22">
            <v>290917.46000000002</v>
          </cell>
          <cell r="F22">
            <v>17374</v>
          </cell>
          <cell r="G22">
            <v>41870.46</v>
          </cell>
          <cell r="H22">
            <v>266421</v>
          </cell>
          <cell r="I22">
            <v>183720.54</v>
          </cell>
        </row>
        <row r="23">
          <cell r="B23">
            <v>216</v>
          </cell>
          <cell r="C23">
            <v>10</v>
          </cell>
          <cell r="D23" t="str">
            <v>UNAPPR. EARNED SURPLUS</v>
          </cell>
          <cell r="E23">
            <v>23806595.140000001</v>
          </cell>
          <cell r="F23">
            <v>0</v>
          </cell>
          <cell r="G23">
            <v>0</v>
          </cell>
          <cell r="H23">
            <v>23806595.140000001</v>
          </cell>
          <cell r="I23">
            <v>0</v>
          </cell>
        </row>
        <row r="24">
          <cell r="B24" t="str">
            <v>216 Total</v>
          </cell>
          <cell r="E24">
            <v>23806595.140000001</v>
          </cell>
          <cell r="F24">
            <v>0</v>
          </cell>
          <cell r="G24">
            <v>0</v>
          </cell>
          <cell r="H24">
            <v>23806595.140000001</v>
          </cell>
          <cell r="I24">
            <v>0</v>
          </cell>
        </row>
        <row r="25">
          <cell r="B25">
            <v>221</v>
          </cell>
          <cell r="C25">
            <v>0</v>
          </cell>
          <cell r="D25" t="str">
            <v>LONG TERM DEBT - NOTES</v>
          </cell>
          <cell r="E25">
            <v>-16617500</v>
          </cell>
          <cell r="F25">
            <v>42500</v>
          </cell>
          <cell r="G25">
            <v>0</v>
          </cell>
          <cell r="H25">
            <v>-16575000</v>
          </cell>
          <cell r="I25">
            <v>-16915000</v>
          </cell>
        </row>
        <row r="26">
          <cell r="B26" t="str">
            <v>221 Total</v>
          </cell>
          <cell r="E26">
            <v>-16617500</v>
          </cell>
          <cell r="F26">
            <v>42500</v>
          </cell>
          <cell r="G26">
            <v>0</v>
          </cell>
          <cell r="H26">
            <v>-16575000</v>
          </cell>
          <cell r="I26">
            <v>-16915000</v>
          </cell>
        </row>
        <row r="27">
          <cell r="B27">
            <v>232</v>
          </cell>
          <cell r="C27">
            <v>6</v>
          </cell>
          <cell r="D27" t="str">
            <v>INTER-COMPANY A/C PAYABLE</v>
          </cell>
          <cell r="E27">
            <v>0</v>
          </cell>
          <cell r="F27">
            <v>0</v>
          </cell>
          <cell r="G27">
            <v>2094670</v>
          </cell>
          <cell r="H27">
            <v>-2094670</v>
          </cell>
          <cell r="I27">
            <v>0</v>
          </cell>
        </row>
        <row r="28">
          <cell r="B28" t="str">
            <v>232 Total</v>
          </cell>
          <cell r="E28">
            <v>0</v>
          </cell>
          <cell r="F28">
            <v>0</v>
          </cell>
          <cell r="G28">
            <v>2094670</v>
          </cell>
          <cell r="H28">
            <v>-2094670</v>
          </cell>
          <cell r="I28">
            <v>0</v>
          </cell>
        </row>
        <row r="29">
          <cell r="B29">
            <v>234</v>
          </cell>
          <cell r="C29">
            <v>0</v>
          </cell>
          <cell r="D29" t="str">
            <v>DIVIDENDS PAYABLE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 t="str">
            <v>234 Total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B31">
            <v>236</v>
          </cell>
          <cell r="C31">
            <v>1</v>
          </cell>
          <cell r="D31" t="str">
            <v>TAXES ACCRUED-FIT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B32">
            <v>236</v>
          </cell>
          <cell r="C32">
            <v>2</v>
          </cell>
          <cell r="D32" t="str">
            <v>TAXES ACCRUED-SIT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B33">
            <v>236</v>
          </cell>
          <cell r="C33">
            <v>3</v>
          </cell>
          <cell r="D33" t="str">
            <v>TAXES ACCRUED-CAPITAL STK</v>
          </cell>
          <cell r="E33">
            <v>-11497</v>
          </cell>
          <cell r="F33">
            <v>29431</v>
          </cell>
          <cell r="G33">
            <v>1856</v>
          </cell>
          <cell r="H33">
            <v>16078</v>
          </cell>
          <cell r="I33">
            <v>0</v>
          </cell>
        </row>
        <row r="34">
          <cell r="B34" t="str">
            <v>236 Total</v>
          </cell>
          <cell r="E34">
            <v>-11497</v>
          </cell>
          <cell r="F34">
            <v>29431</v>
          </cell>
          <cell r="G34">
            <v>1856</v>
          </cell>
          <cell r="H34">
            <v>16078</v>
          </cell>
          <cell r="I34">
            <v>0</v>
          </cell>
        </row>
        <row r="35">
          <cell r="B35">
            <v>237</v>
          </cell>
          <cell r="C35">
            <v>0</v>
          </cell>
          <cell r="D35" t="str">
            <v>INTEREST ACCRUED-LTD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B36" t="str">
            <v>237 Total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B37">
            <v>242</v>
          </cell>
          <cell r="C37">
            <v>81</v>
          </cell>
          <cell r="D37" t="str">
            <v>ACCRUED EXPENSES-OTHER</v>
          </cell>
          <cell r="E37">
            <v>-497240.46</v>
          </cell>
          <cell r="F37">
            <v>41870.46</v>
          </cell>
          <cell r="G37">
            <v>2970</v>
          </cell>
          <cell r="H37">
            <v>-458340</v>
          </cell>
          <cell r="I37">
            <v>-221720.54</v>
          </cell>
        </row>
        <row r="38">
          <cell r="B38" t="str">
            <v>242 Total</v>
          </cell>
          <cell r="E38">
            <v>-497240.46</v>
          </cell>
          <cell r="F38">
            <v>41870.46</v>
          </cell>
          <cell r="G38">
            <v>2970</v>
          </cell>
          <cell r="H38">
            <v>-458340</v>
          </cell>
          <cell r="I38">
            <v>-221720.54</v>
          </cell>
        </row>
        <row r="39">
          <cell r="B39">
            <v>283</v>
          </cell>
          <cell r="C39">
            <v>10</v>
          </cell>
          <cell r="D39" t="str">
            <v>FED DEFERRED TAX NON-CUR.</v>
          </cell>
          <cell r="E39">
            <v>40725</v>
          </cell>
          <cell r="F39">
            <v>1748000</v>
          </cell>
          <cell r="G39">
            <v>385521</v>
          </cell>
          <cell r="H39">
            <v>1403204</v>
          </cell>
          <cell r="I39">
            <v>1661227</v>
          </cell>
        </row>
        <row r="40">
          <cell r="B40">
            <v>283</v>
          </cell>
          <cell r="C40">
            <v>20</v>
          </cell>
          <cell r="D40" t="str">
            <v>STATE DEF TAX NON-CURRENT</v>
          </cell>
          <cell r="E40">
            <v>15119</v>
          </cell>
          <cell r="F40">
            <v>852000</v>
          </cell>
          <cell r="G40">
            <v>121851</v>
          </cell>
          <cell r="H40">
            <v>745268</v>
          </cell>
          <cell r="I40">
            <v>526787</v>
          </cell>
        </row>
        <row r="41">
          <cell r="B41" t="str">
            <v>283 Total</v>
          </cell>
          <cell r="E41">
            <v>55844</v>
          </cell>
          <cell r="F41">
            <v>2600000</v>
          </cell>
          <cell r="G41">
            <v>507372</v>
          </cell>
          <cell r="H41">
            <v>2148472</v>
          </cell>
          <cell r="I41">
            <v>2188014</v>
          </cell>
        </row>
        <row r="42">
          <cell r="B42">
            <v>408</v>
          </cell>
          <cell r="C42">
            <v>10</v>
          </cell>
          <cell r="D42" t="str">
            <v>PA.CAPITAL STOCK TAX</v>
          </cell>
          <cell r="E42">
            <v>18747</v>
          </cell>
          <cell r="F42">
            <v>1856</v>
          </cell>
          <cell r="G42">
            <v>0</v>
          </cell>
          <cell r="H42">
            <v>20603</v>
          </cell>
          <cell r="I42">
            <v>0</v>
          </cell>
        </row>
        <row r="43">
          <cell r="B43" t="str">
            <v>408 Total</v>
          </cell>
          <cell r="E43">
            <v>18747</v>
          </cell>
          <cell r="F43">
            <v>1856</v>
          </cell>
          <cell r="G43">
            <v>0</v>
          </cell>
          <cell r="H43">
            <v>20603</v>
          </cell>
          <cell r="I43">
            <v>0</v>
          </cell>
        </row>
        <row r="44">
          <cell r="B44">
            <v>409</v>
          </cell>
          <cell r="C44">
            <v>10</v>
          </cell>
          <cell r="D44" t="str">
            <v>FEDERAL INCOME TAX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409</v>
          </cell>
          <cell r="C45">
            <v>20</v>
          </cell>
          <cell r="D45" t="str">
            <v>STATE INCOME TAX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 t="str">
            <v>409 Total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410</v>
          </cell>
          <cell r="C47">
            <v>11</v>
          </cell>
          <cell r="D47" t="str">
            <v>FED DEF INC BEN NON-CURNT</v>
          </cell>
          <cell r="E47">
            <v>105150</v>
          </cell>
          <cell r="F47">
            <v>68330</v>
          </cell>
          <cell r="G47">
            <v>0</v>
          </cell>
          <cell r="H47">
            <v>173480</v>
          </cell>
          <cell r="I47">
            <v>-1661227</v>
          </cell>
        </row>
        <row r="48">
          <cell r="B48">
            <v>410</v>
          </cell>
          <cell r="C48">
            <v>15</v>
          </cell>
          <cell r="D48" t="str">
            <v>FED DEF TAX BEN. NON-CUR.</v>
          </cell>
          <cell r="E48">
            <v>-298656</v>
          </cell>
          <cell r="F48">
            <v>0</v>
          </cell>
          <cell r="G48">
            <v>87443</v>
          </cell>
          <cell r="H48">
            <v>-386099</v>
          </cell>
          <cell r="I48">
            <v>-92457</v>
          </cell>
        </row>
        <row r="49">
          <cell r="B49">
            <v>410</v>
          </cell>
          <cell r="C49">
            <v>21</v>
          </cell>
          <cell r="D49" t="str">
            <v>DEFERRED TAXES - STATE</v>
          </cell>
          <cell r="E49">
            <v>33343</v>
          </cell>
          <cell r="F49">
            <v>21668</v>
          </cell>
          <cell r="G49">
            <v>0</v>
          </cell>
          <cell r="H49">
            <v>55011</v>
          </cell>
          <cell r="I49">
            <v>-526787</v>
          </cell>
        </row>
        <row r="50">
          <cell r="B50">
            <v>410</v>
          </cell>
          <cell r="C50">
            <v>25</v>
          </cell>
          <cell r="D50" t="str">
            <v>STATE DEF TAX BEN NON-CUR</v>
          </cell>
          <cell r="E50">
            <v>-94706</v>
          </cell>
          <cell r="F50">
            <v>0</v>
          </cell>
          <cell r="G50">
            <v>27728</v>
          </cell>
          <cell r="H50">
            <v>-122434</v>
          </cell>
          <cell r="I50">
            <v>-29319</v>
          </cell>
        </row>
        <row r="51">
          <cell r="B51" t="str">
            <v>410 Total</v>
          </cell>
          <cell r="E51">
            <v>-254869</v>
          </cell>
          <cell r="F51">
            <v>89998</v>
          </cell>
          <cell r="G51">
            <v>115171</v>
          </cell>
          <cell r="H51">
            <v>-280042</v>
          </cell>
          <cell r="I51">
            <v>-2309790</v>
          </cell>
        </row>
        <row r="52">
          <cell r="B52">
            <v>426</v>
          </cell>
          <cell r="C52">
            <v>20</v>
          </cell>
          <cell r="D52" t="str">
            <v>OTHER-MISCELLANEOUS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5279795.29</v>
          </cell>
        </row>
        <row r="53">
          <cell r="B53" t="str">
            <v>426 Total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5279795.29</v>
          </cell>
        </row>
        <row r="54">
          <cell r="B54">
            <v>427</v>
          </cell>
          <cell r="C54">
            <v>0</v>
          </cell>
          <cell r="D54" t="str">
            <v>INTEREST-LONG TERM DEBT</v>
          </cell>
          <cell r="E54">
            <v>372656.36</v>
          </cell>
          <cell r="F54">
            <v>33740.080000000002</v>
          </cell>
          <cell r="G54">
            <v>0</v>
          </cell>
          <cell r="H54">
            <v>406396.44</v>
          </cell>
          <cell r="I54">
            <v>158071.75</v>
          </cell>
        </row>
        <row r="55">
          <cell r="B55">
            <v>427</v>
          </cell>
          <cell r="C55">
            <v>10</v>
          </cell>
          <cell r="D55" t="str">
            <v>INTEREST - LT DEBT SWAP</v>
          </cell>
          <cell r="E55">
            <v>156903.76</v>
          </cell>
          <cell r="F55">
            <v>14918.5</v>
          </cell>
          <cell r="G55">
            <v>0</v>
          </cell>
          <cell r="H55">
            <v>171822.26</v>
          </cell>
          <cell r="I55">
            <v>67275.77</v>
          </cell>
        </row>
        <row r="56">
          <cell r="B56" t="str">
            <v>427 Total</v>
          </cell>
          <cell r="E56">
            <v>529560.12</v>
          </cell>
          <cell r="F56">
            <v>48658.58</v>
          </cell>
          <cell r="G56">
            <v>0</v>
          </cell>
          <cell r="H56">
            <v>578218.69999999995</v>
          </cell>
          <cell r="I56">
            <v>225347.52000000002</v>
          </cell>
        </row>
        <row r="57">
          <cell r="B57">
            <v>428</v>
          </cell>
          <cell r="C57">
            <v>0</v>
          </cell>
          <cell r="D57" t="str">
            <v>AMORTIZATION OF DEBT EXP.</v>
          </cell>
          <cell r="E57">
            <v>51564.7</v>
          </cell>
          <cell r="F57">
            <v>4687.7</v>
          </cell>
          <cell r="G57">
            <v>0</v>
          </cell>
          <cell r="H57">
            <v>56252.4</v>
          </cell>
          <cell r="I57">
            <v>21875.93</v>
          </cell>
        </row>
        <row r="58">
          <cell r="B58" t="str">
            <v>428 Total</v>
          </cell>
          <cell r="E58">
            <v>51564.7</v>
          </cell>
          <cell r="F58">
            <v>4687.7</v>
          </cell>
          <cell r="G58">
            <v>0</v>
          </cell>
          <cell r="H58">
            <v>56252.4</v>
          </cell>
          <cell r="I58">
            <v>21875.93</v>
          </cell>
        </row>
        <row r="59">
          <cell r="B59">
            <v>437</v>
          </cell>
          <cell r="C59">
            <v>0</v>
          </cell>
          <cell r="D59" t="str">
            <v>DIVIDENDS DECLARED-COMMON</v>
          </cell>
          <cell r="E59">
            <v>9700000</v>
          </cell>
          <cell r="F59">
            <v>5400000</v>
          </cell>
          <cell r="G59">
            <v>0</v>
          </cell>
          <cell r="H59">
            <v>15100000</v>
          </cell>
          <cell r="I59">
            <v>20549750</v>
          </cell>
        </row>
        <row r="60">
          <cell r="B60" t="str">
            <v>437 Total</v>
          </cell>
          <cell r="E60">
            <v>9700000</v>
          </cell>
          <cell r="F60">
            <v>5400000</v>
          </cell>
          <cell r="G60">
            <v>0</v>
          </cell>
          <cell r="H60">
            <v>15100000</v>
          </cell>
          <cell r="I60">
            <v>20549750</v>
          </cell>
        </row>
        <row r="61">
          <cell r="B61">
            <v>923</v>
          </cell>
          <cell r="C61">
            <v>0</v>
          </cell>
          <cell r="D61" t="str">
            <v>OUTSIDE SERVICES EMPLOYED</v>
          </cell>
          <cell r="E61">
            <v>3261.14</v>
          </cell>
          <cell r="F61">
            <v>0</v>
          </cell>
          <cell r="G61">
            <v>0</v>
          </cell>
          <cell r="H61">
            <v>3261.14</v>
          </cell>
          <cell r="I61">
            <v>0</v>
          </cell>
        </row>
        <row r="62">
          <cell r="B62">
            <v>923</v>
          </cell>
          <cell r="C62">
            <v>10</v>
          </cell>
          <cell r="D62" t="str">
            <v>ACCOUNTING &amp; TAX</v>
          </cell>
          <cell r="E62">
            <v>6228.9</v>
          </cell>
          <cell r="F62">
            <v>3970</v>
          </cell>
          <cell r="G62">
            <v>0</v>
          </cell>
          <cell r="H62">
            <v>10198.9</v>
          </cell>
          <cell r="I62">
            <v>39616.400000000001</v>
          </cell>
        </row>
        <row r="63">
          <cell r="B63">
            <v>923</v>
          </cell>
          <cell r="C63">
            <v>70</v>
          </cell>
          <cell r="D63" t="str">
            <v>OTHER</v>
          </cell>
          <cell r="E63">
            <v>329.73</v>
          </cell>
          <cell r="F63">
            <v>0</v>
          </cell>
          <cell r="G63">
            <v>0</v>
          </cell>
          <cell r="H63">
            <v>329.73</v>
          </cell>
          <cell r="I63">
            <v>0</v>
          </cell>
        </row>
        <row r="64">
          <cell r="B64">
            <v>923</v>
          </cell>
          <cell r="C64">
            <v>80</v>
          </cell>
          <cell r="D64" t="str">
            <v>OUTSIDE SERV.-SERVICES CO</v>
          </cell>
          <cell r="E64">
            <v>4543.4399999999996</v>
          </cell>
          <cell r="F64">
            <v>1497.9</v>
          </cell>
          <cell r="G64">
            <v>0</v>
          </cell>
          <cell r="H64">
            <v>6041.34</v>
          </cell>
          <cell r="I64">
            <v>0</v>
          </cell>
        </row>
        <row r="65">
          <cell r="B65" t="str">
            <v>923 Total</v>
          </cell>
          <cell r="E65">
            <v>14363.21</v>
          </cell>
          <cell r="F65">
            <v>5467.9</v>
          </cell>
          <cell r="G65">
            <v>0</v>
          </cell>
          <cell r="H65">
            <v>19831.11</v>
          </cell>
          <cell r="I65">
            <v>39616.400000000001</v>
          </cell>
        </row>
        <row r="66">
          <cell r="B66">
            <v>925</v>
          </cell>
          <cell r="C66">
            <v>10</v>
          </cell>
          <cell r="D66" t="str">
            <v>EMPLOYEE COMP. INSURANCE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B67">
            <v>925</v>
          </cell>
          <cell r="C67">
            <v>30</v>
          </cell>
          <cell r="D67" t="str">
            <v>EXCESS LIABILITY INS.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B68">
            <v>925</v>
          </cell>
          <cell r="C68">
            <v>50</v>
          </cell>
          <cell r="D68" t="str">
            <v>OFFICER'S LIABILITY INS.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925 Total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B70" t="str">
            <v>207a</v>
          </cell>
          <cell r="C70">
            <v>10</v>
          </cell>
          <cell r="D70" t="str">
            <v>MEMBERS EQUITY</v>
          </cell>
          <cell r="E70">
            <v>-101246089.87</v>
          </cell>
          <cell r="F70">
            <v>0</v>
          </cell>
          <cell r="G70">
            <v>2500000</v>
          </cell>
          <cell r="H70">
            <v>-103746089.87</v>
          </cell>
          <cell r="I70">
            <v>-97246089.870000005</v>
          </cell>
        </row>
        <row r="71">
          <cell r="B71" t="str">
            <v>207a Total</v>
          </cell>
          <cell r="E71">
            <v>-101246089.87</v>
          </cell>
          <cell r="F71">
            <v>0</v>
          </cell>
          <cell r="G71">
            <v>2500000</v>
          </cell>
          <cell r="H71">
            <v>-103746089.87</v>
          </cell>
          <cell r="I71">
            <v>-97246089.870000005</v>
          </cell>
        </row>
        <row r="72">
          <cell r="B72" t="str">
            <v>221a</v>
          </cell>
          <cell r="C72">
            <v>10</v>
          </cell>
          <cell r="D72" t="str">
            <v>CURRENT PORTION L-T-D</v>
          </cell>
          <cell r="E72">
            <v>-170000</v>
          </cell>
          <cell r="F72">
            <v>0</v>
          </cell>
          <cell r="G72">
            <v>0</v>
          </cell>
          <cell r="H72">
            <v>-170000</v>
          </cell>
          <cell r="I72">
            <v>0</v>
          </cell>
        </row>
        <row r="73">
          <cell r="B73" t="str">
            <v>221a Total</v>
          </cell>
          <cell r="E73">
            <v>-170000</v>
          </cell>
          <cell r="F73">
            <v>0</v>
          </cell>
          <cell r="G73">
            <v>0</v>
          </cell>
          <cell r="H73">
            <v>-170000</v>
          </cell>
          <cell r="I73">
            <v>0</v>
          </cell>
        </row>
        <row r="74">
          <cell r="B74" t="str">
            <v>232a</v>
          </cell>
          <cell r="C74">
            <v>11</v>
          </cell>
          <cell r="D74" t="str">
            <v>AFFILIATED CO. PAYABLE</v>
          </cell>
          <cell r="E74">
            <v>-1039.31</v>
          </cell>
          <cell r="F74">
            <v>1039.31</v>
          </cell>
          <cell r="G74">
            <v>1497.9</v>
          </cell>
          <cell r="H74">
            <v>-1497.9</v>
          </cell>
          <cell r="I74">
            <v>0</v>
          </cell>
        </row>
        <row r="75">
          <cell r="B75" t="str">
            <v>232a Total</v>
          </cell>
          <cell r="E75">
            <v>-1039.31</v>
          </cell>
          <cell r="F75">
            <v>1039.31</v>
          </cell>
          <cell r="G75">
            <v>1497.9</v>
          </cell>
          <cell r="H75">
            <v>-1497.9</v>
          </cell>
          <cell r="I75">
            <v>0</v>
          </cell>
        </row>
        <row r="76">
          <cell r="B76" t="str">
            <v>232b</v>
          </cell>
          <cell r="C76">
            <v>1</v>
          </cell>
          <cell r="D76" t="str">
            <v>ACCOUNTS PAYABLE-GENERAL</v>
          </cell>
          <cell r="E76">
            <v>0</v>
          </cell>
          <cell r="F76">
            <v>0</v>
          </cell>
          <cell r="G76">
            <v>1000</v>
          </cell>
          <cell r="H76">
            <v>-1000</v>
          </cell>
          <cell r="I76">
            <v>0</v>
          </cell>
        </row>
        <row r="77">
          <cell r="B77" t="str">
            <v>232b Total</v>
          </cell>
          <cell r="E77">
            <v>0</v>
          </cell>
          <cell r="F77">
            <v>0</v>
          </cell>
          <cell r="G77">
            <v>1000</v>
          </cell>
          <cell r="H77">
            <v>-1000</v>
          </cell>
          <cell r="I77">
            <v>0</v>
          </cell>
        </row>
        <row r="78">
          <cell r="B78" t="str">
            <v>Grand Total</v>
          </cell>
          <cell r="E78">
            <v>1.7285401554545388E-8</v>
          </cell>
          <cell r="F78">
            <v>21107519.949999999</v>
          </cell>
          <cell r="G78">
            <v>21107519.949999999</v>
          </cell>
          <cell r="H78">
            <v>2.0861534721916541E-8</v>
          </cell>
          <cell r="I78">
            <v>1.4901161193847656E-8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erating Income Sum Index C"/>
      <sheetName val="Operating Income Summary C-1"/>
      <sheetName val="Adj Operating Income Sum C-2"/>
      <sheetName val="Oper Rev&amp;Exp by Accts C2.1p1-2"/>
      <sheetName val="Total Co Accts Activ C2.2p1-10"/>
    </sheetNames>
    <sheetDataSet>
      <sheetData sheetId="0" refreshError="1"/>
      <sheetData sheetId="1">
        <row r="4">
          <cell r="A4" t="str">
            <v>FOR THE TWELVE MONTHS ENDED JUNE 30, 2009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RB"/>
      <sheetName val="526849-48"/>
      <sheetName val="106200"/>
      <sheetName val="Input"/>
      <sheetName val="Weather"/>
      <sheetName val="Calculations"/>
      <sheetName val="Cash Working Cap"/>
      <sheetName val="Debt and Equity"/>
      <sheetName val="issue nxt qtr"/>
      <sheetName val="NH Return on Rate Base ReportFi"/>
      <sheetName val="#REF"/>
    </sheetNames>
    <sheetDataSet>
      <sheetData sheetId="0" refreshError="1">
        <row r="2">
          <cell r="B2" t="str">
            <v>New Hampshire Division</v>
          </cell>
        </row>
        <row r="3">
          <cell r="B3" t="str">
            <v>Historical Rates of Return - Normalized</v>
          </cell>
        </row>
        <row r="4">
          <cell r="B4" t="str">
            <v>12 Months Ending  09/30/03</v>
          </cell>
        </row>
        <row r="7">
          <cell r="B7" t="str">
            <v>Cost of Service :</v>
          </cell>
          <cell r="D7" t="str">
            <v>Actuals</v>
          </cell>
          <cell r="E7" t="str">
            <v>Per Settlement</v>
          </cell>
        </row>
        <row r="9">
          <cell r="B9" t="str">
            <v xml:space="preserve">Revenues </v>
          </cell>
          <cell r="D9">
            <v>55676556.019999996</v>
          </cell>
          <cell r="E9">
            <v>47746999</v>
          </cell>
        </row>
        <row r="10">
          <cell r="B10" t="str">
            <v>Weather Adjustment ( After Tax )</v>
          </cell>
          <cell r="D10">
            <v>-579544.02674999996</v>
          </cell>
        </row>
        <row r="11">
          <cell r="B11" t="str">
            <v>Gas Costs</v>
          </cell>
          <cell r="D11">
            <v>-35263858.420000002</v>
          </cell>
          <cell r="E11">
            <v>-28866180</v>
          </cell>
        </row>
        <row r="12">
          <cell r="B12" t="str">
            <v>Normalized Revenues</v>
          </cell>
          <cell r="D12">
            <v>19833153.573249996</v>
          </cell>
          <cell r="E12">
            <v>18880819</v>
          </cell>
        </row>
        <row r="13">
          <cell r="F13">
            <v>513401</v>
          </cell>
        </row>
        <row r="14">
          <cell r="B14" t="str">
            <v>O&amp;M:</v>
          </cell>
        </row>
        <row r="15">
          <cell r="B15" t="str">
            <v>Other Production</v>
          </cell>
          <cell r="D15">
            <v>87642.079999999987</v>
          </cell>
          <cell r="E15">
            <v>94112</v>
          </cell>
        </row>
        <row r="16">
          <cell r="B16" t="str">
            <v>Distribution</v>
          </cell>
          <cell r="D16">
            <v>1613597.9500000002</v>
          </cell>
          <cell r="E16">
            <v>2435651</v>
          </cell>
        </row>
        <row r="17">
          <cell r="B17" t="str">
            <v>Customer Accounting</v>
          </cell>
          <cell r="D17">
            <v>1375486.29</v>
          </cell>
          <cell r="E17">
            <v>651787</v>
          </cell>
        </row>
        <row r="18">
          <cell r="B18" t="str">
            <v>Sales &amp; New Business</v>
          </cell>
          <cell r="D18">
            <v>786319.4</v>
          </cell>
          <cell r="E18">
            <v>362580</v>
          </cell>
        </row>
        <row r="19">
          <cell r="B19" t="str">
            <v>Admin. &amp; General</v>
          </cell>
          <cell r="D19">
            <v>5400521.0600000005</v>
          </cell>
          <cell r="E19">
            <v>4185559</v>
          </cell>
          <cell r="F19" t="str">
            <v>(a)</v>
          </cell>
        </row>
        <row r="20">
          <cell r="B20" t="str">
            <v>Subtotal O&amp;M</v>
          </cell>
          <cell r="D20">
            <v>9263566.7800000012</v>
          </cell>
          <cell r="E20">
            <v>7729689</v>
          </cell>
        </row>
        <row r="21">
          <cell r="F21" t="str">
            <v>523722</v>
          </cell>
        </row>
        <row r="22">
          <cell r="B22" t="str">
            <v>Federal &amp; State Income Tax</v>
          </cell>
          <cell r="D22">
            <v>2728469.0292175002</v>
          </cell>
          <cell r="E22">
            <v>2072231</v>
          </cell>
        </row>
        <row r="23">
          <cell r="B23" t="str">
            <v>Property Tax</v>
          </cell>
          <cell r="D23">
            <v>1325069.69</v>
          </cell>
          <cell r="E23">
            <v>1415023</v>
          </cell>
        </row>
        <row r="24">
          <cell r="B24" t="str">
            <v>Other Tax</v>
          </cell>
          <cell r="C24" t="str">
            <v>?</v>
          </cell>
          <cell r="D24">
            <v>198077.43999999994</v>
          </cell>
          <cell r="E24">
            <v>388546</v>
          </cell>
          <cell r="F24" t="str">
            <v>523603</v>
          </cell>
        </row>
        <row r="25">
          <cell r="B25" t="str">
            <v>Depreciation</v>
          </cell>
          <cell r="D25">
            <v>2980385.88</v>
          </cell>
          <cell r="E25">
            <v>2869213</v>
          </cell>
          <cell r="F25" t="str">
            <v>523611</v>
          </cell>
          <cell r="G25" t="str">
            <v>Pension &amp; Benefit Reserves</v>
          </cell>
        </row>
        <row r="26">
          <cell r="B26" t="str">
            <v>Amortization</v>
          </cell>
          <cell r="D26">
            <v>414129.72</v>
          </cell>
          <cell r="E26">
            <v>164759</v>
          </cell>
          <cell r="F26" t="str">
            <v>(a)</v>
          </cell>
        </row>
        <row r="27">
          <cell r="B27" t="str">
            <v>Operating Rents</v>
          </cell>
          <cell r="D27">
            <v>-404214.45</v>
          </cell>
          <cell r="E27">
            <v>-400982</v>
          </cell>
          <cell r="F27" t="str">
            <v>526300</v>
          </cell>
          <cell r="G27" t="str">
            <v>Total Rate Base</v>
          </cell>
        </row>
        <row r="28">
          <cell r="B28" t="str">
            <v>Interest on Customer Deposits</v>
          </cell>
          <cell r="D28">
            <v>19051.25</v>
          </cell>
          <cell r="E28">
            <v>18676</v>
          </cell>
        </row>
        <row r="29">
          <cell r="G29" t="str">
            <v>Utility Operating Income</v>
          </cell>
        </row>
        <row r="30">
          <cell r="B30" t="str">
            <v xml:space="preserve">     Subtotal Operating Expenses</v>
          </cell>
          <cell r="D30">
            <v>16524535.339217499</v>
          </cell>
          <cell r="E30">
            <v>14257155</v>
          </cell>
        </row>
        <row r="33">
          <cell r="G33" t="str">
            <v>Return on Rate Base</v>
          </cell>
        </row>
        <row r="35">
          <cell r="B35" t="str">
            <v>Total Operating Expenses</v>
          </cell>
          <cell r="D35">
            <v>16524535.339217499</v>
          </cell>
          <cell r="E35">
            <v>14257155</v>
          </cell>
          <cell r="G35" t="str">
            <v>Return on Common Equity</v>
          </cell>
        </row>
        <row r="37">
          <cell r="B37" t="str">
            <v>Utility Operating Income</v>
          </cell>
          <cell r="D37">
            <v>3308618.2340324968</v>
          </cell>
          <cell r="E37">
            <v>4623664</v>
          </cell>
        </row>
        <row r="40">
          <cell r="A40" t="str">
            <v xml:space="preserve"> </v>
          </cell>
          <cell r="B40" t="str">
            <v>Return Surplus (Deficiency)</v>
          </cell>
          <cell r="D40">
            <v>-1117794.9672567276</v>
          </cell>
        </row>
        <row r="41">
          <cell r="B41" t="str">
            <v>Revenue Surplus (Deficiency)</v>
          </cell>
          <cell r="D41">
            <v>-1879436.683071421</v>
          </cell>
        </row>
        <row r="45">
          <cell r="B45" t="str">
            <v>Notes:</v>
          </cell>
        </row>
        <row r="47">
          <cell r="B47" t="str">
            <v>Northern's last rate case, D601-182, was settled.  The per</v>
          </cell>
          <cell r="G47" t="str">
            <v>Debt</v>
          </cell>
        </row>
        <row r="48">
          <cell r="B48" t="str">
            <v>settlement numbers are from the Staff's schedules.</v>
          </cell>
          <cell r="G48" t="str">
            <v>Preferred Stock</v>
          </cell>
        </row>
        <row r="49">
          <cell r="G49" t="str">
            <v>Common Equity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A2" t="str">
            <v>CASE NO. 2002-00145</v>
          </cell>
        </row>
        <row r="3">
          <cell r="A3" t="str">
            <v>ADJUSTMENT TO PAYROLL TAXES</v>
          </cell>
        </row>
        <row r="4">
          <cell r="A4" t="str">
            <v>FOR THE TWELVE MONTHS ENDED DECEMBER 31, 2001</v>
          </cell>
        </row>
        <row r="6">
          <cell r="F6" t="str">
            <v>WPD-2.10</v>
          </cell>
        </row>
        <row r="7">
          <cell r="F7" t="str">
            <v>SHEET 1 OF 1</v>
          </cell>
        </row>
        <row r="8">
          <cell r="F8" t="str">
            <v>REFERENCE: WPD-2.4</v>
          </cell>
        </row>
        <row r="11">
          <cell r="A11" t="str">
            <v>LINE</v>
          </cell>
          <cell r="E11" t="str">
            <v xml:space="preserve">TAXABLE @ </v>
          </cell>
          <cell r="G11" t="str">
            <v xml:space="preserve">TAXABLE @ </v>
          </cell>
        </row>
        <row r="12">
          <cell r="A12" t="str">
            <v>NO.</v>
          </cell>
          <cell r="C12" t="str">
            <v>DESCRIPTION</v>
          </cell>
          <cell r="E12" t="str">
            <v>OASDI &amp; HI</v>
          </cell>
          <cell r="G12" t="str">
            <v>HI ONLY</v>
          </cell>
        </row>
        <row r="13">
          <cell r="E13" t="str">
            <v>(1)</v>
          </cell>
          <cell r="G13" t="str">
            <v>(2)</v>
          </cell>
        </row>
        <row r="14">
          <cell r="E14" t="str">
            <v>$</v>
          </cell>
        </row>
        <row r="15">
          <cell r="A15">
            <v>1</v>
          </cell>
          <cell r="C15" t="str">
            <v>O&amp;M PAYROLL ADJUSTMENT [1]</v>
          </cell>
          <cell r="E15">
            <v>129205</v>
          </cell>
        </row>
        <row r="17">
          <cell r="A17">
            <v>2</v>
          </cell>
          <cell r="C17" t="str">
            <v>TAX RATE</v>
          </cell>
          <cell r="E17">
            <v>7.6499999999999999E-2</v>
          </cell>
        </row>
        <row r="19">
          <cell r="A19">
            <v>3</v>
          </cell>
          <cell r="C19" t="str">
            <v>SUBTOTAL</v>
          </cell>
          <cell r="E19">
            <v>9884</v>
          </cell>
        </row>
        <row r="21">
          <cell r="A21">
            <v>4</v>
          </cell>
          <cell r="C21" t="str">
            <v>INCREASE IN MAXIMUM SUBJECT TO SOCIAL SECURITY</v>
          </cell>
          <cell r="E21">
            <v>4500</v>
          </cell>
        </row>
        <row r="22">
          <cell r="A22">
            <v>5</v>
          </cell>
          <cell r="C22" t="str">
            <v>($84,900 - $80,400)</v>
          </cell>
        </row>
        <row r="24">
          <cell r="A24">
            <v>6</v>
          </cell>
          <cell r="C24" t="str">
            <v>NUMBER OF EMPLOYEES</v>
          </cell>
          <cell r="E24">
            <v>4</v>
          </cell>
        </row>
        <row r="26">
          <cell r="A26">
            <v>7</v>
          </cell>
          <cell r="C26" t="str">
            <v>INCREASE IN BASE</v>
          </cell>
          <cell r="E26">
            <v>18000</v>
          </cell>
        </row>
        <row r="28">
          <cell r="A28">
            <v>8</v>
          </cell>
          <cell r="C28" t="str">
            <v>TAX RATE</v>
          </cell>
          <cell r="E28">
            <v>6.2E-2</v>
          </cell>
        </row>
        <row r="30">
          <cell r="A30">
            <v>9</v>
          </cell>
          <cell r="C30" t="str">
            <v>SUBTOTAL</v>
          </cell>
          <cell r="E30">
            <v>1116</v>
          </cell>
        </row>
        <row r="32">
          <cell r="A32">
            <v>10</v>
          </cell>
          <cell r="C32" t="str">
            <v>TOTAL FICA ADJUSTMENT</v>
          </cell>
          <cell r="E32">
            <v>11000</v>
          </cell>
        </row>
        <row r="35">
          <cell r="C35" t="str">
            <v>NOTES:</v>
          </cell>
        </row>
        <row r="36">
          <cell r="C36" t="str">
            <v>[1]  SEE SHEET 1 OF WPD-2.4</v>
          </cell>
        </row>
      </sheetData>
      <sheetData sheetId="1"/>
      <sheetData sheetId="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ling Sheet"/>
      <sheetName val="Index"/>
      <sheetName val="Rev Def Sum"/>
      <sheetName val="Rev Requirement"/>
      <sheetName val="Gross Conversion Factor"/>
      <sheetName val="Proforma Adjustments"/>
      <sheetName val="Revenue  Sheet 1"/>
      <sheetName val="Summary Sheet 2"/>
      <sheetName val="Per Books Purchase Gas Exp"/>
      <sheetName val="Annualized Purchase Gas Exp "/>
      <sheetName val="Unadj. Rev 2-A"/>
      <sheetName val="Bills 2-B"/>
      <sheetName val="Mcf 2-C"/>
      <sheetName val="Norm 2-D"/>
      <sheetName val="Adj. Exhibt 2-E"/>
      <sheetName val="Adj to OGDR 2-F"/>
      <sheetName val="O&amp;M Expenses"/>
      <sheetName val="O&amp;M Adjustment Summary"/>
      <sheetName val="Labor Adj. Summary"/>
      <sheetName val="Wage Increase"/>
      <sheetName val="Gross Payroll Summary"/>
      <sheetName val="O&amp;M Percentage"/>
      <sheetName val="Incentive"/>
      <sheetName val="Profit Sharing"/>
      <sheetName val="Pensions &amp; Benefits Adj "/>
      <sheetName val="NCSC Test Year Adj"/>
      <sheetName val="Incentive Comp"/>
      <sheetName val="IBM IT"/>
      <sheetName val="NCSC Labor &amp; Benefits"/>
      <sheetName val="Lobbying Adj"/>
      <sheetName val="Lease Expense"/>
      <sheetName val="Corporate Insurance"/>
      <sheetName val="Fuel Used in Co Operations"/>
      <sheetName val="Uncollectible Adj."/>
      <sheetName val="Rate Case Expense Adj"/>
      <sheetName val="DSM Surcharge Adjustment"/>
      <sheetName val="PSC &amp; PC Fees Adj"/>
      <sheetName val="Injuries&amp; Damages Adj"/>
      <sheetName val="Meter Reading Costs"/>
      <sheetName val="Depreciation Expense Summary"/>
      <sheetName val="Taxes Other than Income Sum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Rate Base"/>
      <sheetName val="In Ser Acct 101 Sum"/>
      <sheetName val="106 "/>
      <sheetName val="107 "/>
      <sheetName val="Depreciation Reserve "/>
      <sheetName val="Material &amp; Supplies"/>
      <sheetName val="Def Tx CIAC"/>
      <sheetName val="Def Tx Inv"/>
      <sheetName val="Customer Deposits"/>
      <sheetName val="Cust Adv  Const"/>
      <sheetName val="Def Inc Taxes"/>
      <sheetName val="Def Tx Hdqts Bldg"/>
      <sheetName val="Lead Lag"/>
      <sheetName val="Cost of Capital"/>
      <sheetName val="Annualized Labor 6-30-08 Wpa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33 A REV."/>
      <sheetName val="ATTACH REH-5A REV"/>
      <sheetName val="TS1 &amp; TS2 ALLOCATION"/>
    </sheetNames>
    <sheetDataSet>
      <sheetData sheetId="0" refreshError="1">
        <row r="1">
          <cell r="H1" t="str">
            <v>Schedule 33</v>
          </cell>
        </row>
        <row r="3">
          <cell r="D3" t="str">
            <v>COLUMBIA GAS OF VIRGINIA,  INC.</v>
          </cell>
        </row>
        <row r="5">
          <cell r="D5" t="str">
            <v xml:space="preserve">      Schedule of Additional Gross Revenues</v>
          </cell>
        </row>
        <row r="6">
          <cell r="D6" t="str">
            <v>By Rate Schedule Produced By Proposed Rates</v>
          </cell>
        </row>
        <row r="9">
          <cell r="D9" t="str">
            <v>Adjusted</v>
          </cell>
          <cell r="G9" t="str">
            <v>Proposed</v>
          </cell>
          <cell r="H9" t="str">
            <v>Proposed</v>
          </cell>
        </row>
        <row r="10">
          <cell r="C10" t="str">
            <v>Adjusted</v>
          </cell>
          <cell r="D10" t="str">
            <v>Rate</v>
          </cell>
          <cell r="E10" t="str">
            <v>Proposed</v>
          </cell>
          <cell r="F10" t="str">
            <v>Adjusted</v>
          </cell>
          <cell r="G10" t="str">
            <v>Increase</v>
          </cell>
          <cell r="H10" t="str">
            <v>Increase</v>
          </cell>
        </row>
        <row r="11">
          <cell r="B11" t="str">
            <v>Description</v>
          </cell>
          <cell r="C11" t="str">
            <v>Volumes (a)</v>
          </cell>
          <cell r="D11" t="str">
            <v>Revenue (b)</v>
          </cell>
          <cell r="E11" t="str">
            <v>Increase</v>
          </cell>
          <cell r="F11" t="str">
            <v>Revenues</v>
          </cell>
          <cell r="G11" t="str">
            <v>Per Mcf</v>
          </cell>
          <cell r="H11" t="str">
            <v>Percent</v>
          </cell>
        </row>
        <row r="12">
          <cell r="C12" t="str">
            <v>(1)</v>
          </cell>
          <cell r="D12" t="str">
            <v>(2)</v>
          </cell>
          <cell r="E12" t="str">
            <v>(3)</v>
          </cell>
          <cell r="F12" t="str">
            <v>(4=2+3)</v>
          </cell>
          <cell r="G12" t="str">
            <v>(5=3/1)</v>
          </cell>
          <cell r="H12" t="str">
            <v>(6)</v>
          </cell>
        </row>
        <row r="13">
          <cell r="C13" t="str">
            <v>Mcf</v>
          </cell>
          <cell r="D13" t="str">
            <v>$</v>
          </cell>
          <cell r="E13" t="str">
            <v>$</v>
          </cell>
          <cell r="F13" t="str">
            <v>$</v>
          </cell>
          <cell r="G13" t="str">
            <v>$/Mcf</v>
          </cell>
        </row>
        <row r="15">
          <cell r="B15" t="str">
            <v>Residential Service</v>
          </cell>
        </row>
        <row r="16">
          <cell r="B16" t="str">
            <v xml:space="preserve">  East and West</v>
          </cell>
          <cell r="C16">
            <v>11467918.199999999</v>
          </cell>
          <cell r="D16">
            <v>105546782</v>
          </cell>
          <cell r="E16">
            <v>9268974.945700001</v>
          </cell>
          <cell r="F16">
            <v>114815756.9457</v>
          </cell>
        </row>
        <row r="17">
          <cell r="B17" t="str">
            <v xml:space="preserve">  Central</v>
          </cell>
          <cell r="C17">
            <v>917057.1</v>
          </cell>
          <cell r="D17">
            <v>8272167</v>
          </cell>
          <cell r="E17">
            <v>796152.52987344749</v>
          </cell>
          <cell r="F17">
            <v>9068319.5298734475</v>
          </cell>
        </row>
        <row r="18">
          <cell r="B18" t="str">
            <v xml:space="preserve">  Total</v>
          </cell>
          <cell r="C18">
            <v>12384975.299999999</v>
          </cell>
          <cell r="D18">
            <v>113818949</v>
          </cell>
          <cell r="E18">
            <v>10065127.475573448</v>
          </cell>
          <cell r="F18">
            <v>123884076.47557345</v>
          </cell>
          <cell r="G18">
            <v>0.81269999999999998</v>
          </cell>
          <cell r="H18">
            <v>8.8400000000000006E-2</v>
          </cell>
        </row>
        <row r="20">
          <cell r="B20" t="str">
            <v>Small General Service</v>
          </cell>
        </row>
        <row r="21">
          <cell r="B21" t="str">
            <v xml:space="preserve">  Commercial</v>
          </cell>
          <cell r="C21">
            <v>6998572.9000000004</v>
          </cell>
          <cell r="D21">
            <v>47132884</v>
          </cell>
          <cell r="E21">
            <v>2635048.8509999998</v>
          </cell>
          <cell r="F21">
            <v>49767932.850999996</v>
          </cell>
        </row>
        <row r="22">
          <cell r="B22" t="str">
            <v xml:space="preserve">  Industrial</v>
          </cell>
          <cell r="C22">
            <v>522998.3</v>
          </cell>
          <cell r="D22">
            <v>3243215</v>
          </cell>
          <cell r="E22">
            <v>180918.85170088289</v>
          </cell>
          <cell r="F22">
            <v>3424133.8517008829</v>
          </cell>
        </row>
        <row r="23">
          <cell r="B23" t="str">
            <v xml:space="preserve">  Total</v>
          </cell>
          <cell r="C23">
            <v>7521571.2000000002</v>
          </cell>
          <cell r="D23">
            <v>50376099</v>
          </cell>
          <cell r="E23">
            <v>2815967.7027008827</v>
          </cell>
          <cell r="F23">
            <v>53192066.702700876</v>
          </cell>
          <cell r="G23">
            <v>0.37440000000000001</v>
          </cell>
          <cell r="H23">
            <v>5.5899999999999998E-2</v>
          </cell>
        </row>
        <row r="25">
          <cell r="B25" t="str">
            <v xml:space="preserve">Large General Service 1/  </v>
          </cell>
        </row>
        <row r="26">
          <cell r="B26" t="str">
            <v>Transportation Service 1</v>
          </cell>
        </row>
        <row r="27">
          <cell r="B27" t="str">
            <v xml:space="preserve">  Commercial (LGS 1)</v>
          </cell>
          <cell r="C27">
            <v>427682.9</v>
          </cell>
          <cell r="D27">
            <v>1115423</v>
          </cell>
          <cell r="E27">
            <v>32711.53581999999</v>
          </cell>
          <cell r="F27">
            <v>1148134.5358199999</v>
          </cell>
        </row>
        <row r="28">
          <cell r="B28" t="str">
            <v xml:space="preserve">  Industrial (LGS 1)</v>
          </cell>
          <cell r="C28">
            <v>740335</v>
          </cell>
          <cell r="D28">
            <v>3449616</v>
          </cell>
          <cell r="E28">
            <v>74045.791333959671</v>
          </cell>
          <cell r="F28">
            <v>3523661.7913339594</v>
          </cell>
        </row>
        <row r="29">
          <cell r="B29" t="str">
            <v xml:space="preserve">  Commercial (TS-1)</v>
          </cell>
          <cell r="C29">
            <v>2101300.2000000002</v>
          </cell>
          <cell r="D29">
            <v>1368179</v>
          </cell>
          <cell r="E29">
            <v>167328.92973999999</v>
          </cell>
          <cell r="F29">
            <v>1535507.9297400001</v>
          </cell>
        </row>
        <row r="30">
          <cell r="B30" t="str">
            <v xml:space="preserve">  Industrial (TS-1)</v>
          </cell>
          <cell r="C30">
            <v>6947728.5999999996</v>
          </cell>
          <cell r="D30">
            <v>3734034</v>
          </cell>
          <cell r="E30">
            <v>495300.92672000005</v>
          </cell>
          <cell r="F30">
            <v>4229334.9267199999</v>
          </cell>
        </row>
        <row r="31">
          <cell r="B31" t="str">
            <v xml:space="preserve">  Total</v>
          </cell>
          <cell r="C31">
            <v>10217046.699999999</v>
          </cell>
          <cell r="D31">
            <v>9667252</v>
          </cell>
          <cell r="E31">
            <v>769387.1836139597</v>
          </cell>
          <cell r="F31">
            <v>10436639.18361396</v>
          </cell>
          <cell r="G31">
            <v>7.5300000000000006E-2</v>
          </cell>
          <cell r="H31">
            <v>7.9600000000000004E-2</v>
          </cell>
        </row>
        <row r="33">
          <cell r="B33" t="str">
            <v>Large General Service 2/</v>
          </cell>
        </row>
        <row r="34">
          <cell r="B34" t="str">
            <v>Transportation Service 2</v>
          </cell>
        </row>
        <row r="35">
          <cell r="B35" t="str">
            <v xml:space="preserve">  Commercial (LGS 2)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 t="str">
            <v xml:space="preserve">  Industrial (LGS 2)</v>
          </cell>
          <cell r="C36">
            <v>1052107</v>
          </cell>
          <cell r="D36">
            <v>4040109</v>
          </cell>
          <cell r="E36">
            <v>21383.575000000001</v>
          </cell>
          <cell r="F36">
            <v>4061492.5750000002</v>
          </cell>
        </row>
        <row r="37">
          <cell r="B37" t="str">
            <v xml:space="preserve">  Commercial (TS-2)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 t="str">
            <v xml:space="preserve">  Industrial (TS-2)</v>
          </cell>
          <cell r="C38">
            <v>13598016</v>
          </cell>
          <cell r="D38">
            <v>3105475</v>
          </cell>
          <cell r="E38">
            <v>353886.06311170897</v>
          </cell>
          <cell r="F38">
            <v>3459361.063111709</v>
          </cell>
        </row>
        <row r="39">
          <cell r="B39" t="str">
            <v xml:space="preserve">  Total</v>
          </cell>
          <cell r="C39">
            <v>14650123</v>
          </cell>
          <cell r="D39">
            <v>7145584</v>
          </cell>
          <cell r="E39">
            <v>375269.63811170898</v>
          </cell>
          <cell r="F39">
            <v>7520853.6381117087</v>
          </cell>
          <cell r="G39">
            <v>2.5600000000000001E-2</v>
          </cell>
          <cell r="H39">
            <v>5.2499999999999998E-2</v>
          </cell>
        </row>
        <row r="42">
          <cell r="B42" t="str">
            <v xml:space="preserve">  Special Contract</v>
          </cell>
          <cell r="C42">
            <v>16993404</v>
          </cell>
          <cell r="D42">
            <v>2615185</v>
          </cell>
          <cell r="E42">
            <v>0</v>
          </cell>
          <cell r="F42">
            <v>2615185</v>
          </cell>
          <cell r="G42">
            <v>0</v>
          </cell>
          <cell r="H42">
            <v>0</v>
          </cell>
        </row>
        <row r="44">
          <cell r="B44" t="str">
            <v xml:space="preserve">  Total Transportation</v>
          </cell>
          <cell r="C44">
            <v>39640448.799999997</v>
          </cell>
          <cell r="D44">
            <v>10822873</v>
          </cell>
          <cell r="E44">
            <v>1016515.919571709</v>
          </cell>
          <cell r="F44">
            <v>11839388.919571709</v>
          </cell>
        </row>
        <row r="46">
          <cell r="B46" t="str">
            <v>Total</v>
          </cell>
          <cell r="C46">
            <v>61767120.200000003</v>
          </cell>
          <cell r="D46">
            <v>183623069</v>
          </cell>
          <cell r="E46">
            <v>14025752</v>
          </cell>
          <cell r="F46">
            <v>197648821</v>
          </cell>
        </row>
        <row r="48">
          <cell r="B48" t="str">
            <v>Other Operating Revenue</v>
          </cell>
          <cell r="D48">
            <v>2113419</v>
          </cell>
          <cell r="E48">
            <v>0</v>
          </cell>
          <cell r="F48">
            <v>2113419</v>
          </cell>
        </row>
        <row r="49">
          <cell r="B49" t="str">
            <v>Total Revenue</v>
          </cell>
          <cell r="C49">
            <v>61767120.200000003</v>
          </cell>
          <cell r="D49">
            <v>185736488</v>
          </cell>
          <cell r="E49">
            <v>14025752</v>
          </cell>
          <cell r="F49">
            <v>199762240</v>
          </cell>
        </row>
        <row r="52">
          <cell r="B52" t="str">
            <v>(a) Test period adjusted per schedule 14.</v>
          </cell>
        </row>
        <row r="54">
          <cell r="B54" t="str">
            <v>(b) Rates based on those in approved in Case No. PUE950033.</v>
          </cell>
        </row>
        <row r="56">
          <cell r="B56" t="str">
            <v>X:\CGV\RATECASE\98\SCHEDULE\SCHEDULE 33 FOR 1998</v>
          </cell>
        </row>
      </sheetData>
      <sheetData sheetId="1" refreshError="1"/>
      <sheetData sheetId="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oice"/>
      <sheetName val="Remit"/>
      <sheetName val="August Timesheets"/>
      <sheetName val="September Timesheets"/>
      <sheetName val="September Travel Detail"/>
      <sheetName val="HWS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-2"/>
      <sheetName val="B2.1"/>
      <sheetName val="B-2.1a"/>
      <sheetName val="B-2.2"/>
      <sheetName val="B-2.3"/>
      <sheetName val="B-2.4"/>
      <sheetName val="B-2.5"/>
      <sheetName val="B-2.6"/>
      <sheetName val="B-2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NG BS 2009-201x"/>
      <sheetName val="PNG BS NovP1"/>
      <sheetName val="PNG BS OctFF"/>
      <sheetName val="PNG BS Oct10"/>
      <sheetName val="PNG BS OctP2"/>
      <sheetName val="PNG BS OctPP"/>
      <sheetName val="PNG BS SepRV"/>
      <sheetName val="PNG BS Sep10"/>
      <sheetName val="PNG BS Aug10"/>
      <sheetName val="PNG BS Jan10"/>
      <sheetName val="PNG BS Feb10"/>
      <sheetName val="PNG BS Mar10"/>
      <sheetName val="PNG BS Apr10"/>
      <sheetName val="PNG BS May10"/>
      <sheetName val="PNG BS Jun10"/>
      <sheetName val="PNG BS Jul10"/>
      <sheetName val="CE NEEDED"/>
      <sheetName val="PNG BS 2008"/>
      <sheetName val="Sheet1"/>
    </sheetNames>
    <sheetDataSet>
      <sheetData sheetId="0" refreshError="1"/>
      <sheetData sheetId="1" refreshError="1"/>
      <sheetData sheetId="2">
        <row r="2">
          <cell r="E2" t="str">
            <v>Nov</v>
          </cell>
        </row>
      </sheetData>
      <sheetData sheetId="3">
        <row r="2">
          <cell r="E2" t="str">
            <v>Oct</v>
          </cell>
        </row>
      </sheetData>
      <sheetData sheetId="4" refreshError="1"/>
      <sheetData sheetId="5" refreshError="1"/>
      <sheetData sheetId="6" refreshError="1"/>
      <sheetData sheetId="7">
        <row r="3">
          <cell r="C3" t="str">
            <v>Pct.Diff.</v>
          </cell>
        </row>
      </sheetData>
      <sheetData sheetId="8" refreshError="1"/>
      <sheetData sheetId="9">
        <row r="2">
          <cell r="C2" t="str">
            <v>CE</v>
          </cell>
        </row>
      </sheetData>
      <sheetData sheetId="10">
        <row r="2">
          <cell r="C2" t="str">
            <v>CE</v>
          </cell>
        </row>
      </sheetData>
      <sheetData sheetId="11">
        <row r="2">
          <cell r="C2" t="str">
            <v>CE</v>
          </cell>
        </row>
      </sheetData>
      <sheetData sheetId="12">
        <row r="2">
          <cell r="C2" t="str">
            <v>CE</v>
          </cell>
        </row>
      </sheetData>
      <sheetData sheetId="13">
        <row r="2">
          <cell r="C2" t="str">
            <v>CE</v>
          </cell>
        </row>
      </sheetData>
      <sheetData sheetId="14">
        <row r="2">
          <cell r="C2" t="str">
            <v>CE</v>
          </cell>
        </row>
      </sheetData>
      <sheetData sheetId="15">
        <row r="2">
          <cell r="C2" t="str">
            <v>CE</v>
          </cell>
        </row>
      </sheetData>
      <sheetData sheetId="16">
        <row r="2">
          <cell r="C2" t="str">
            <v>CE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Assumptions"/>
      <sheetName val="Rev Sum"/>
      <sheetName val="Retail ---&gt;"/>
      <sheetName val="RS"/>
      <sheetName val="GSS"/>
      <sheetName val="GSL"/>
      <sheetName val="LGS &amp; SLGS"/>
      <sheetName val="EP &amp; CG &amp; WS"/>
      <sheetName val="OthRev-S"/>
      <sheetName val="Forecast-S"/>
      <sheetName val="Transport ---&gt;"/>
      <sheetName val="RS-T"/>
      <sheetName val="GSS-T"/>
      <sheetName val="GSL-T"/>
      <sheetName val="LGS-T &amp; SLGS-T"/>
      <sheetName val="EPGS &amp; CGS &amp; FTS"/>
      <sheetName val="Forecast-T"/>
      <sheetName val="Workpapers ---&gt;"/>
      <sheetName val="RSS-Rates"/>
      <sheetName val="TSS-Rates"/>
      <sheetName val="MCF Est-Retail"/>
      <sheetName val="MCF Est-Transport"/>
      <sheetName val="CAP"/>
      <sheetName val="Retail Lookup"/>
      <sheetName val="Transport Lookup"/>
      <sheetName val="Gas Cost (OU Calc)"/>
      <sheetName val="OU Ent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">
          <cell r="A4" t="str">
            <v>ID</v>
          </cell>
          <cell r="B4" t="str">
            <v>Class Code</v>
          </cell>
          <cell r="C4" t="str">
            <v>Description</v>
          </cell>
          <cell r="D4" t="str">
            <v>Notes</v>
          </cell>
          <cell r="E4">
            <v>41275</v>
          </cell>
          <cell r="F4" t="str">
            <v>Feb</v>
          </cell>
          <cell r="G4" t="str">
            <v>Mar</v>
          </cell>
          <cell r="H4" t="str">
            <v>Apr</v>
          </cell>
          <cell r="I4" t="str">
            <v>May</v>
          </cell>
          <cell r="J4" t="str">
            <v>Jun</v>
          </cell>
          <cell r="K4" t="str">
            <v>Jul</v>
          </cell>
          <cell r="L4" t="str">
            <v>Aug</v>
          </cell>
          <cell r="M4" t="str">
            <v>Sep</v>
          </cell>
          <cell r="N4" t="str">
            <v>Oct</v>
          </cell>
          <cell r="O4" t="str">
            <v>Nov</v>
          </cell>
          <cell r="P4">
            <v>41609</v>
          </cell>
          <cell r="Q4">
            <v>41640</v>
          </cell>
          <cell r="R4" t="str">
            <v>Feb</v>
          </cell>
          <cell r="S4" t="str">
            <v>Mar</v>
          </cell>
          <cell r="T4" t="str">
            <v>Apr</v>
          </cell>
          <cell r="U4" t="str">
            <v>May</v>
          </cell>
          <cell r="V4" t="str">
            <v>Jun</v>
          </cell>
          <cell r="W4" t="str">
            <v>Jul</v>
          </cell>
          <cell r="X4" t="str">
            <v>Aug</v>
          </cell>
          <cell r="Y4" t="str">
            <v>Sep</v>
          </cell>
          <cell r="Z4" t="str">
            <v>Oct</v>
          </cell>
          <cell r="AA4" t="str">
            <v>Nov</v>
          </cell>
          <cell r="AB4">
            <v>41974</v>
          </cell>
          <cell r="AC4">
            <v>42005</v>
          </cell>
          <cell r="AD4" t="str">
            <v>Feb</v>
          </cell>
          <cell r="AE4" t="str">
            <v>Mar</v>
          </cell>
          <cell r="AF4" t="str">
            <v>Apr</v>
          </cell>
          <cell r="AG4" t="str">
            <v>May</v>
          </cell>
          <cell r="AH4" t="str">
            <v>Jun</v>
          </cell>
          <cell r="AI4" t="str">
            <v>Jul</v>
          </cell>
          <cell r="AJ4" t="str">
            <v>Aug</v>
          </cell>
          <cell r="AK4" t="str">
            <v>Sep</v>
          </cell>
          <cell r="AL4" t="str">
            <v>Oct</v>
          </cell>
          <cell r="AM4" t="str">
            <v>Nov</v>
          </cell>
          <cell r="AN4">
            <v>42339</v>
          </cell>
          <cell r="AO4">
            <v>42370</v>
          </cell>
          <cell r="AP4" t="str">
            <v>Feb</v>
          </cell>
          <cell r="AQ4" t="str">
            <v>Mar</v>
          </cell>
          <cell r="AR4" t="str">
            <v>Apr</v>
          </cell>
          <cell r="AS4" t="str">
            <v>May</v>
          </cell>
          <cell r="AT4" t="str">
            <v>Jun</v>
          </cell>
          <cell r="AU4" t="str">
            <v>Jul</v>
          </cell>
          <cell r="AV4" t="str">
            <v>Aug</v>
          </cell>
          <cell r="AW4" t="str">
            <v>Sep</v>
          </cell>
          <cell r="AX4" t="str">
            <v>Oct</v>
          </cell>
          <cell r="AY4" t="str">
            <v>Nov</v>
          </cell>
          <cell r="AZ4">
            <v>42705</v>
          </cell>
          <cell r="BA4">
            <v>42736</v>
          </cell>
          <cell r="BB4" t="str">
            <v>Feb</v>
          </cell>
          <cell r="BC4" t="str">
            <v>Mar</v>
          </cell>
          <cell r="BD4" t="str">
            <v>Apr</v>
          </cell>
          <cell r="BE4" t="str">
            <v>May</v>
          </cell>
          <cell r="BF4" t="str">
            <v>Jun</v>
          </cell>
          <cell r="BG4" t="str">
            <v>Jul</v>
          </cell>
          <cell r="BH4" t="str">
            <v>Aug</v>
          </cell>
          <cell r="BI4" t="str">
            <v>Sep</v>
          </cell>
          <cell r="BJ4" t="str">
            <v>Oct</v>
          </cell>
          <cell r="BK4" t="str">
            <v>Nov</v>
          </cell>
          <cell r="BL4">
            <v>43070</v>
          </cell>
        </row>
        <row r="5"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  <cell r="BG5">
            <v>59</v>
          </cell>
          <cell r="BH5">
            <v>60</v>
          </cell>
          <cell r="BI5">
            <v>61</v>
          </cell>
          <cell r="BJ5">
            <v>62</v>
          </cell>
          <cell r="BK5">
            <v>63</v>
          </cell>
          <cell r="BL5">
            <v>64</v>
          </cell>
        </row>
        <row r="6">
          <cell r="A6" t="str">
            <v>RS-R1</v>
          </cell>
          <cell r="B6" t="str">
            <v>Cust Charge</v>
          </cell>
          <cell r="C6" t="str">
            <v>Residential Customer Charge</v>
          </cell>
          <cell r="E6">
            <v>12.75</v>
          </cell>
          <cell r="F6">
            <v>12.75</v>
          </cell>
          <cell r="G6">
            <v>12.75</v>
          </cell>
          <cell r="H6">
            <v>12.75</v>
          </cell>
          <cell r="I6">
            <v>12.75</v>
          </cell>
          <cell r="J6">
            <v>12.75</v>
          </cell>
          <cell r="K6">
            <v>12.75</v>
          </cell>
          <cell r="L6">
            <v>12.75</v>
          </cell>
          <cell r="M6">
            <v>12.75</v>
          </cell>
          <cell r="N6">
            <v>12.75</v>
          </cell>
          <cell r="O6">
            <v>12.75</v>
          </cell>
          <cell r="P6">
            <v>12.75</v>
          </cell>
          <cell r="Q6">
            <v>12.75</v>
          </cell>
          <cell r="R6">
            <v>12.75</v>
          </cell>
          <cell r="S6">
            <v>12.75</v>
          </cell>
          <cell r="T6">
            <v>12.75</v>
          </cell>
          <cell r="U6">
            <v>12.75</v>
          </cell>
          <cell r="V6">
            <v>12.75</v>
          </cell>
          <cell r="W6">
            <v>12.75</v>
          </cell>
          <cell r="X6">
            <v>12.75</v>
          </cell>
          <cell r="Y6">
            <v>12.75</v>
          </cell>
          <cell r="Z6">
            <v>12.75</v>
          </cell>
          <cell r="AA6">
            <v>12.75</v>
          </cell>
          <cell r="AB6">
            <v>12.75</v>
          </cell>
          <cell r="AC6">
            <v>12.75</v>
          </cell>
          <cell r="AD6">
            <v>12.75</v>
          </cell>
          <cell r="AE6">
            <v>12.75</v>
          </cell>
          <cell r="AF6">
            <v>12.75</v>
          </cell>
          <cell r="AG6">
            <v>12.75</v>
          </cell>
          <cell r="AH6">
            <v>12.75</v>
          </cell>
          <cell r="AI6">
            <v>12.75</v>
          </cell>
          <cell r="AJ6">
            <v>12.75</v>
          </cell>
          <cell r="AK6">
            <v>12.75</v>
          </cell>
          <cell r="AL6">
            <v>12.75</v>
          </cell>
          <cell r="AM6">
            <v>12.75</v>
          </cell>
          <cell r="AN6">
            <v>12.75</v>
          </cell>
          <cell r="AO6">
            <v>12.75</v>
          </cell>
          <cell r="AP6">
            <v>12.75</v>
          </cell>
          <cell r="AQ6">
            <v>12.75</v>
          </cell>
          <cell r="AR6">
            <v>12.75</v>
          </cell>
          <cell r="AS6">
            <v>12.75</v>
          </cell>
          <cell r="AT6">
            <v>12.75</v>
          </cell>
          <cell r="AU6">
            <v>12.75</v>
          </cell>
          <cell r="AV6">
            <v>12.75</v>
          </cell>
          <cell r="AW6">
            <v>12.75</v>
          </cell>
          <cell r="AX6">
            <v>12.75</v>
          </cell>
          <cell r="AY6">
            <v>12.75</v>
          </cell>
          <cell r="AZ6">
            <v>12.75</v>
          </cell>
          <cell r="BA6">
            <v>12.75</v>
          </cell>
          <cell r="BB6">
            <v>12.75</v>
          </cell>
          <cell r="BC6">
            <v>12.75</v>
          </cell>
          <cell r="BD6">
            <v>12.75</v>
          </cell>
          <cell r="BE6">
            <v>12.75</v>
          </cell>
          <cell r="BF6">
            <v>12.75</v>
          </cell>
          <cell r="BG6">
            <v>12.75</v>
          </cell>
          <cell r="BH6">
            <v>12.75</v>
          </cell>
          <cell r="BI6">
            <v>12.75</v>
          </cell>
          <cell r="BJ6">
            <v>12.75</v>
          </cell>
          <cell r="BK6">
            <v>12.75</v>
          </cell>
          <cell r="BL6">
            <v>12.75</v>
          </cell>
        </row>
        <row r="7">
          <cell r="A7" t="str">
            <v>RS-R2</v>
          </cell>
          <cell r="B7" t="str">
            <v>Del Charge</v>
          </cell>
          <cell r="C7" t="str">
            <v>Residential Delivery Charge</v>
          </cell>
          <cell r="E7">
            <v>4.7702999999999998</v>
          </cell>
          <cell r="F7">
            <v>4.7702999999999998</v>
          </cell>
          <cell r="G7">
            <v>4.7702999999999998</v>
          </cell>
          <cell r="H7">
            <v>4.7702999999999998</v>
          </cell>
          <cell r="I7">
            <v>4.7702999999999998</v>
          </cell>
          <cell r="J7">
            <v>4.7702999999999998</v>
          </cell>
          <cell r="K7">
            <v>4.7702999999999998</v>
          </cell>
          <cell r="L7">
            <v>4.7702999999999998</v>
          </cell>
          <cell r="M7">
            <v>4.7702999999999998</v>
          </cell>
          <cell r="N7">
            <v>4.7702999999999998</v>
          </cell>
          <cell r="O7">
            <v>4.7702999999999998</v>
          </cell>
          <cell r="P7">
            <v>4.7702999999999998</v>
          </cell>
          <cell r="Q7">
            <v>4.7702999999999998</v>
          </cell>
          <cell r="R7">
            <v>4.7702999999999998</v>
          </cell>
          <cell r="S7">
            <v>4.7702999999999998</v>
          </cell>
          <cell r="T7">
            <v>4.7702999999999998</v>
          </cell>
          <cell r="U7">
            <v>4.7702999999999998</v>
          </cell>
          <cell r="V7">
            <v>4.7702999999999998</v>
          </cell>
          <cell r="W7">
            <v>4.7702999999999998</v>
          </cell>
          <cell r="X7">
            <v>4.7702999999999998</v>
          </cell>
          <cell r="Y7">
            <v>4.7702999999999998</v>
          </cell>
          <cell r="Z7">
            <v>4.7702999999999998</v>
          </cell>
          <cell r="AA7">
            <v>4.7702999999999998</v>
          </cell>
          <cell r="AB7">
            <v>4.7702999999999998</v>
          </cell>
          <cell r="AC7">
            <v>4.7702999999999998</v>
          </cell>
          <cell r="AD7">
            <v>4.7702999999999998</v>
          </cell>
          <cell r="AE7">
            <v>4.7702999999999998</v>
          </cell>
          <cell r="AF7">
            <v>4.7702999999999998</v>
          </cell>
          <cell r="AG7">
            <v>4.7702999999999998</v>
          </cell>
          <cell r="AH7">
            <v>4.7702999999999998</v>
          </cell>
          <cell r="AI7">
            <v>4.7702999999999998</v>
          </cell>
          <cell r="AJ7">
            <v>4.7702999999999998</v>
          </cell>
          <cell r="AK7">
            <v>4.7702999999999998</v>
          </cell>
          <cell r="AL7">
            <v>4.7702999999999998</v>
          </cell>
          <cell r="AM7">
            <v>4.7702999999999998</v>
          </cell>
          <cell r="AN7">
            <v>4.7702999999999998</v>
          </cell>
          <cell r="AO7">
            <v>4.7702999999999998</v>
          </cell>
          <cell r="AP7">
            <v>4.7702999999999998</v>
          </cell>
          <cell r="AQ7">
            <v>4.7702999999999998</v>
          </cell>
          <cell r="AR7">
            <v>4.7702999999999998</v>
          </cell>
          <cell r="AS7">
            <v>4.7702999999999998</v>
          </cell>
          <cell r="AT7">
            <v>4.7702999999999998</v>
          </cell>
          <cell r="AU7">
            <v>4.7702999999999998</v>
          </cell>
          <cell r="AV7">
            <v>4.7702999999999998</v>
          </cell>
          <cell r="AW7">
            <v>4.7702999999999998</v>
          </cell>
          <cell r="AX7">
            <v>4.7702999999999998</v>
          </cell>
          <cell r="AY7">
            <v>4.7702999999999998</v>
          </cell>
          <cell r="AZ7">
            <v>4.7702999999999998</v>
          </cell>
          <cell r="BA7">
            <v>4.7702999999999998</v>
          </cell>
          <cell r="BB7">
            <v>4.7702999999999998</v>
          </cell>
          <cell r="BC7">
            <v>4.7702999999999998</v>
          </cell>
          <cell r="BD7">
            <v>4.7702999999999998</v>
          </cell>
          <cell r="BE7">
            <v>4.7702999999999998</v>
          </cell>
          <cell r="BF7">
            <v>4.7702999999999998</v>
          </cell>
          <cell r="BG7">
            <v>4.7702999999999998</v>
          </cell>
          <cell r="BH7">
            <v>4.7702999999999998</v>
          </cell>
          <cell r="BI7">
            <v>4.7702999999999998</v>
          </cell>
          <cell r="BJ7">
            <v>4.7702999999999998</v>
          </cell>
          <cell r="BK7">
            <v>4.7702999999999998</v>
          </cell>
          <cell r="BL7">
            <v>4.7702999999999998</v>
          </cell>
        </row>
        <row r="8">
          <cell r="A8" t="str">
            <v>RS-R3</v>
          </cell>
          <cell r="B8" t="str">
            <v>Gas Cost - CAPA</v>
          </cell>
          <cell r="C8" t="str">
            <v>Residential Gas Cost - Capacity Charge</v>
          </cell>
          <cell r="E8">
            <v>0.89539999999999997</v>
          </cell>
          <cell r="F8">
            <v>0.89539999999999997</v>
          </cell>
          <cell r="G8">
            <v>0.89539999999999997</v>
          </cell>
          <cell r="H8">
            <v>0.89539999999999997</v>
          </cell>
          <cell r="I8">
            <v>0.89539999999999997</v>
          </cell>
          <cell r="J8">
            <v>0.89539999999999997</v>
          </cell>
          <cell r="K8">
            <v>0.89539999999999997</v>
          </cell>
          <cell r="L8">
            <v>0.89539999999999997</v>
          </cell>
          <cell r="M8">
            <v>0.89539999999999997</v>
          </cell>
          <cell r="N8">
            <v>0.89539999999999997</v>
          </cell>
          <cell r="O8">
            <v>0.89539999999999997</v>
          </cell>
          <cell r="P8">
            <v>0.89539999999999997</v>
          </cell>
          <cell r="Q8">
            <v>0.89539999999999997</v>
          </cell>
          <cell r="R8">
            <v>0.89539999999999997</v>
          </cell>
          <cell r="S8">
            <v>0.89539999999999997</v>
          </cell>
          <cell r="T8">
            <v>0.89539999999999997</v>
          </cell>
          <cell r="U8">
            <v>0.89539999999999997</v>
          </cell>
          <cell r="V8">
            <v>0.89539999999999997</v>
          </cell>
          <cell r="W8">
            <v>0.89539999999999997</v>
          </cell>
          <cell r="X8">
            <v>0.89539999999999997</v>
          </cell>
          <cell r="Y8">
            <v>0.89539999999999997</v>
          </cell>
          <cell r="Z8">
            <v>0.89539999999999997</v>
          </cell>
          <cell r="AA8">
            <v>0.89539999999999997</v>
          </cell>
          <cell r="AB8">
            <v>0.89539999999999997</v>
          </cell>
          <cell r="AC8">
            <v>0.89539999999999997</v>
          </cell>
          <cell r="AD8">
            <v>0.89539999999999997</v>
          </cell>
          <cell r="AE8">
            <v>0.89539999999999997</v>
          </cell>
          <cell r="AF8">
            <v>0.89539999999999997</v>
          </cell>
          <cell r="AG8">
            <v>0.89539999999999997</v>
          </cell>
          <cell r="AH8">
            <v>0.89539999999999997</v>
          </cell>
          <cell r="AI8">
            <v>0.89539999999999997</v>
          </cell>
          <cell r="AJ8">
            <v>0.89539999999999997</v>
          </cell>
          <cell r="AK8">
            <v>0.89539999999999997</v>
          </cell>
          <cell r="AL8">
            <v>0.89539999999999997</v>
          </cell>
          <cell r="AM8">
            <v>0.89539999999999997</v>
          </cell>
          <cell r="AN8">
            <v>0.89539999999999997</v>
          </cell>
          <cell r="AO8">
            <v>0.89539999999999997</v>
          </cell>
          <cell r="AP8">
            <v>0.89539999999999997</v>
          </cell>
          <cell r="AQ8">
            <v>0.89539999999999997</v>
          </cell>
          <cell r="AR8">
            <v>0.89539999999999997</v>
          </cell>
          <cell r="AS8">
            <v>0.89539999999999997</v>
          </cell>
          <cell r="AT8">
            <v>0.89539999999999997</v>
          </cell>
          <cell r="AU8">
            <v>0.89539999999999997</v>
          </cell>
          <cell r="AV8">
            <v>0.89539999999999997</v>
          </cell>
          <cell r="AW8">
            <v>0.89539999999999997</v>
          </cell>
          <cell r="AX8">
            <v>0.89539999999999997</v>
          </cell>
          <cell r="AY8">
            <v>0.89539999999999997</v>
          </cell>
          <cell r="AZ8">
            <v>0.89539999999999997</v>
          </cell>
          <cell r="BA8">
            <v>0.89539999999999997</v>
          </cell>
          <cell r="BB8">
            <v>0.89539999999999997</v>
          </cell>
          <cell r="BC8">
            <v>0.89539999999999997</v>
          </cell>
          <cell r="BD8">
            <v>0.89539999999999997</v>
          </cell>
          <cell r="BE8">
            <v>0.89539999999999997</v>
          </cell>
          <cell r="BF8">
            <v>0.89539999999999997</v>
          </cell>
          <cell r="BG8">
            <v>0.89539999999999997</v>
          </cell>
          <cell r="BH8">
            <v>0.89539999999999997</v>
          </cell>
          <cell r="BI8">
            <v>0.89539999999999997</v>
          </cell>
          <cell r="BJ8">
            <v>0.89539999999999997</v>
          </cell>
          <cell r="BK8">
            <v>0.89539999999999997</v>
          </cell>
          <cell r="BL8">
            <v>0.89539999999999997</v>
          </cell>
        </row>
        <row r="9">
          <cell r="A9" t="str">
            <v>RS-R4</v>
          </cell>
          <cell r="B9" t="str">
            <v>Gas Cost - GCA</v>
          </cell>
          <cell r="C9" t="str">
            <v>Residential Gas Cost - Gas Cost Adjustment</v>
          </cell>
          <cell r="E9">
            <v>-0.4304</v>
          </cell>
          <cell r="F9">
            <v>-0.4304</v>
          </cell>
          <cell r="G9">
            <v>-0.4304</v>
          </cell>
          <cell r="H9">
            <v>-0.4304</v>
          </cell>
          <cell r="I9">
            <v>-0.4304</v>
          </cell>
          <cell r="J9">
            <v>-0.4304</v>
          </cell>
          <cell r="K9">
            <v>-0.4304</v>
          </cell>
          <cell r="L9">
            <v>-0.4304</v>
          </cell>
          <cell r="M9">
            <v>-0.4304</v>
          </cell>
          <cell r="N9">
            <v>-0.4304</v>
          </cell>
          <cell r="O9">
            <v>-0.4304</v>
          </cell>
          <cell r="P9">
            <v>-0.4304</v>
          </cell>
          <cell r="Q9">
            <v>-0.4304</v>
          </cell>
          <cell r="R9">
            <v>-0.4304</v>
          </cell>
          <cell r="S9">
            <v>-0.4304</v>
          </cell>
          <cell r="T9">
            <v>-0.4304</v>
          </cell>
          <cell r="U9">
            <v>-0.4304</v>
          </cell>
          <cell r="V9">
            <v>-0.4304</v>
          </cell>
          <cell r="W9">
            <v>-0.4304</v>
          </cell>
          <cell r="X9">
            <v>-0.4304</v>
          </cell>
          <cell r="Y9">
            <v>-0.4304</v>
          </cell>
          <cell r="Z9">
            <v>-0.4304</v>
          </cell>
          <cell r="AA9">
            <v>-0.4304</v>
          </cell>
          <cell r="AB9">
            <v>-0.4304</v>
          </cell>
          <cell r="AC9">
            <v>-0.4304</v>
          </cell>
          <cell r="AD9">
            <v>-0.4304</v>
          </cell>
          <cell r="AE9">
            <v>-0.4304</v>
          </cell>
          <cell r="AF9">
            <v>-0.4304</v>
          </cell>
          <cell r="AG9">
            <v>-0.4304</v>
          </cell>
          <cell r="AH9">
            <v>-0.4304</v>
          </cell>
          <cell r="AI9">
            <v>-0.4304</v>
          </cell>
          <cell r="AJ9">
            <v>-0.4304</v>
          </cell>
          <cell r="AK9">
            <v>-0.4304</v>
          </cell>
          <cell r="AL9">
            <v>-0.4304</v>
          </cell>
          <cell r="AM9">
            <v>-0.4304</v>
          </cell>
          <cell r="AN9">
            <v>-0.4304</v>
          </cell>
          <cell r="AO9">
            <v>-0.4304</v>
          </cell>
          <cell r="AP9">
            <v>-0.4304</v>
          </cell>
          <cell r="AQ9">
            <v>-0.4304</v>
          </cell>
          <cell r="AR9">
            <v>-0.4304</v>
          </cell>
          <cell r="AS9">
            <v>-0.4304</v>
          </cell>
          <cell r="AT9">
            <v>-0.4304</v>
          </cell>
          <cell r="AU9">
            <v>-0.4304</v>
          </cell>
          <cell r="AV9">
            <v>-0.4304</v>
          </cell>
          <cell r="AW9">
            <v>-0.4304</v>
          </cell>
          <cell r="AX9">
            <v>-0.4304</v>
          </cell>
          <cell r="AY9">
            <v>-0.4304</v>
          </cell>
          <cell r="AZ9">
            <v>-0.4304</v>
          </cell>
          <cell r="BA9">
            <v>-0.4304</v>
          </cell>
          <cell r="BB9">
            <v>-0.4304</v>
          </cell>
          <cell r="BC9">
            <v>-0.4304</v>
          </cell>
          <cell r="BD9">
            <v>-0.4304</v>
          </cell>
          <cell r="BE9">
            <v>-0.4304</v>
          </cell>
          <cell r="BF9">
            <v>-0.4304</v>
          </cell>
          <cell r="BG9">
            <v>-0.4304</v>
          </cell>
          <cell r="BH9">
            <v>-0.4304</v>
          </cell>
          <cell r="BI9">
            <v>-0.4304</v>
          </cell>
          <cell r="BJ9">
            <v>-0.4304</v>
          </cell>
          <cell r="BK9">
            <v>-0.4304</v>
          </cell>
          <cell r="BL9">
            <v>-0.4304</v>
          </cell>
        </row>
        <row r="10">
          <cell r="A10" t="str">
            <v>RS-R5</v>
          </cell>
          <cell r="B10" t="str">
            <v>Gas Cost - COMM</v>
          </cell>
          <cell r="C10" t="str">
            <v>Residential Gas Cost - Commodity Charge</v>
          </cell>
          <cell r="E10">
            <v>2.7591000000000001</v>
          </cell>
          <cell r="F10">
            <v>2.7591000000000001</v>
          </cell>
          <cell r="G10">
            <v>2.7591000000000001</v>
          </cell>
          <cell r="H10">
            <v>2.7591000000000001</v>
          </cell>
          <cell r="I10">
            <v>2.7591000000000001</v>
          </cell>
          <cell r="J10">
            <v>2.7591000000000001</v>
          </cell>
          <cell r="K10">
            <v>2.7591000000000001</v>
          </cell>
          <cell r="L10">
            <v>2.7591000000000001</v>
          </cell>
          <cell r="M10">
            <v>2.7591000000000001</v>
          </cell>
          <cell r="N10">
            <v>2.7591000000000001</v>
          </cell>
          <cell r="O10">
            <v>2.7591000000000001</v>
          </cell>
          <cell r="P10">
            <v>2.7591000000000001</v>
          </cell>
          <cell r="Q10">
            <v>2.7591000000000001</v>
          </cell>
          <cell r="R10">
            <v>2.7591000000000001</v>
          </cell>
          <cell r="S10">
            <v>2.7591000000000001</v>
          </cell>
          <cell r="T10">
            <v>2.7591000000000001</v>
          </cell>
          <cell r="U10">
            <v>2.7591000000000001</v>
          </cell>
          <cell r="V10">
            <v>2.7591000000000001</v>
          </cell>
          <cell r="W10">
            <v>2.7591000000000001</v>
          </cell>
          <cell r="X10">
            <v>2.7591000000000001</v>
          </cell>
          <cell r="Y10">
            <v>2.7591000000000001</v>
          </cell>
          <cell r="Z10">
            <v>2.7591000000000001</v>
          </cell>
          <cell r="AA10">
            <v>2.7591000000000001</v>
          </cell>
          <cell r="AB10">
            <v>2.7591000000000001</v>
          </cell>
          <cell r="AC10">
            <v>2.7591000000000001</v>
          </cell>
          <cell r="AD10">
            <v>2.7591000000000001</v>
          </cell>
          <cell r="AE10">
            <v>2.7591000000000001</v>
          </cell>
          <cell r="AF10">
            <v>2.7591000000000001</v>
          </cell>
          <cell r="AG10">
            <v>2.7591000000000001</v>
          </cell>
          <cell r="AH10">
            <v>2.7591000000000001</v>
          </cell>
          <cell r="AI10">
            <v>2.7591000000000001</v>
          </cell>
          <cell r="AJ10">
            <v>2.7591000000000001</v>
          </cell>
          <cell r="AK10">
            <v>2.7591000000000001</v>
          </cell>
          <cell r="AL10">
            <v>2.7591000000000001</v>
          </cell>
          <cell r="AM10">
            <v>2.7591000000000001</v>
          </cell>
          <cell r="AN10">
            <v>2.7591000000000001</v>
          </cell>
          <cell r="AO10">
            <v>2.7591000000000001</v>
          </cell>
          <cell r="AP10">
            <v>2.7591000000000001</v>
          </cell>
          <cell r="AQ10">
            <v>2.7591000000000001</v>
          </cell>
          <cell r="AR10">
            <v>2.7591000000000001</v>
          </cell>
          <cell r="AS10">
            <v>2.7591000000000001</v>
          </cell>
          <cell r="AT10">
            <v>2.7591000000000001</v>
          </cell>
          <cell r="AU10">
            <v>2.7591000000000001</v>
          </cell>
          <cell r="AV10">
            <v>2.7591000000000001</v>
          </cell>
          <cell r="AW10">
            <v>2.7591000000000001</v>
          </cell>
          <cell r="AX10">
            <v>2.7591000000000001</v>
          </cell>
          <cell r="AY10">
            <v>2.7591000000000001</v>
          </cell>
          <cell r="AZ10">
            <v>2.7591000000000001</v>
          </cell>
          <cell r="BA10">
            <v>2.7591000000000001</v>
          </cell>
          <cell r="BB10">
            <v>2.7591000000000001</v>
          </cell>
          <cell r="BC10">
            <v>2.7591000000000001</v>
          </cell>
          <cell r="BD10">
            <v>2.7591000000000001</v>
          </cell>
          <cell r="BE10">
            <v>2.7591000000000001</v>
          </cell>
          <cell r="BF10">
            <v>2.7591000000000001</v>
          </cell>
          <cell r="BG10">
            <v>2.7591000000000001</v>
          </cell>
          <cell r="BH10">
            <v>2.7591000000000001</v>
          </cell>
          <cell r="BI10">
            <v>2.7591000000000001</v>
          </cell>
          <cell r="BJ10">
            <v>2.7591000000000001</v>
          </cell>
          <cell r="BK10">
            <v>2.7591000000000001</v>
          </cell>
          <cell r="BL10">
            <v>2.7591000000000001</v>
          </cell>
        </row>
        <row r="11">
          <cell r="A11" t="str">
            <v>RS-R6</v>
          </cell>
          <cell r="B11" t="str">
            <v>Rider MFC</v>
          </cell>
          <cell r="C11" t="str">
            <v>Residential Merchant Function Charge</v>
          </cell>
          <cell r="E11">
            <v>6.13E-2</v>
          </cell>
          <cell r="F11">
            <v>6.13E-2</v>
          </cell>
          <cell r="G11">
            <v>6.13E-2</v>
          </cell>
          <cell r="H11">
            <v>6.13E-2</v>
          </cell>
          <cell r="I11">
            <v>6.13E-2</v>
          </cell>
          <cell r="J11">
            <v>6.13E-2</v>
          </cell>
          <cell r="K11">
            <v>6.13E-2</v>
          </cell>
          <cell r="L11">
            <v>6.13E-2</v>
          </cell>
          <cell r="M11">
            <v>6.13E-2</v>
          </cell>
          <cell r="N11">
            <v>6.13E-2</v>
          </cell>
          <cell r="O11">
            <v>6.13E-2</v>
          </cell>
          <cell r="P11">
            <v>6.13E-2</v>
          </cell>
          <cell r="Q11">
            <v>6.13E-2</v>
          </cell>
          <cell r="R11">
            <v>6.13E-2</v>
          </cell>
          <cell r="S11">
            <v>6.13E-2</v>
          </cell>
          <cell r="T11">
            <v>6.13E-2</v>
          </cell>
          <cell r="U11">
            <v>6.13E-2</v>
          </cell>
          <cell r="V11">
            <v>6.13E-2</v>
          </cell>
          <cell r="W11">
            <v>6.13E-2</v>
          </cell>
          <cell r="X11">
            <v>6.13E-2</v>
          </cell>
          <cell r="Y11">
            <v>6.13E-2</v>
          </cell>
          <cell r="Z11">
            <v>6.13E-2</v>
          </cell>
          <cell r="AA11">
            <v>6.13E-2</v>
          </cell>
          <cell r="AB11">
            <v>6.13E-2</v>
          </cell>
          <cell r="AC11">
            <v>6.13E-2</v>
          </cell>
          <cell r="AD11">
            <v>6.13E-2</v>
          </cell>
          <cell r="AE11">
            <v>6.13E-2</v>
          </cell>
          <cell r="AF11">
            <v>6.13E-2</v>
          </cell>
          <cell r="AG11">
            <v>6.13E-2</v>
          </cell>
          <cell r="AH11">
            <v>6.13E-2</v>
          </cell>
          <cell r="AI11">
            <v>6.13E-2</v>
          </cell>
          <cell r="AJ11">
            <v>6.13E-2</v>
          </cell>
          <cell r="AK11">
            <v>6.13E-2</v>
          </cell>
          <cell r="AL11">
            <v>6.13E-2</v>
          </cell>
          <cell r="AM11">
            <v>6.13E-2</v>
          </cell>
          <cell r="AN11">
            <v>6.13E-2</v>
          </cell>
          <cell r="AO11">
            <v>6.13E-2</v>
          </cell>
          <cell r="AP11">
            <v>6.13E-2</v>
          </cell>
          <cell r="AQ11">
            <v>6.13E-2</v>
          </cell>
          <cell r="AR11">
            <v>6.13E-2</v>
          </cell>
          <cell r="AS11">
            <v>6.13E-2</v>
          </cell>
          <cell r="AT11">
            <v>6.13E-2</v>
          </cell>
          <cell r="AU11">
            <v>6.13E-2</v>
          </cell>
          <cell r="AV11">
            <v>6.13E-2</v>
          </cell>
          <cell r="AW11">
            <v>6.13E-2</v>
          </cell>
          <cell r="AX11">
            <v>6.13E-2</v>
          </cell>
          <cell r="AY11">
            <v>6.13E-2</v>
          </cell>
          <cell r="AZ11">
            <v>6.13E-2</v>
          </cell>
          <cell r="BA11">
            <v>6.13E-2</v>
          </cell>
          <cell r="BB11">
            <v>6.13E-2</v>
          </cell>
          <cell r="BC11">
            <v>6.13E-2</v>
          </cell>
          <cell r="BD11">
            <v>6.13E-2</v>
          </cell>
          <cell r="BE11">
            <v>6.13E-2</v>
          </cell>
          <cell r="BF11">
            <v>6.13E-2</v>
          </cell>
          <cell r="BG11">
            <v>6.13E-2</v>
          </cell>
          <cell r="BH11">
            <v>6.13E-2</v>
          </cell>
          <cell r="BI11">
            <v>6.13E-2</v>
          </cell>
          <cell r="BJ11">
            <v>6.13E-2</v>
          </cell>
          <cell r="BK11">
            <v>6.13E-2</v>
          </cell>
          <cell r="BL11">
            <v>6.13E-2</v>
          </cell>
        </row>
        <row r="12">
          <cell r="A12" t="str">
            <v>RS-R7</v>
          </cell>
          <cell r="B12" t="str">
            <v>Rider USP</v>
          </cell>
          <cell r="C12" t="str">
            <v>Residential Universal Service Charge</v>
          </cell>
          <cell r="E12">
            <v>0.27279999999999999</v>
          </cell>
          <cell r="F12">
            <v>0.27279999999999999</v>
          </cell>
          <cell r="G12">
            <v>0.27279999999999999</v>
          </cell>
          <cell r="H12">
            <v>0.27279999999999999</v>
          </cell>
          <cell r="I12">
            <v>0.27279999999999999</v>
          </cell>
          <cell r="J12">
            <v>0.27279999999999999</v>
          </cell>
          <cell r="K12">
            <v>0.27279999999999999</v>
          </cell>
          <cell r="L12">
            <v>0.27279999999999999</v>
          </cell>
          <cell r="M12">
            <v>0.27279999999999999</v>
          </cell>
          <cell r="N12">
            <v>0.27279999999999999</v>
          </cell>
          <cell r="O12">
            <v>0.27279999999999999</v>
          </cell>
          <cell r="P12">
            <v>0.27279999999999999</v>
          </cell>
          <cell r="Q12">
            <v>0.27279999999999999</v>
          </cell>
          <cell r="R12">
            <v>0.27279999999999999</v>
          </cell>
          <cell r="S12">
            <v>0.27279999999999999</v>
          </cell>
          <cell r="T12">
            <v>0.27279999999999999</v>
          </cell>
          <cell r="U12">
            <v>0.27279999999999999</v>
          </cell>
          <cell r="V12">
            <v>0.27279999999999999</v>
          </cell>
          <cell r="W12">
            <v>0.27279999999999999</v>
          </cell>
          <cell r="X12">
            <v>0.27279999999999999</v>
          </cell>
          <cell r="Y12">
            <v>0.27279999999999999</v>
          </cell>
          <cell r="Z12">
            <v>0.27279999999999999</v>
          </cell>
          <cell r="AA12">
            <v>0.27279999999999999</v>
          </cell>
          <cell r="AB12">
            <v>0.27279999999999999</v>
          </cell>
          <cell r="AC12">
            <v>0.27279999999999999</v>
          </cell>
          <cell r="AD12">
            <v>0.27279999999999999</v>
          </cell>
          <cell r="AE12">
            <v>0.27279999999999999</v>
          </cell>
          <cell r="AF12">
            <v>0.27279999999999999</v>
          </cell>
          <cell r="AG12">
            <v>0.27279999999999999</v>
          </cell>
          <cell r="AH12">
            <v>0.27279999999999999</v>
          </cell>
          <cell r="AI12">
            <v>0.27279999999999999</v>
          </cell>
          <cell r="AJ12">
            <v>0.27279999999999999</v>
          </cell>
          <cell r="AK12">
            <v>0.27279999999999999</v>
          </cell>
          <cell r="AL12">
            <v>0.27279999999999999</v>
          </cell>
          <cell r="AM12">
            <v>0.27279999999999999</v>
          </cell>
          <cell r="AN12">
            <v>0.27279999999999999</v>
          </cell>
          <cell r="AO12">
            <v>0.27279999999999999</v>
          </cell>
          <cell r="AP12">
            <v>0.27279999999999999</v>
          </cell>
          <cell r="AQ12">
            <v>0.27279999999999999</v>
          </cell>
          <cell r="AR12">
            <v>0.27279999999999999</v>
          </cell>
          <cell r="AS12">
            <v>0.27279999999999999</v>
          </cell>
          <cell r="AT12">
            <v>0.27279999999999999</v>
          </cell>
          <cell r="AU12">
            <v>0.27279999999999999</v>
          </cell>
          <cell r="AV12">
            <v>0.27279999999999999</v>
          </cell>
          <cell r="AW12">
            <v>0.27279999999999999</v>
          </cell>
          <cell r="AX12">
            <v>0.27279999999999999</v>
          </cell>
          <cell r="AY12">
            <v>0.27279999999999999</v>
          </cell>
          <cell r="AZ12">
            <v>0.27279999999999999</v>
          </cell>
          <cell r="BA12">
            <v>0.27279999999999999</v>
          </cell>
          <cell r="BB12">
            <v>0.27279999999999999</v>
          </cell>
          <cell r="BC12">
            <v>0.27279999999999999</v>
          </cell>
          <cell r="BD12">
            <v>0.27279999999999999</v>
          </cell>
          <cell r="BE12">
            <v>0.27279999999999999</v>
          </cell>
          <cell r="BF12">
            <v>0.27279999999999999</v>
          </cell>
          <cell r="BG12">
            <v>0.27279999999999999</v>
          </cell>
          <cell r="BH12">
            <v>0.27279999999999999</v>
          </cell>
          <cell r="BI12">
            <v>0.27279999999999999</v>
          </cell>
          <cell r="BJ12">
            <v>0.27279999999999999</v>
          </cell>
          <cell r="BK12">
            <v>0.27279999999999999</v>
          </cell>
          <cell r="BL12">
            <v>0.27279999999999999</v>
          </cell>
        </row>
        <row r="13">
          <cell r="A13" t="str">
            <v>RS-R8</v>
          </cell>
          <cell r="B13" t="str">
            <v>Rider STA</v>
          </cell>
          <cell r="C13" t="str">
            <v>Residential State Tax Adjustment Surcharge</v>
          </cell>
          <cell r="E13">
            <v>-4.3E-3</v>
          </cell>
          <cell r="F13">
            <v>-4.3E-3</v>
          </cell>
          <cell r="G13">
            <v>-4.3E-3</v>
          </cell>
          <cell r="H13">
            <v>-4.3E-3</v>
          </cell>
          <cell r="I13">
            <v>-4.3E-3</v>
          </cell>
          <cell r="J13">
            <v>-4.3E-3</v>
          </cell>
          <cell r="K13">
            <v>-4.3E-3</v>
          </cell>
          <cell r="L13">
            <v>-4.3E-3</v>
          </cell>
          <cell r="M13">
            <v>-4.3E-3</v>
          </cell>
          <cell r="N13">
            <v>-4.3E-3</v>
          </cell>
          <cell r="O13">
            <v>-4.3E-3</v>
          </cell>
          <cell r="P13">
            <v>-4.3E-3</v>
          </cell>
          <cell r="Q13">
            <v>-4.3E-3</v>
          </cell>
          <cell r="R13">
            <v>-4.3E-3</v>
          </cell>
          <cell r="S13">
            <v>-4.3E-3</v>
          </cell>
          <cell r="T13">
            <v>-4.3E-3</v>
          </cell>
          <cell r="U13">
            <v>-4.3E-3</v>
          </cell>
          <cell r="V13">
            <v>-4.3E-3</v>
          </cell>
          <cell r="W13">
            <v>-4.3E-3</v>
          </cell>
          <cell r="X13">
            <v>-4.3E-3</v>
          </cell>
          <cell r="Y13">
            <v>-4.3E-3</v>
          </cell>
          <cell r="Z13">
            <v>-4.3E-3</v>
          </cell>
          <cell r="AA13">
            <v>-4.3E-3</v>
          </cell>
          <cell r="AB13">
            <v>-4.3E-3</v>
          </cell>
          <cell r="AC13">
            <v>-4.3E-3</v>
          </cell>
          <cell r="AD13">
            <v>-4.3E-3</v>
          </cell>
          <cell r="AE13">
            <v>-4.3E-3</v>
          </cell>
          <cell r="AF13">
            <v>-4.3E-3</v>
          </cell>
          <cell r="AG13">
            <v>-4.3E-3</v>
          </cell>
          <cell r="AH13">
            <v>-4.3E-3</v>
          </cell>
          <cell r="AI13">
            <v>-4.3E-3</v>
          </cell>
          <cell r="AJ13">
            <v>-4.3E-3</v>
          </cell>
          <cell r="AK13">
            <v>-4.3E-3</v>
          </cell>
          <cell r="AL13">
            <v>-4.3E-3</v>
          </cell>
          <cell r="AM13">
            <v>-4.3E-3</v>
          </cell>
          <cell r="AN13">
            <v>-4.3E-3</v>
          </cell>
          <cell r="AO13">
            <v>-4.3E-3</v>
          </cell>
          <cell r="AP13">
            <v>-4.3E-3</v>
          </cell>
          <cell r="AQ13">
            <v>-4.3E-3</v>
          </cell>
          <cell r="AR13">
            <v>-4.3E-3</v>
          </cell>
          <cell r="AS13">
            <v>-4.3E-3</v>
          </cell>
          <cell r="AT13">
            <v>-4.3E-3</v>
          </cell>
          <cell r="AU13">
            <v>-4.3E-3</v>
          </cell>
          <cell r="AV13">
            <v>-4.3E-3</v>
          </cell>
          <cell r="AW13">
            <v>-4.3E-3</v>
          </cell>
          <cell r="AX13">
            <v>-4.3E-3</v>
          </cell>
          <cell r="AY13">
            <v>-4.3E-3</v>
          </cell>
          <cell r="AZ13">
            <v>-4.3E-3</v>
          </cell>
          <cell r="BA13">
            <v>-4.3E-3</v>
          </cell>
          <cell r="BB13">
            <v>-4.3E-3</v>
          </cell>
          <cell r="BC13">
            <v>-4.3E-3</v>
          </cell>
          <cell r="BD13">
            <v>-4.3E-3</v>
          </cell>
          <cell r="BE13">
            <v>-4.3E-3</v>
          </cell>
          <cell r="BF13">
            <v>-4.3E-3</v>
          </cell>
          <cell r="BG13">
            <v>-4.3E-3</v>
          </cell>
          <cell r="BH13">
            <v>-4.3E-3</v>
          </cell>
          <cell r="BI13">
            <v>-4.3E-3</v>
          </cell>
          <cell r="BJ13">
            <v>-4.3E-3</v>
          </cell>
          <cell r="BK13">
            <v>-4.3E-3</v>
          </cell>
          <cell r="BL13">
            <v>-4.3E-3</v>
          </cell>
        </row>
        <row r="15">
          <cell r="A15" t="str">
            <v>GSS-R1</v>
          </cell>
          <cell r="B15" t="str">
            <v>Cust Charge Blk1</v>
          </cell>
          <cell r="C15" t="str">
            <v>General Service Small Customer Charge - Block 1 (&lt; 180 Mcf)</v>
          </cell>
          <cell r="E15">
            <v>28</v>
          </cell>
          <cell r="F15">
            <v>28</v>
          </cell>
          <cell r="G15">
            <v>28</v>
          </cell>
          <cell r="H15">
            <v>28</v>
          </cell>
          <cell r="I15">
            <v>28</v>
          </cell>
          <cell r="J15">
            <v>28</v>
          </cell>
          <cell r="K15">
            <v>28</v>
          </cell>
          <cell r="L15">
            <v>28</v>
          </cell>
          <cell r="M15">
            <v>28</v>
          </cell>
          <cell r="N15">
            <v>28</v>
          </cell>
          <cell r="O15">
            <v>28</v>
          </cell>
          <cell r="P15">
            <v>28</v>
          </cell>
          <cell r="Q15">
            <v>28</v>
          </cell>
          <cell r="R15">
            <v>28</v>
          </cell>
          <cell r="S15">
            <v>28</v>
          </cell>
          <cell r="T15">
            <v>28</v>
          </cell>
          <cell r="U15">
            <v>28</v>
          </cell>
          <cell r="V15">
            <v>28</v>
          </cell>
          <cell r="W15">
            <v>28</v>
          </cell>
          <cell r="X15">
            <v>28</v>
          </cell>
          <cell r="Y15">
            <v>28</v>
          </cell>
          <cell r="Z15">
            <v>28</v>
          </cell>
          <cell r="AA15">
            <v>28</v>
          </cell>
          <cell r="AB15">
            <v>28</v>
          </cell>
          <cell r="AC15">
            <v>28</v>
          </cell>
          <cell r="AD15">
            <v>28</v>
          </cell>
          <cell r="AE15">
            <v>28</v>
          </cell>
          <cell r="AF15">
            <v>28</v>
          </cell>
          <cell r="AG15">
            <v>28</v>
          </cell>
          <cell r="AH15">
            <v>28</v>
          </cell>
          <cell r="AI15">
            <v>28</v>
          </cell>
          <cell r="AJ15">
            <v>28</v>
          </cell>
          <cell r="AK15">
            <v>28</v>
          </cell>
          <cell r="AL15">
            <v>28</v>
          </cell>
          <cell r="AM15">
            <v>28</v>
          </cell>
          <cell r="AN15">
            <v>28</v>
          </cell>
          <cell r="AO15">
            <v>28</v>
          </cell>
          <cell r="AP15">
            <v>28</v>
          </cell>
          <cell r="AQ15">
            <v>28</v>
          </cell>
          <cell r="AR15">
            <v>28</v>
          </cell>
          <cell r="AS15">
            <v>28</v>
          </cell>
          <cell r="AT15">
            <v>28</v>
          </cell>
          <cell r="AU15">
            <v>28</v>
          </cell>
          <cell r="AV15">
            <v>28</v>
          </cell>
          <cell r="AW15">
            <v>28</v>
          </cell>
          <cell r="AX15">
            <v>28</v>
          </cell>
          <cell r="AY15">
            <v>28</v>
          </cell>
          <cell r="AZ15">
            <v>28</v>
          </cell>
          <cell r="BA15">
            <v>28</v>
          </cell>
          <cell r="BB15">
            <v>28</v>
          </cell>
          <cell r="BC15">
            <v>28</v>
          </cell>
          <cell r="BD15">
            <v>28</v>
          </cell>
          <cell r="BE15">
            <v>28</v>
          </cell>
          <cell r="BF15">
            <v>28</v>
          </cell>
          <cell r="BG15">
            <v>28</v>
          </cell>
          <cell r="BH15">
            <v>28</v>
          </cell>
          <cell r="BI15">
            <v>28</v>
          </cell>
          <cell r="BJ15">
            <v>28</v>
          </cell>
          <cell r="BK15">
            <v>28</v>
          </cell>
          <cell r="BL15">
            <v>28</v>
          </cell>
        </row>
        <row r="16">
          <cell r="A16" t="str">
            <v>GSS-R2</v>
          </cell>
          <cell r="B16" t="str">
            <v>Cust Charge Blk2</v>
          </cell>
          <cell r="C16" t="str">
            <v>General Service Small Customer Charge - Block 2 (180 - 6,000 Mcf)</v>
          </cell>
          <cell r="E16">
            <v>60</v>
          </cell>
          <cell r="F16">
            <v>60</v>
          </cell>
          <cell r="G16">
            <v>60</v>
          </cell>
          <cell r="H16">
            <v>60</v>
          </cell>
          <cell r="I16">
            <v>60</v>
          </cell>
          <cell r="J16">
            <v>60</v>
          </cell>
          <cell r="K16">
            <v>60</v>
          </cell>
          <cell r="L16">
            <v>60</v>
          </cell>
          <cell r="M16">
            <v>60</v>
          </cell>
          <cell r="N16">
            <v>60</v>
          </cell>
          <cell r="O16">
            <v>60</v>
          </cell>
          <cell r="P16">
            <v>60</v>
          </cell>
          <cell r="Q16">
            <v>60</v>
          </cell>
          <cell r="R16">
            <v>60</v>
          </cell>
          <cell r="S16">
            <v>60</v>
          </cell>
          <cell r="T16">
            <v>60</v>
          </cell>
          <cell r="U16">
            <v>60</v>
          </cell>
          <cell r="V16">
            <v>60</v>
          </cell>
          <cell r="W16">
            <v>60</v>
          </cell>
          <cell r="X16">
            <v>60</v>
          </cell>
          <cell r="Y16">
            <v>60</v>
          </cell>
          <cell r="Z16">
            <v>60</v>
          </cell>
          <cell r="AA16">
            <v>60</v>
          </cell>
          <cell r="AB16">
            <v>60</v>
          </cell>
          <cell r="AC16">
            <v>60</v>
          </cell>
          <cell r="AD16">
            <v>60</v>
          </cell>
          <cell r="AE16">
            <v>60</v>
          </cell>
          <cell r="AF16">
            <v>60</v>
          </cell>
          <cell r="AG16">
            <v>60</v>
          </cell>
          <cell r="AH16">
            <v>60</v>
          </cell>
          <cell r="AI16">
            <v>60</v>
          </cell>
          <cell r="AJ16">
            <v>60</v>
          </cell>
          <cell r="AK16">
            <v>60</v>
          </cell>
          <cell r="AL16">
            <v>60</v>
          </cell>
          <cell r="AM16">
            <v>60</v>
          </cell>
          <cell r="AN16">
            <v>60</v>
          </cell>
          <cell r="AO16">
            <v>60</v>
          </cell>
          <cell r="AP16">
            <v>60</v>
          </cell>
          <cell r="AQ16">
            <v>60</v>
          </cell>
          <cell r="AR16">
            <v>60</v>
          </cell>
          <cell r="AS16">
            <v>60</v>
          </cell>
          <cell r="AT16">
            <v>60</v>
          </cell>
          <cell r="AU16">
            <v>60</v>
          </cell>
          <cell r="AV16">
            <v>60</v>
          </cell>
          <cell r="AW16">
            <v>60</v>
          </cell>
          <cell r="AX16">
            <v>60</v>
          </cell>
          <cell r="AY16">
            <v>60</v>
          </cell>
          <cell r="AZ16">
            <v>60</v>
          </cell>
          <cell r="BA16">
            <v>60</v>
          </cell>
          <cell r="BB16">
            <v>60</v>
          </cell>
          <cell r="BC16">
            <v>60</v>
          </cell>
          <cell r="BD16">
            <v>60</v>
          </cell>
          <cell r="BE16">
            <v>60</v>
          </cell>
          <cell r="BF16">
            <v>60</v>
          </cell>
          <cell r="BG16">
            <v>60</v>
          </cell>
          <cell r="BH16">
            <v>60</v>
          </cell>
          <cell r="BI16">
            <v>60</v>
          </cell>
          <cell r="BJ16">
            <v>60</v>
          </cell>
          <cell r="BK16">
            <v>60</v>
          </cell>
          <cell r="BL16">
            <v>60</v>
          </cell>
        </row>
        <row r="17">
          <cell r="A17" t="str">
            <v>GSS-R3</v>
          </cell>
          <cell r="B17" t="str">
            <v>Del Charge</v>
          </cell>
          <cell r="C17" t="str">
            <v>General Service Small Delivery Charge</v>
          </cell>
          <cell r="E17">
            <v>4.3320999999999996</v>
          </cell>
          <cell r="F17">
            <v>4.3320999999999996</v>
          </cell>
          <cell r="G17">
            <v>4.3320999999999996</v>
          </cell>
          <cell r="H17">
            <v>4.3320999999999996</v>
          </cell>
          <cell r="I17">
            <v>4.3320999999999996</v>
          </cell>
          <cell r="J17">
            <v>4.3320999999999996</v>
          </cell>
          <cell r="K17">
            <v>4.3320999999999996</v>
          </cell>
          <cell r="L17">
            <v>4.3320999999999996</v>
          </cell>
          <cell r="M17">
            <v>4.3320999999999996</v>
          </cell>
          <cell r="N17">
            <v>4.3320999999999996</v>
          </cell>
          <cell r="O17">
            <v>4.3320999999999996</v>
          </cell>
          <cell r="P17">
            <v>4.3320999999999996</v>
          </cell>
          <cell r="Q17">
            <v>4.3320999999999996</v>
          </cell>
          <cell r="R17">
            <v>4.3320999999999996</v>
          </cell>
          <cell r="S17">
            <v>4.3320999999999996</v>
          </cell>
          <cell r="T17">
            <v>4.3320999999999996</v>
          </cell>
          <cell r="U17">
            <v>4.3320999999999996</v>
          </cell>
          <cell r="V17">
            <v>4.3320999999999996</v>
          </cell>
          <cell r="W17">
            <v>4.3320999999999996</v>
          </cell>
          <cell r="X17">
            <v>4.3320999999999996</v>
          </cell>
          <cell r="Y17">
            <v>4.3320999999999996</v>
          </cell>
          <cell r="Z17">
            <v>4.3320999999999996</v>
          </cell>
          <cell r="AA17">
            <v>4.3320999999999996</v>
          </cell>
          <cell r="AB17">
            <v>4.3320999999999996</v>
          </cell>
          <cell r="AC17">
            <v>4.3320999999999996</v>
          </cell>
          <cell r="AD17">
            <v>4.3320999999999996</v>
          </cell>
          <cell r="AE17">
            <v>4.3320999999999996</v>
          </cell>
          <cell r="AF17">
            <v>4.3320999999999996</v>
          </cell>
          <cell r="AG17">
            <v>4.3320999999999996</v>
          </cell>
          <cell r="AH17">
            <v>4.3320999999999996</v>
          </cell>
          <cell r="AI17">
            <v>4.3320999999999996</v>
          </cell>
          <cell r="AJ17">
            <v>4.3320999999999996</v>
          </cell>
          <cell r="AK17">
            <v>4.3320999999999996</v>
          </cell>
          <cell r="AL17">
            <v>4.3320999999999996</v>
          </cell>
          <cell r="AM17">
            <v>4.3320999999999996</v>
          </cell>
          <cell r="AN17">
            <v>4.3320999999999996</v>
          </cell>
          <cell r="AO17">
            <v>4.3320999999999996</v>
          </cell>
          <cell r="AP17">
            <v>4.3320999999999996</v>
          </cell>
          <cell r="AQ17">
            <v>4.3320999999999996</v>
          </cell>
          <cell r="AR17">
            <v>4.3320999999999996</v>
          </cell>
          <cell r="AS17">
            <v>4.3320999999999996</v>
          </cell>
          <cell r="AT17">
            <v>4.3320999999999996</v>
          </cell>
          <cell r="AU17">
            <v>4.3320999999999996</v>
          </cell>
          <cell r="AV17">
            <v>4.3320999999999996</v>
          </cell>
          <cell r="AW17">
            <v>4.3320999999999996</v>
          </cell>
          <cell r="AX17">
            <v>4.3320999999999996</v>
          </cell>
          <cell r="AY17">
            <v>4.3320999999999996</v>
          </cell>
          <cell r="AZ17">
            <v>4.3320999999999996</v>
          </cell>
          <cell r="BA17">
            <v>4.3320999999999996</v>
          </cell>
          <cell r="BB17">
            <v>4.3320999999999996</v>
          </cell>
          <cell r="BC17">
            <v>4.3320999999999996</v>
          </cell>
          <cell r="BD17">
            <v>4.3320999999999996</v>
          </cell>
          <cell r="BE17">
            <v>4.3320999999999996</v>
          </cell>
          <cell r="BF17">
            <v>4.3320999999999996</v>
          </cell>
          <cell r="BG17">
            <v>4.3320999999999996</v>
          </cell>
          <cell r="BH17">
            <v>4.3320999999999996</v>
          </cell>
          <cell r="BI17">
            <v>4.3320999999999996</v>
          </cell>
          <cell r="BJ17">
            <v>4.3320999999999996</v>
          </cell>
          <cell r="BK17">
            <v>4.3320999999999996</v>
          </cell>
          <cell r="BL17">
            <v>4.3320999999999996</v>
          </cell>
        </row>
        <row r="18">
          <cell r="A18" t="str">
            <v>GSS-R3A</v>
          </cell>
          <cell r="B18" t="str">
            <v>Del Charge Comp</v>
          </cell>
          <cell r="C18" t="str">
            <v>General Service Small Delivery Charge - Competitive</v>
          </cell>
          <cell r="E18">
            <v>2.2000000000000002</v>
          </cell>
          <cell r="F18">
            <v>2.2000000000000002</v>
          </cell>
          <cell r="G18">
            <v>2.2000000000000002</v>
          </cell>
          <cell r="H18">
            <v>2.2000000000000002</v>
          </cell>
          <cell r="I18">
            <v>2.2000000000000002</v>
          </cell>
          <cell r="J18">
            <v>2.2000000000000002</v>
          </cell>
          <cell r="K18">
            <v>2.2000000000000002</v>
          </cell>
          <cell r="L18">
            <v>2.2000000000000002</v>
          </cell>
          <cell r="M18">
            <v>2.2000000000000002</v>
          </cell>
          <cell r="N18">
            <v>2.2000000000000002</v>
          </cell>
          <cell r="O18">
            <v>2.2000000000000002</v>
          </cell>
          <cell r="P18">
            <v>2.2000000000000002</v>
          </cell>
          <cell r="Q18">
            <v>2.2000000000000002</v>
          </cell>
          <cell r="R18">
            <v>2.2000000000000002</v>
          </cell>
          <cell r="S18">
            <v>2.2000000000000002</v>
          </cell>
          <cell r="T18">
            <v>2.2000000000000002</v>
          </cell>
          <cell r="U18">
            <v>2.2000000000000002</v>
          </cell>
          <cell r="V18">
            <v>2.2000000000000002</v>
          </cell>
          <cell r="W18">
            <v>2.2000000000000002</v>
          </cell>
          <cell r="X18">
            <v>2.2000000000000002</v>
          </cell>
          <cell r="Y18">
            <v>2.2000000000000002</v>
          </cell>
          <cell r="Z18">
            <v>2.2000000000000002</v>
          </cell>
          <cell r="AA18">
            <v>2.2000000000000002</v>
          </cell>
          <cell r="AB18">
            <v>2.2000000000000002</v>
          </cell>
          <cell r="AC18">
            <v>2.2000000000000002</v>
          </cell>
          <cell r="AD18">
            <v>2.2000000000000002</v>
          </cell>
          <cell r="AE18">
            <v>2.2000000000000002</v>
          </cell>
          <cell r="AF18">
            <v>2.2000000000000002</v>
          </cell>
          <cell r="AG18">
            <v>2.2000000000000002</v>
          </cell>
          <cell r="AH18">
            <v>2.2000000000000002</v>
          </cell>
          <cell r="AI18">
            <v>2.2000000000000002</v>
          </cell>
          <cell r="AJ18">
            <v>2.2000000000000002</v>
          </cell>
          <cell r="AK18">
            <v>2.2000000000000002</v>
          </cell>
          <cell r="AL18">
            <v>2.2000000000000002</v>
          </cell>
          <cell r="AM18">
            <v>2.2000000000000002</v>
          </cell>
          <cell r="AN18">
            <v>2.2000000000000002</v>
          </cell>
          <cell r="AO18">
            <v>2.2000000000000002</v>
          </cell>
          <cell r="AP18">
            <v>2.2000000000000002</v>
          </cell>
          <cell r="AQ18">
            <v>2.2000000000000002</v>
          </cell>
          <cell r="AR18">
            <v>2.2000000000000002</v>
          </cell>
          <cell r="AS18">
            <v>2.2000000000000002</v>
          </cell>
          <cell r="AT18">
            <v>2.2000000000000002</v>
          </cell>
          <cell r="AU18">
            <v>2.2000000000000002</v>
          </cell>
          <cell r="AV18">
            <v>2.2000000000000002</v>
          </cell>
          <cell r="AW18">
            <v>2.2000000000000002</v>
          </cell>
          <cell r="AX18">
            <v>2.2000000000000002</v>
          </cell>
          <cell r="AY18">
            <v>2.2000000000000002</v>
          </cell>
          <cell r="AZ18">
            <v>2.2000000000000002</v>
          </cell>
          <cell r="BA18">
            <v>2.2000000000000002</v>
          </cell>
          <cell r="BB18">
            <v>2.2000000000000002</v>
          </cell>
          <cell r="BC18">
            <v>2.2000000000000002</v>
          </cell>
          <cell r="BD18">
            <v>2.2000000000000002</v>
          </cell>
          <cell r="BE18">
            <v>2.2000000000000002</v>
          </cell>
          <cell r="BF18">
            <v>2.2000000000000002</v>
          </cell>
          <cell r="BG18">
            <v>2.2000000000000002</v>
          </cell>
          <cell r="BH18">
            <v>2.2000000000000002</v>
          </cell>
          <cell r="BI18">
            <v>2.2000000000000002</v>
          </cell>
          <cell r="BJ18">
            <v>2.2000000000000002</v>
          </cell>
          <cell r="BK18">
            <v>2.2000000000000002</v>
          </cell>
          <cell r="BL18">
            <v>2.2000000000000002</v>
          </cell>
        </row>
        <row r="19">
          <cell r="A19" t="str">
            <v>GSS-R4</v>
          </cell>
          <cell r="B19" t="str">
            <v>Gas Cost - CAPA</v>
          </cell>
          <cell r="C19" t="str">
            <v>General Service Small Gas Cost - Capacity Charge</v>
          </cell>
          <cell r="E19">
            <v>0.95960000000000001</v>
          </cell>
          <cell r="F19">
            <v>0.95960000000000001</v>
          </cell>
          <cell r="G19">
            <v>0.95960000000000001</v>
          </cell>
          <cell r="H19">
            <v>0.95960000000000001</v>
          </cell>
          <cell r="I19">
            <v>0.95960000000000001</v>
          </cell>
          <cell r="J19">
            <v>0.95960000000000001</v>
          </cell>
          <cell r="K19">
            <v>0.95960000000000001</v>
          </cell>
          <cell r="L19">
            <v>0.95960000000000001</v>
          </cell>
          <cell r="M19">
            <v>0.95960000000000001</v>
          </cell>
          <cell r="N19">
            <v>0.95960000000000001</v>
          </cell>
          <cell r="O19">
            <v>0.95960000000000001</v>
          </cell>
          <cell r="P19">
            <v>0.95960000000000001</v>
          </cell>
          <cell r="Q19">
            <v>0.95960000000000001</v>
          </cell>
          <cell r="R19">
            <v>0.95960000000000001</v>
          </cell>
          <cell r="S19">
            <v>0.95960000000000001</v>
          </cell>
          <cell r="T19">
            <v>0.95960000000000001</v>
          </cell>
          <cell r="U19">
            <v>0.95960000000000001</v>
          </cell>
          <cell r="V19">
            <v>0.95960000000000001</v>
          </cell>
          <cell r="W19">
            <v>0.95960000000000001</v>
          </cell>
          <cell r="X19">
            <v>0.95960000000000001</v>
          </cell>
          <cell r="Y19">
            <v>0.95960000000000001</v>
          </cell>
          <cell r="Z19">
            <v>0.95960000000000001</v>
          </cell>
          <cell r="AA19">
            <v>0.95960000000000001</v>
          </cell>
          <cell r="AB19">
            <v>0.95960000000000001</v>
          </cell>
          <cell r="AC19">
            <v>0.95960000000000001</v>
          </cell>
          <cell r="AD19">
            <v>0.95960000000000001</v>
          </cell>
          <cell r="AE19">
            <v>0.95960000000000001</v>
          </cell>
          <cell r="AF19">
            <v>0.95960000000000001</v>
          </cell>
          <cell r="AG19">
            <v>0.95960000000000001</v>
          </cell>
          <cell r="AH19">
            <v>0.95960000000000001</v>
          </cell>
          <cell r="AI19">
            <v>0.95960000000000001</v>
          </cell>
          <cell r="AJ19">
            <v>0.95960000000000001</v>
          </cell>
          <cell r="AK19">
            <v>0.95960000000000001</v>
          </cell>
          <cell r="AL19">
            <v>0.95960000000000001</v>
          </cell>
          <cell r="AM19">
            <v>0.95960000000000001</v>
          </cell>
          <cell r="AN19">
            <v>0.95960000000000001</v>
          </cell>
          <cell r="AO19">
            <v>0.95960000000000001</v>
          </cell>
          <cell r="AP19">
            <v>0.95960000000000001</v>
          </cell>
          <cell r="AQ19">
            <v>0.95960000000000001</v>
          </cell>
          <cell r="AR19">
            <v>0.95960000000000001</v>
          </cell>
          <cell r="AS19">
            <v>0.95960000000000001</v>
          </cell>
          <cell r="AT19">
            <v>0.95960000000000001</v>
          </cell>
          <cell r="AU19">
            <v>0.95960000000000001</v>
          </cell>
          <cell r="AV19">
            <v>0.95960000000000001</v>
          </cell>
          <cell r="AW19">
            <v>0.95960000000000001</v>
          </cell>
          <cell r="AX19">
            <v>0.95960000000000001</v>
          </cell>
          <cell r="AY19">
            <v>0.95960000000000001</v>
          </cell>
          <cell r="AZ19">
            <v>0.95960000000000001</v>
          </cell>
          <cell r="BA19">
            <v>0.95960000000000001</v>
          </cell>
          <cell r="BB19">
            <v>0.95960000000000001</v>
          </cell>
          <cell r="BC19">
            <v>0.95960000000000001</v>
          </cell>
          <cell r="BD19">
            <v>0.95960000000000001</v>
          </cell>
          <cell r="BE19">
            <v>0.95960000000000001</v>
          </cell>
          <cell r="BF19">
            <v>0.95960000000000001</v>
          </cell>
          <cell r="BG19">
            <v>0.95960000000000001</v>
          </cell>
          <cell r="BH19">
            <v>0.95960000000000001</v>
          </cell>
          <cell r="BI19">
            <v>0.95960000000000001</v>
          </cell>
          <cell r="BJ19">
            <v>0.95960000000000001</v>
          </cell>
          <cell r="BK19">
            <v>0.95960000000000001</v>
          </cell>
          <cell r="BL19">
            <v>0.95960000000000001</v>
          </cell>
        </row>
        <row r="20">
          <cell r="A20" t="str">
            <v>GSS-R5</v>
          </cell>
          <cell r="B20" t="str">
            <v>Gas Cost - GCA</v>
          </cell>
          <cell r="C20" t="str">
            <v>General Service Small Gas Cost Adjustment</v>
          </cell>
          <cell r="E20">
            <v>-0.29849999999999999</v>
          </cell>
          <cell r="F20">
            <v>-0.29849999999999999</v>
          </cell>
          <cell r="G20">
            <v>-0.29849999999999999</v>
          </cell>
          <cell r="H20">
            <v>-0.29849999999999999</v>
          </cell>
          <cell r="I20">
            <v>-0.29849999999999999</v>
          </cell>
          <cell r="J20">
            <v>-0.29849999999999999</v>
          </cell>
          <cell r="K20">
            <v>-0.29849999999999999</v>
          </cell>
          <cell r="L20">
            <v>-0.29849999999999999</v>
          </cell>
          <cell r="M20">
            <v>-0.29849999999999999</v>
          </cell>
          <cell r="N20">
            <v>-0.29849999999999999</v>
          </cell>
          <cell r="O20">
            <v>-0.29849999999999999</v>
          </cell>
          <cell r="P20">
            <v>-0.29849999999999999</v>
          </cell>
          <cell r="Q20">
            <v>-0.29849999999999999</v>
          </cell>
          <cell r="R20">
            <v>-0.29849999999999999</v>
          </cell>
          <cell r="S20">
            <v>-0.29849999999999999</v>
          </cell>
          <cell r="T20">
            <v>-0.29849999999999999</v>
          </cell>
          <cell r="U20">
            <v>-0.29849999999999999</v>
          </cell>
          <cell r="V20">
            <v>-0.29849999999999999</v>
          </cell>
          <cell r="W20">
            <v>-0.29849999999999999</v>
          </cell>
          <cell r="X20">
            <v>-0.29849999999999999</v>
          </cell>
          <cell r="Y20">
            <v>-0.29849999999999999</v>
          </cell>
          <cell r="Z20">
            <v>-0.29849999999999999</v>
          </cell>
          <cell r="AA20">
            <v>-0.29849999999999999</v>
          </cell>
          <cell r="AB20">
            <v>-0.29849999999999999</v>
          </cell>
          <cell r="AC20">
            <v>-0.29849999999999999</v>
          </cell>
          <cell r="AD20">
            <v>-0.29849999999999999</v>
          </cell>
          <cell r="AE20">
            <v>-0.29849999999999999</v>
          </cell>
          <cell r="AF20">
            <v>-0.29849999999999999</v>
          </cell>
          <cell r="AG20">
            <v>-0.29849999999999999</v>
          </cell>
          <cell r="AH20">
            <v>-0.29849999999999999</v>
          </cell>
          <cell r="AI20">
            <v>-0.29849999999999999</v>
          </cell>
          <cell r="AJ20">
            <v>-0.29849999999999999</v>
          </cell>
          <cell r="AK20">
            <v>-0.29849999999999999</v>
          </cell>
          <cell r="AL20">
            <v>-0.29849999999999999</v>
          </cell>
          <cell r="AM20">
            <v>-0.29849999999999999</v>
          </cell>
          <cell r="AN20">
            <v>-0.29849999999999999</v>
          </cell>
          <cell r="AO20">
            <v>-0.29849999999999999</v>
          </cell>
          <cell r="AP20">
            <v>-0.29849999999999999</v>
          </cell>
          <cell r="AQ20">
            <v>-0.29849999999999999</v>
          </cell>
          <cell r="AR20">
            <v>-0.29849999999999999</v>
          </cell>
          <cell r="AS20">
            <v>-0.29849999999999999</v>
          </cell>
          <cell r="AT20">
            <v>-0.29849999999999999</v>
          </cell>
          <cell r="AU20">
            <v>-0.29849999999999999</v>
          </cell>
          <cell r="AV20">
            <v>-0.29849999999999999</v>
          </cell>
          <cell r="AW20">
            <v>-0.29849999999999999</v>
          </cell>
          <cell r="AX20">
            <v>-0.29849999999999999</v>
          </cell>
          <cell r="AY20">
            <v>-0.29849999999999999</v>
          </cell>
          <cell r="AZ20">
            <v>-0.29849999999999999</v>
          </cell>
          <cell r="BA20">
            <v>-0.29849999999999999</v>
          </cell>
          <cell r="BB20">
            <v>-0.29849999999999999</v>
          </cell>
          <cell r="BC20">
            <v>-0.29849999999999999</v>
          </cell>
          <cell r="BD20">
            <v>-0.29849999999999999</v>
          </cell>
          <cell r="BE20">
            <v>-0.29849999999999999</v>
          </cell>
          <cell r="BF20">
            <v>-0.29849999999999999</v>
          </cell>
          <cell r="BG20">
            <v>-0.29849999999999999</v>
          </cell>
          <cell r="BH20">
            <v>-0.29849999999999999</v>
          </cell>
          <cell r="BI20">
            <v>-0.29849999999999999</v>
          </cell>
          <cell r="BJ20">
            <v>-0.29849999999999999</v>
          </cell>
          <cell r="BK20">
            <v>-0.29849999999999999</v>
          </cell>
          <cell r="BL20">
            <v>-0.29849999999999999</v>
          </cell>
        </row>
        <row r="21">
          <cell r="A21" t="str">
            <v>GSS-R6</v>
          </cell>
          <cell r="B21" t="str">
            <v>Gas Cost - COMM</v>
          </cell>
          <cell r="C21" t="str">
            <v>General Service Small Gas Cost - Commodity Charge</v>
          </cell>
          <cell r="E21">
            <v>2.7591000000000001</v>
          </cell>
          <cell r="F21">
            <v>2.7591000000000001</v>
          </cell>
          <cell r="G21">
            <v>2.7591000000000001</v>
          </cell>
          <cell r="H21">
            <v>2.7591000000000001</v>
          </cell>
          <cell r="I21">
            <v>2.7591000000000001</v>
          </cell>
          <cell r="J21">
            <v>2.7591000000000001</v>
          </cell>
          <cell r="K21">
            <v>2.7591000000000001</v>
          </cell>
          <cell r="L21">
            <v>2.7591000000000001</v>
          </cell>
          <cell r="M21">
            <v>2.7591000000000001</v>
          </cell>
          <cell r="N21">
            <v>2.7591000000000001</v>
          </cell>
          <cell r="O21">
            <v>2.7591000000000001</v>
          </cell>
          <cell r="P21">
            <v>2.7591000000000001</v>
          </cell>
          <cell r="Q21">
            <v>2.7591000000000001</v>
          </cell>
          <cell r="R21">
            <v>2.7591000000000001</v>
          </cell>
          <cell r="S21">
            <v>2.7591000000000001</v>
          </cell>
          <cell r="T21">
            <v>2.7591000000000001</v>
          </cell>
          <cell r="U21">
            <v>2.7591000000000001</v>
          </cell>
          <cell r="V21">
            <v>2.7591000000000001</v>
          </cell>
          <cell r="W21">
            <v>2.7591000000000001</v>
          </cell>
          <cell r="X21">
            <v>2.7591000000000001</v>
          </cell>
          <cell r="Y21">
            <v>2.7591000000000001</v>
          </cell>
          <cell r="Z21">
            <v>2.7591000000000001</v>
          </cell>
          <cell r="AA21">
            <v>2.7591000000000001</v>
          </cell>
          <cell r="AB21">
            <v>2.7591000000000001</v>
          </cell>
          <cell r="AC21">
            <v>2.7591000000000001</v>
          </cell>
          <cell r="AD21">
            <v>2.7591000000000001</v>
          </cell>
          <cell r="AE21">
            <v>2.7591000000000001</v>
          </cell>
          <cell r="AF21">
            <v>2.7591000000000001</v>
          </cell>
          <cell r="AG21">
            <v>2.7591000000000001</v>
          </cell>
          <cell r="AH21">
            <v>2.7591000000000001</v>
          </cell>
          <cell r="AI21">
            <v>2.7591000000000001</v>
          </cell>
          <cell r="AJ21">
            <v>2.7591000000000001</v>
          </cell>
          <cell r="AK21">
            <v>2.7591000000000001</v>
          </cell>
          <cell r="AL21">
            <v>2.7591000000000001</v>
          </cell>
          <cell r="AM21">
            <v>2.7591000000000001</v>
          </cell>
          <cell r="AN21">
            <v>2.7591000000000001</v>
          </cell>
          <cell r="AO21">
            <v>2.7591000000000001</v>
          </cell>
          <cell r="AP21">
            <v>2.7591000000000001</v>
          </cell>
          <cell r="AQ21">
            <v>2.7591000000000001</v>
          </cell>
          <cell r="AR21">
            <v>2.7591000000000001</v>
          </cell>
          <cell r="AS21">
            <v>2.7591000000000001</v>
          </cell>
          <cell r="AT21">
            <v>2.7591000000000001</v>
          </cell>
          <cell r="AU21">
            <v>2.7591000000000001</v>
          </cell>
          <cell r="AV21">
            <v>2.7591000000000001</v>
          </cell>
          <cell r="AW21">
            <v>2.7591000000000001</v>
          </cell>
          <cell r="AX21">
            <v>2.7591000000000001</v>
          </cell>
          <cell r="AY21">
            <v>2.7591000000000001</v>
          </cell>
          <cell r="AZ21">
            <v>2.7591000000000001</v>
          </cell>
          <cell r="BA21">
            <v>2.7591000000000001</v>
          </cell>
          <cell r="BB21">
            <v>2.7591000000000001</v>
          </cell>
          <cell r="BC21">
            <v>2.7591000000000001</v>
          </cell>
          <cell r="BD21">
            <v>2.7591000000000001</v>
          </cell>
          <cell r="BE21">
            <v>2.7591000000000001</v>
          </cell>
          <cell r="BF21">
            <v>2.7591000000000001</v>
          </cell>
          <cell r="BG21">
            <v>2.7591000000000001</v>
          </cell>
          <cell r="BH21">
            <v>2.7591000000000001</v>
          </cell>
          <cell r="BI21">
            <v>2.7591000000000001</v>
          </cell>
          <cell r="BJ21">
            <v>2.7591000000000001</v>
          </cell>
          <cell r="BK21">
            <v>2.7591000000000001</v>
          </cell>
          <cell r="BL21">
            <v>2.7591000000000001</v>
          </cell>
        </row>
        <row r="22">
          <cell r="A22" t="str">
            <v>GSS-R7</v>
          </cell>
          <cell r="B22" t="str">
            <v>Rider MFC</v>
          </cell>
          <cell r="C22" t="str">
            <v>General Service Small Merchant Function Charge</v>
          </cell>
          <cell r="E22">
            <v>1.47E-2</v>
          </cell>
          <cell r="F22">
            <v>1.47E-2</v>
          </cell>
          <cell r="G22">
            <v>1.47E-2</v>
          </cell>
          <cell r="H22">
            <v>1.47E-2</v>
          </cell>
          <cell r="I22">
            <v>1.47E-2</v>
          </cell>
          <cell r="J22">
            <v>1.47E-2</v>
          </cell>
          <cell r="K22">
            <v>1.47E-2</v>
          </cell>
          <cell r="L22">
            <v>1.47E-2</v>
          </cell>
          <cell r="M22">
            <v>1.47E-2</v>
          </cell>
          <cell r="N22">
            <v>1.47E-2</v>
          </cell>
          <cell r="O22">
            <v>1.47E-2</v>
          </cell>
          <cell r="P22">
            <v>1.47E-2</v>
          </cell>
          <cell r="Q22">
            <v>1.47E-2</v>
          </cell>
          <cell r="R22">
            <v>1.47E-2</v>
          </cell>
          <cell r="S22">
            <v>1.47E-2</v>
          </cell>
          <cell r="T22">
            <v>1.47E-2</v>
          </cell>
          <cell r="U22">
            <v>1.47E-2</v>
          </cell>
          <cell r="V22">
            <v>1.47E-2</v>
          </cell>
          <cell r="W22">
            <v>1.47E-2</v>
          </cell>
          <cell r="X22">
            <v>1.47E-2</v>
          </cell>
          <cell r="Y22">
            <v>1.47E-2</v>
          </cell>
          <cell r="Z22">
            <v>1.47E-2</v>
          </cell>
          <cell r="AA22">
            <v>1.47E-2</v>
          </cell>
          <cell r="AB22">
            <v>1.47E-2</v>
          </cell>
          <cell r="AC22">
            <v>1.47E-2</v>
          </cell>
          <cell r="AD22">
            <v>1.47E-2</v>
          </cell>
          <cell r="AE22">
            <v>1.47E-2</v>
          </cell>
          <cell r="AF22">
            <v>1.47E-2</v>
          </cell>
          <cell r="AG22">
            <v>1.47E-2</v>
          </cell>
          <cell r="AH22">
            <v>1.47E-2</v>
          </cell>
          <cell r="AI22">
            <v>1.47E-2</v>
          </cell>
          <cell r="AJ22">
            <v>1.47E-2</v>
          </cell>
          <cell r="AK22">
            <v>1.47E-2</v>
          </cell>
          <cell r="AL22">
            <v>1.47E-2</v>
          </cell>
          <cell r="AM22">
            <v>1.47E-2</v>
          </cell>
          <cell r="AN22">
            <v>1.47E-2</v>
          </cell>
          <cell r="AO22">
            <v>1.47E-2</v>
          </cell>
          <cell r="AP22">
            <v>1.47E-2</v>
          </cell>
          <cell r="AQ22">
            <v>1.47E-2</v>
          </cell>
          <cell r="AR22">
            <v>1.47E-2</v>
          </cell>
          <cell r="AS22">
            <v>1.47E-2</v>
          </cell>
          <cell r="AT22">
            <v>1.47E-2</v>
          </cell>
          <cell r="AU22">
            <v>1.47E-2</v>
          </cell>
          <cell r="AV22">
            <v>1.47E-2</v>
          </cell>
          <cell r="AW22">
            <v>1.47E-2</v>
          </cell>
          <cell r="AX22">
            <v>1.47E-2</v>
          </cell>
          <cell r="AY22">
            <v>1.47E-2</v>
          </cell>
          <cell r="AZ22">
            <v>1.47E-2</v>
          </cell>
          <cell r="BA22">
            <v>1.47E-2</v>
          </cell>
          <cell r="BB22">
            <v>1.47E-2</v>
          </cell>
          <cell r="BC22">
            <v>1.47E-2</v>
          </cell>
          <cell r="BD22">
            <v>1.47E-2</v>
          </cell>
          <cell r="BE22">
            <v>1.47E-2</v>
          </cell>
          <cell r="BF22">
            <v>1.47E-2</v>
          </cell>
          <cell r="BG22">
            <v>1.47E-2</v>
          </cell>
          <cell r="BH22">
            <v>1.47E-2</v>
          </cell>
          <cell r="BI22">
            <v>1.47E-2</v>
          </cell>
          <cell r="BJ22">
            <v>1.47E-2</v>
          </cell>
          <cell r="BK22">
            <v>1.47E-2</v>
          </cell>
          <cell r="BL22">
            <v>1.47E-2</v>
          </cell>
        </row>
        <row r="23">
          <cell r="A23" t="str">
            <v>GSS-R8</v>
          </cell>
          <cell r="B23" t="str">
            <v>Rider STA</v>
          </cell>
          <cell r="C23" t="str">
            <v>General Service Small State Tax Adjustment Surcharge</v>
          </cell>
          <cell r="E23">
            <v>-4.3E-3</v>
          </cell>
          <cell r="F23">
            <v>-4.3E-3</v>
          </cell>
          <cell r="G23">
            <v>-4.3E-3</v>
          </cell>
          <cell r="H23">
            <v>-4.3E-3</v>
          </cell>
          <cell r="I23">
            <v>-4.3E-3</v>
          </cell>
          <cell r="J23">
            <v>-4.3E-3</v>
          </cell>
          <cell r="K23">
            <v>-4.3E-3</v>
          </cell>
          <cell r="L23">
            <v>-4.3E-3</v>
          </cell>
          <cell r="M23">
            <v>-4.3E-3</v>
          </cell>
          <cell r="N23">
            <v>-4.3E-3</v>
          </cell>
          <cell r="O23">
            <v>-4.3E-3</v>
          </cell>
          <cell r="P23">
            <v>-4.3E-3</v>
          </cell>
          <cell r="Q23">
            <v>-4.3E-3</v>
          </cell>
          <cell r="R23">
            <v>-4.3E-3</v>
          </cell>
          <cell r="S23">
            <v>-4.3E-3</v>
          </cell>
          <cell r="T23">
            <v>-4.3E-3</v>
          </cell>
          <cell r="U23">
            <v>-4.3E-3</v>
          </cell>
          <cell r="V23">
            <v>-4.3E-3</v>
          </cell>
          <cell r="W23">
            <v>-4.3E-3</v>
          </cell>
          <cell r="X23">
            <v>-4.3E-3</v>
          </cell>
          <cell r="Y23">
            <v>-4.3E-3</v>
          </cell>
          <cell r="Z23">
            <v>-4.3E-3</v>
          </cell>
          <cell r="AA23">
            <v>-4.3E-3</v>
          </cell>
          <cell r="AB23">
            <v>-4.3E-3</v>
          </cell>
          <cell r="AC23">
            <v>-4.3E-3</v>
          </cell>
          <cell r="AD23">
            <v>-4.3E-3</v>
          </cell>
          <cell r="AE23">
            <v>-4.3E-3</v>
          </cell>
          <cell r="AF23">
            <v>-4.3E-3</v>
          </cell>
          <cell r="AG23">
            <v>-4.3E-3</v>
          </cell>
          <cell r="AH23">
            <v>-4.3E-3</v>
          </cell>
          <cell r="AI23">
            <v>-4.3E-3</v>
          </cell>
          <cell r="AJ23">
            <v>-4.3E-3</v>
          </cell>
          <cell r="AK23">
            <v>-4.3E-3</v>
          </cell>
          <cell r="AL23">
            <v>-4.3E-3</v>
          </cell>
          <cell r="AM23">
            <v>-4.3E-3</v>
          </cell>
          <cell r="AN23">
            <v>-4.3E-3</v>
          </cell>
          <cell r="AO23">
            <v>-4.3E-3</v>
          </cell>
          <cell r="AP23">
            <v>-4.3E-3</v>
          </cell>
          <cell r="AQ23">
            <v>-4.3E-3</v>
          </cell>
          <cell r="AR23">
            <v>-4.3E-3</v>
          </cell>
          <cell r="AS23">
            <v>-4.3E-3</v>
          </cell>
          <cell r="AT23">
            <v>-4.3E-3</v>
          </cell>
          <cell r="AU23">
            <v>-4.3E-3</v>
          </cell>
          <cell r="AV23">
            <v>-4.3E-3</v>
          </cell>
          <cell r="AW23">
            <v>-4.3E-3</v>
          </cell>
          <cell r="AX23">
            <v>-4.3E-3</v>
          </cell>
          <cell r="AY23">
            <v>-4.3E-3</v>
          </cell>
          <cell r="AZ23">
            <v>-4.3E-3</v>
          </cell>
          <cell r="BA23">
            <v>-4.3E-3</v>
          </cell>
          <cell r="BB23">
            <v>-4.3E-3</v>
          </cell>
          <cell r="BC23">
            <v>-4.3E-3</v>
          </cell>
          <cell r="BD23">
            <v>-4.3E-3</v>
          </cell>
          <cell r="BE23">
            <v>-4.3E-3</v>
          </cell>
          <cell r="BF23">
            <v>-4.3E-3</v>
          </cell>
          <cell r="BG23">
            <v>-4.3E-3</v>
          </cell>
          <cell r="BH23">
            <v>-4.3E-3</v>
          </cell>
          <cell r="BI23">
            <v>-4.3E-3</v>
          </cell>
          <cell r="BJ23">
            <v>-4.3E-3</v>
          </cell>
          <cell r="BK23">
            <v>-4.3E-3</v>
          </cell>
          <cell r="BL23">
            <v>-4.3E-3</v>
          </cell>
        </row>
        <row r="25">
          <cell r="A25" t="str">
            <v>GSL-R1</v>
          </cell>
          <cell r="B25" t="str">
            <v>Cust Charge Blk1</v>
          </cell>
          <cell r="C25" t="str">
            <v>General Service Large Customer Charge - Block 1 (6.001 - 10,000 Mcf)</v>
          </cell>
          <cell r="E25">
            <v>450</v>
          </cell>
          <cell r="F25">
            <v>450</v>
          </cell>
          <cell r="G25">
            <v>450</v>
          </cell>
          <cell r="H25">
            <v>450</v>
          </cell>
          <cell r="I25">
            <v>450</v>
          </cell>
          <cell r="J25">
            <v>450</v>
          </cell>
          <cell r="K25">
            <v>450</v>
          </cell>
          <cell r="L25">
            <v>450</v>
          </cell>
          <cell r="M25">
            <v>450</v>
          </cell>
          <cell r="N25">
            <v>450</v>
          </cell>
          <cell r="O25">
            <v>450</v>
          </cell>
          <cell r="P25">
            <v>450</v>
          </cell>
          <cell r="Q25">
            <v>450</v>
          </cell>
          <cell r="R25">
            <v>450</v>
          </cell>
          <cell r="S25">
            <v>450</v>
          </cell>
          <cell r="T25">
            <v>450</v>
          </cell>
          <cell r="U25">
            <v>450</v>
          </cell>
          <cell r="V25">
            <v>450</v>
          </cell>
          <cell r="W25">
            <v>450</v>
          </cell>
          <cell r="X25">
            <v>450</v>
          </cell>
          <cell r="Y25">
            <v>450</v>
          </cell>
          <cell r="Z25">
            <v>450</v>
          </cell>
          <cell r="AA25">
            <v>450</v>
          </cell>
          <cell r="AB25">
            <v>450</v>
          </cell>
          <cell r="AC25">
            <v>450</v>
          </cell>
          <cell r="AD25">
            <v>450</v>
          </cell>
          <cell r="AE25">
            <v>450</v>
          </cell>
          <cell r="AF25">
            <v>450</v>
          </cell>
          <cell r="AG25">
            <v>450</v>
          </cell>
          <cell r="AH25">
            <v>450</v>
          </cell>
          <cell r="AI25">
            <v>450</v>
          </cell>
          <cell r="AJ25">
            <v>450</v>
          </cell>
          <cell r="AK25">
            <v>450</v>
          </cell>
          <cell r="AL25">
            <v>450</v>
          </cell>
          <cell r="AM25">
            <v>450</v>
          </cell>
          <cell r="AN25">
            <v>450</v>
          </cell>
          <cell r="AO25">
            <v>450</v>
          </cell>
          <cell r="AP25">
            <v>450</v>
          </cell>
          <cell r="AQ25">
            <v>450</v>
          </cell>
          <cell r="AR25">
            <v>450</v>
          </cell>
          <cell r="AS25">
            <v>450</v>
          </cell>
          <cell r="AT25">
            <v>450</v>
          </cell>
          <cell r="AU25">
            <v>450</v>
          </cell>
          <cell r="AV25">
            <v>450</v>
          </cell>
          <cell r="AW25">
            <v>450</v>
          </cell>
          <cell r="AX25">
            <v>450</v>
          </cell>
          <cell r="AY25">
            <v>450</v>
          </cell>
          <cell r="AZ25">
            <v>450</v>
          </cell>
          <cell r="BA25">
            <v>450</v>
          </cell>
          <cell r="BB25">
            <v>450</v>
          </cell>
          <cell r="BC25">
            <v>450</v>
          </cell>
          <cell r="BD25">
            <v>450</v>
          </cell>
          <cell r="BE25">
            <v>450</v>
          </cell>
          <cell r="BF25">
            <v>450</v>
          </cell>
          <cell r="BG25">
            <v>450</v>
          </cell>
          <cell r="BH25">
            <v>450</v>
          </cell>
          <cell r="BI25">
            <v>450</v>
          </cell>
          <cell r="BJ25">
            <v>450</v>
          </cell>
          <cell r="BK25">
            <v>450</v>
          </cell>
          <cell r="BL25">
            <v>450</v>
          </cell>
        </row>
        <row r="26">
          <cell r="A26" t="str">
            <v>GSL-R2</v>
          </cell>
          <cell r="B26" t="str">
            <v>Cust Charge Blk2</v>
          </cell>
          <cell r="C26" t="str">
            <v>General Service Large Customer Charge - Block 2 (10,001 - 20,000 Mcf)</v>
          </cell>
          <cell r="E26">
            <v>550</v>
          </cell>
          <cell r="F26">
            <v>550</v>
          </cell>
          <cell r="G26">
            <v>550</v>
          </cell>
          <cell r="H26">
            <v>550</v>
          </cell>
          <cell r="I26">
            <v>550</v>
          </cell>
          <cell r="J26">
            <v>550</v>
          </cell>
          <cell r="K26">
            <v>550</v>
          </cell>
          <cell r="L26">
            <v>550</v>
          </cell>
          <cell r="M26">
            <v>550</v>
          </cell>
          <cell r="N26">
            <v>550</v>
          </cell>
          <cell r="O26">
            <v>550</v>
          </cell>
          <cell r="P26">
            <v>550</v>
          </cell>
          <cell r="Q26">
            <v>550</v>
          </cell>
          <cell r="R26">
            <v>550</v>
          </cell>
          <cell r="S26">
            <v>550</v>
          </cell>
          <cell r="T26">
            <v>550</v>
          </cell>
          <cell r="U26">
            <v>550</v>
          </cell>
          <cell r="V26">
            <v>550</v>
          </cell>
          <cell r="W26">
            <v>550</v>
          </cell>
          <cell r="X26">
            <v>550</v>
          </cell>
          <cell r="Y26">
            <v>550</v>
          </cell>
          <cell r="Z26">
            <v>550</v>
          </cell>
          <cell r="AA26">
            <v>550</v>
          </cell>
          <cell r="AB26">
            <v>550</v>
          </cell>
          <cell r="AC26">
            <v>550</v>
          </cell>
          <cell r="AD26">
            <v>550</v>
          </cell>
          <cell r="AE26">
            <v>550</v>
          </cell>
          <cell r="AF26">
            <v>550</v>
          </cell>
          <cell r="AG26">
            <v>550</v>
          </cell>
          <cell r="AH26">
            <v>550</v>
          </cell>
          <cell r="AI26">
            <v>550</v>
          </cell>
          <cell r="AJ26">
            <v>550</v>
          </cell>
          <cell r="AK26">
            <v>550</v>
          </cell>
          <cell r="AL26">
            <v>550</v>
          </cell>
          <cell r="AM26">
            <v>550</v>
          </cell>
          <cell r="AN26">
            <v>550</v>
          </cell>
          <cell r="AO26">
            <v>550</v>
          </cell>
          <cell r="AP26">
            <v>550</v>
          </cell>
          <cell r="AQ26">
            <v>550</v>
          </cell>
          <cell r="AR26">
            <v>550</v>
          </cell>
          <cell r="AS26">
            <v>550</v>
          </cell>
          <cell r="AT26">
            <v>550</v>
          </cell>
          <cell r="AU26">
            <v>550</v>
          </cell>
          <cell r="AV26">
            <v>550</v>
          </cell>
          <cell r="AW26">
            <v>550</v>
          </cell>
          <cell r="AX26">
            <v>550</v>
          </cell>
          <cell r="AY26">
            <v>550</v>
          </cell>
          <cell r="AZ26">
            <v>550</v>
          </cell>
          <cell r="BA26">
            <v>550</v>
          </cell>
          <cell r="BB26">
            <v>550</v>
          </cell>
          <cell r="BC26">
            <v>550</v>
          </cell>
          <cell r="BD26">
            <v>550</v>
          </cell>
          <cell r="BE26">
            <v>550</v>
          </cell>
          <cell r="BF26">
            <v>550</v>
          </cell>
          <cell r="BG26">
            <v>550</v>
          </cell>
          <cell r="BH26">
            <v>550</v>
          </cell>
          <cell r="BI26">
            <v>550</v>
          </cell>
          <cell r="BJ26">
            <v>550</v>
          </cell>
          <cell r="BK26">
            <v>550</v>
          </cell>
          <cell r="BL26">
            <v>550</v>
          </cell>
        </row>
        <row r="27">
          <cell r="A27" t="str">
            <v>GSL-R3</v>
          </cell>
          <cell r="B27" t="str">
            <v>Cust Charge Blk3</v>
          </cell>
          <cell r="C27" t="str">
            <v>General Service Large Customer Charge - Block 3 (&gt; 20,000 Mcf)</v>
          </cell>
          <cell r="E27">
            <v>710</v>
          </cell>
          <cell r="F27">
            <v>710</v>
          </cell>
          <cell r="G27">
            <v>710</v>
          </cell>
          <cell r="H27">
            <v>710</v>
          </cell>
          <cell r="I27">
            <v>710</v>
          </cell>
          <cell r="J27">
            <v>710</v>
          </cell>
          <cell r="K27">
            <v>710</v>
          </cell>
          <cell r="L27">
            <v>710</v>
          </cell>
          <cell r="M27">
            <v>710</v>
          </cell>
          <cell r="N27">
            <v>710</v>
          </cell>
          <cell r="O27">
            <v>710</v>
          </cell>
          <cell r="P27">
            <v>710</v>
          </cell>
          <cell r="Q27">
            <v>710</v>
          </cell>
          <cell r="R27">
            <v>710</v>
          </cell>
          <cell r="S27">
            <v>710</v>
          </cell>
          <cell r="T27">
            <v>710</v>
          </cell>
          <cell r="U27">
            <v>710</v>
          </cell>
          <cell r="V27">
            <v>710</v>
          </cell>
          <cell r="W27">
            <v>710</v>
          </cell>
          <cell r="X27">
            <v>710</v>
          </cell>
          <cell r="Y27">
            <v>710</v>
          </cell>
          <cell r="Z27">
            <v>710</v>
          </cell>
          <cell r="AA27">
            <v>710</v>
          </cell>
          <cell r="AB27">
            <v>710</v>
          </cell>
          <cell r="AC27">
            <v>710</v>
          </cell>
          <cell r="AD27">
            <v>710</v>
          </cell>
          <cell r="AE27">
            <v>710</v>
          </cell>
          <cell r="AF27">
            <v>710</v>
          </cell>
          <cell r="AG27">
            <v>710</v>
          </cell>
          <cell r="AH27">
            <v>710</v>
          </cell>
          <cell r="AI27">
            <v>710</v>
          </cell>
          <cell r="AJ27">
            <v>710</v>
          </cell>
          <cell r="AK27">
            <v>710</v>
          </cell>
          <cell r="AL27">
            <v>710</v>
          </cell>
          <cell r="AM27">
            <v>710</v>
          </cell>
          <cell r="AN27">
            <v>710</v>
          </cell>
          <cell r="AO27">
            <v>710</v>
          </cell>
          <cell r="AP27">
            <v>710</v>
          </cell>
          <cell r="AQ27">
            <v>710</v>
          </cell>
          <cell r="AR27">
            <v>710</v>
          </cell>
          <cell r="AS27">
            <v>710</v>
          </cell>
          <cell r="AT27">
            <v>710</v>
          </cell>
          <cell r="AU27">
            <v>710</v>
          </cell>
          <cell r="AV27">
            <v>710</v>
          </cell>
          <cell r="AW27">
            <v>710</v>
          </cell>
          <cell r="AX27">
            <v>710</v>
          </cell>
          <cell r="AY27">
            <v>710</v>
          </cell>
          <cell r="AZ27">
            <v>710</v>
          </cell>
          <cell r="BA27">
            <v>710</v>
          </cell>
          <cell r="BB27">
            <v>710</v>
          </cell>
          <cell r="BC27">
            <v>710</v>
          </cell>
          <cell r="BD27">
            <v>710</v>
          </cell>
          <cell r="BE27">
            <v>710</v>
          </cell>
          <cell r="BF27">
            <v>710</v>
          </cell>
          <cell r="BG27">
            <v>710</v>
          </cell>
          <cell r="BH27">
            <v>710</v>
          </cell>
          <cell r="BI27">
            <v>710</v>
          </cell>
          <cell r="BJ27">
            <v>710</v>
          </cell>
          <cell r="BK27">
            <v>710</v>
          </cell>
          <cell r="BL27">
            <v>710</v>
          </cell>
        </row>
        <row r="28">
          <cell r="A28" t="str">
            <v>GSL-R4</v>
          </cell>
          <cell r="B28" t="str">
            <v>Del Charge</v>
          </cell>
          <cell r="C28" t="str">
            <v>General Service Large Delivery Charge</v>
          </cell>
          <cell r="E28">
            <v>3.4140999999999999</v>
          </cell>
          <cell r="F28">
            <v>3.4140999999999999</v>
          </cell>
          <cell r="G28">
            <v>3.4140999999999999</v>
          </cell>
          <cell r="H28">
            <v>3.4140999999999999</v>
          </cell>
          <cell r="I28">
            <v>3.4140999999999999</v>
          </cell>
          <cell r="J28">
            <v>3.4140999999999999</v>
          </cell>
          <cell r="K28">
            <v>3.4140999999999999</v>
          </cell>
          <cell r="L28">
            <v>3.4140999999999999</v>
          </cell>
          <cell r="M28">
            <v>3.4140999999999999</v>
          </cell>
          <cell r="N28">
            <v>3.4140999999999999</v>
          </cell>
          <cell r="O28">
            <v>3.4140999999999999</v>
          </cell>
          <cell r="P28">
            <v>3.4140999999999999</v>
          </cell>
          <cell r="Q28">
            <v>3.4140999999999999</v>
          </cell>
          <cell r="R28">
            <v>3.4140999999999999</v>
          </cell>
          <cell r="S28">
            <v>3.4140999999999999</v>
          </cell>
          <cell r="T28">
            <v>3.4140999999999999</v>
          </cell>
          <cell r="U28">
            <v>3.4140999999999999</v>
          </cell>
          <cell r="V28">
            <v>3.4140999999999999</v>
          </cell>
          <cell r="W28">
            <v>3.4140999999999999</v>
          </cell>
          <cell r="X28">
            <v>3.4140999999999999</v>
          </cell>
          <cell r="Y28">
            <v>3.4140999999999999</v>
          </cell>
          <cell r="Z28">
            <v>3.4140999999999999</v>
          </cell>
          <cell r="AA28">
            <v>3.4140999999999999</v>
          </cell>
          <cell r="AB28">
            <v>3.4140999999999999</v>
          </cell>
          <cell r="AC28">
            <v>3.4140999999999999</v>
          </cell>
          <cell r="AD28">
            <v>3.4140999999999999</v>
          </cell>
          <cell r="AE28">
            <v>3.4140999999999999</v>
          </cell>
          <cell r="AF28">
            <v>3.4140999999999999</v>
          </cell>
          <cell r="AG28">
            <v>3.4140999999999999</v>
          </cell>
          <cell r="AH28">
            <v>3.4140999999999999</v>
          </cell>
          <cell r="AI28">
            <v>3.4140999999999999</v>
          </cell>
          <cell r="AJ28">
            <v>3.4140999999999999</v>
          </cell>
          <cell r="AK28">
            <v>3.4140999999999999</v>
          </cell>
          <cell r="AL28">
            <v>3.4140999999999999</v>
          </cell>
          <cell r="AM28">
            <v>3.4140999999999999</v>
          </cell>
          <cell r="AN28">
            <v>3.4140999999999999</v>
          </cell>
          <cell r="AO28">
            <v>3.4140999999999999</v>
          </cell>
          <cell r="AP28">
            <v>3.4140999999999999</v>
          </cell>
          <cell r="AQ28">
            <v>3.4140999999999999</v>
          </cell>
          <cell r="AR28">
            <v>3.4140999999999999</v>
          </cell>
          <cell r="AS28">
            <v>3.4140999999999999</v>
          </cell>
          <cell r="AT28">
            <v>3.4140999999999999</v>
          </cell>
          <cell r="AU28">
            <v>3.4140999999999999</v>
          </cell>
          <cell r="AV28">
            <v>3.4140999999999999</v>
          </cell>
          <cell r="AW28">
            <v>3.4140999999999999</v>
          </cell>
          <cell r="AX28">
            <v>3.4140999999999999</v>
          </cell>
          <cell r="AY28">
            <v>3.4140999999999999</v>
          </cell>
          <cell r="AZ28">
            <v>3.4140999999999999</v>
          </cell>
          <cell r="BA28">
            <v>3.4140999999999999</v>
          </cell>
          <cell r="BB28">
            <v>3.4140999999999999</v>
          </cell>
          <cell r="BC28">
            <v>3.4140999999999999</v>
          </cell>
          <cell r="BD28">
            <v>3.4140999999999999</v>
          </cell>
          <cell r="BE28">
            <v>3.4140999999999999</v>
          </cell>
          <cell r="BF28">
            <v>3.4140999999999999</v>
          </cell>
          <cell r="BG28">
            <v>3.4140999999999999</v>
          </cell>
          <cell r="BH28">
            <v>3.4140999999999999</v>
          </cell>
          <cell r="BI28">
            <v>3.4140999999999999</v>
          </cell>
          <cell r="BJ28">
            <v>3.4140999999999999</v>
          </cell>
          <cell r="BK28">
            <v>3.4140999999999999</v>
          </cell>
          <cell r="BL28">
            <v>3.4140999999999999</v>
          </cell>
        </row>
        <row r="29">
          <cell r="A29" t="str">
            <v>GSL-R4A</v>
          </cell>
          <cell r="B29" t="str">
            <v>Del Charge Comp</v>
          </cell>
          <cell r="C29" t="str">
            <v>General Service Large Delivery Charge - Competitive</v>
          </cell>
          <cell r="E29">
            <v>2.0493617021276598</v>
          </cell>
          <cell r="F29">
            <v>2.0493617021276598</v>
          </cell>
          <cell r="G29">
            <v>2.0493617021276598</v>
          </cell>
          <cell r="H29">
            <v>2.0493617021276598</v>
          </cell>
          <cell r="I29">
            <v>2.0493617021276598</v>
          </cell>
          <cell r="J29">
            <v>2.0493617021276598</v>
          </cell>
          <cell r="K29">
            <v>2.0493617021276598</v>
          </cell>
          <cell r="L29">
            <v>2.0493617021276598</v>
          </cell>
          <cell r="M29">
            <v>2.0493617021276598</v>
          </cell>
          <cell r="N29">
            <v>2.0493617021276598</v>
          </cell>
          <cell r="O29">
            <v>2.0493617021276598</v>
          </cell>
          <cell r="P29">
            <v>2.0493617021276598</v>
          </cell>
          <cell r="Q29">
            <v>2.0493617021276598</v>
          </cell>
          <cell r="R29">
            <v>2.0493617021276598</v>
          </cell>
          <cell r="S29">
            <v>2.0493617021276598</v>
          </cell>
          <cell r="T29">
            <v>2.0493617021276598</v>
          </cell>
          <cell r="U29">
            <v>2.0493617021276598</v>
          </cell>
          <cell r="V29">
            <v>2.0493617021276598</v>
          </cell>
          <cell r="W29">
            <v>2.0493617021276598</v>
          </cell>
          <cell r="X29">
            <v>2.0493617021276598</v>
          </cell>
          <cell r="Y29">
            <v>2.0493617021276598</v>
          </cell>
          <cell r="Z29">
            <v>2.0493617021276598</v>
          </cell>
          <cell r="AA29">
            <v>2.0493617021276598</v>
          </cell>
          <cell r="AB29">
            <v>2.0493617021276598</v>
          </cell>
          <cell r="AC29">
            <v>2.0493617021276598</v>
          </cell>
          <cell r="AD29">
            <v>2.0493617021276598</v>
          </cell>
          <cell r="AE29">
            <v>2.0493617021276598</v>
          </cell>
          <cell r="AF29">
            <v>2.0493617021276598</v>
          </cell>
          <cell r="AG29">
            <v>2.0493617021276598</v>
          </cell>
          <cell r="AH29">
            <v>2.0493617021276598</v>
          </cell>
          <cell r="AI29">
            <v>2.0493617021276598</v>
          </cell>
          <cell r="AJ29">
            <v>2.0493617021276598</v>
          </cell>
          <cell r="AK29">
            <v>2.0493617021276598</v>
          </cell>
          <cell r="AL29">
            <v>2.0493617021276598</v>
          </cell>
          <cell r="AM29">
            <v>2.0493617021276598</v>
          </cell>
          <cell r="AN29">
            <v>2.0493617021276598</v>
          </cell>
          <cell r="AO29">
            <v>2.0493617021276598</v>
          </cell>
          <cell r="AP29">
            <v>2.0493617021276598</v>
          </cell>
          <cell r="AQ29">
            <v>2.0493617021276598</v>
          </cell>
          <cell r="AR29">
            <v>2.0493617021276598</v>
          </cell>
          <cell r="AS29">
            <v>2.0493617021276598</v>
          </cell>
          <cell r="AT29">
            <v>2.0493617021276598</v>
          </cell>
          <cell r="AU29">
            <v>2.0493617021276598</v>
          </cell>
          <cell r="AV29">
            <v>2.0493617021276598</v>
          </cell>
          <cell r="AW29">
            <v>2.0493617021276598</v>
          </cell>
          <cell r="AX29">
            <v>2.0493617021276598</v>
          </cell>
          <cell r="AY29">
            <v>2.0493617021276598</v>
          </cell>
          <cell r="AZ29">
            <v>2.0493617021276598</v>
          </cell>
          <cell r="BA29">
            <v>2.0493617021276598</v>
          </cell>
          <cell r="BB29">
            <v>2.0493617021276598</v>
          </cell>
          <cell r="BC29">
            <v>2.0493617021276598</v>
          </cell>
          <cell r="BD29">
            <v>2.0493617021276598</v>
          </cell>
          <cell r="BE29">
            <v>2.0493617021276598</v>
          </cell>
          <cell r="BF29">
            <v>2.0493617021276598</v>
          </cell>
          <cell r="BG29">
            <v>2.0493617021276598</v>
          </cell>
          <cell r="BH29">
            <v>2.0493617021276598</v>
          </cell>
          <cell r="BI29">
            <v>2.0493617021276598</v>
          </cell>
          <cell r="BJ29">
            <v>2.0493617021276598</v>
          </cell>
          <cell r="BK29">
            <v>2.0493617021276598</v>
          </cell>
          <cell r="BL29">
            <v>2.0493617021276598</v>
          </cell>
        </row>
        <row r="30">
          <cell r="A30" t="str">
            <v>GSL-R5</v>
          </cell>
          <cell r="B30" t="str">
            <v>Gas Cost - CAPA</v>
          </cell>
          <cell r="C30" t="str">
            <v>General Service Large Gas Cost - Capacity Charge</v>
          </cell>
          <cell r="E30">
            <v>0.53039999999999998</v>
          </cell>
          <cell r="F30">
            <v>0.53039999999999998</v>
          </cell>
          <cell r="G30">
            <v>0.53039999999999998</v>
          </cell>
          <cell r="H30">
            <v>0.53039999999999998</v>
          </cell>
          <cell r="I30">
            <v>0.53039999999999998</v>
          </cell>
          <cell r="J30">
            <v>0.53039999999999998</v>
          </cell>
          <cell r="K30">
            <v>0.53039999999999998</v>
          </cell>
          <cell r="L30">
            <v>0.53039999999999998</v>
          </cell>
          <cell r="M30">
            <v>0.53039999999999998</v>
          </cell>
          <cell r="N30">
            <v>0.53039999999999998</v>
          </cell>
          <cell r="O30">
            <v>0.53039999999999998</v>
          </cell>
          <cell r="P30">
            <v>0.53039999999999998</v>
          </cell>
          <cell r="Q30">
            <v>0.53039999999999998</v>
          </cell>
          <cell r="R30">
            <v>0.53039999999999998</v>
          </cell>
          <cell r="S30">
            <v>0.53039999999999998</v>
          </cell>
          <cell r="T30">
            <v>0.53039999999999998</v>
          </cell>
          <cell r="U30">
            <v>0.53039999999999998</v>
          </cell>
          <cell r="V30">
            <v>0.53039999999999998</v>
          </cell>
          <cell r="W30">
            <v>0.53039999999999998</v>
          </cell>
          <cell r="X30">
            <v>0.53039999999999998</v>
          </cell>
          <cell r="Y30">
            <v>0.53039999999999998</v>
          </cell>
          <cell r="Z30">
            <v>0.53039999999999998</v>
          </cell>
          <cell r="AA30">
            <v>0.53039999999999998</v>
          </cell>
          <cell r="AB30">
            <v>0.53039999999999998</v>
          </cell>
          <cell r="AC30">
            <v>0.53039999999999998</v>
          </cell>
          <cell r="AD30">
            <v>0.53039999999999998</v>
          </cell>
          <cell r="AE30">
            <v>0.53039999999999998</v>
          </cell>
          <cell r="AF30">
            <v>0.53039999999999998</v>
          </cell>
          <cell r="AG30">
            <v>0.53039999999999998</v>
          </cell>
          <cell r="AH30">
            <v>0.53039999999999998</v>
          </cell>
          <cell r="AI30">
            <v>0.53039999999999998</v>
          </cell>
          <cell r="AJ30">
            <v>0.53039999999999998</v>
          </cell>
          <cell r="AK30">
            <v>0.53039999999999998</v>
          </cell>
          <cell r="AL30">
            <v>0.53039999999999998</v>
          </cell>
          <cell r="AM30">
            <v>0.53039999999999998</v>
          </cell>
          <cell r="AN30">
            <v>0.53039999999999998</v>
          </cell>
          <cell r="AO30">
            <v>0.53039999999999998</v>
          </cell>
          <cell r="AP30">
            <v>0.53039999999999998</v>
          </cell>
          <cell r="AQ30">
            <v>0.53039999999999998</v>
          </cell>
          <cell r="AR30">
            <v>0.53039999999999998</v>
          </cell>
          <cell r="AS30">
            <v>0.53039999999999998</v>
          </cell>
          <cell r="AT30">
            <v>0.53039999999999998</v>
          </cell>
          <cell r="AU30">
            <v>0.53039999999999998</v>
          </cell>
          <cell r="AV30">
            <v>0.53039999999999998</v>
          </cell>
          <cell r="AW30">
            <v>0.53039999999999998</v>
          </cell>
          <cell r="AX30">
            <v>0.53039999999999998</v>
          </cell>
          <cell r="AY30">
            <v>0.53039999999999998</v>
          </cell>
          <cell r="AZ30">
            <v>0.53039999999999998</v>
          </cell>
          <cell r="BA30">
            <v>0.53039999999999998</v>
          </cell>
          <cell r="BB30">
            <v>0.53039999999999998</v>
          </cell>
          <cell r="BC30">
            <v>0.53039999999999998</v>
          </cell>
          <cell r="BD30">
            <v>0.53039999999999998</v>
          </cell>
          <cell r="BE30">
            <v>0.53039999999999998</v>
          </cell>
          <cell r="BF30">
            <v>0.53039999999999998</v>
          </cell>
          <cell r="BG30">
            <v>0.53039999999999998</v>
          </cell>
          <cell r="BH30">
            <v>0.53039999999999998</v>
          </cell>
          <cell r="BI30">
            <v>0.53039999999999998</v>
          </cell>
          <cell r="BJ30">
            <v>0.53039999999999998</v>
          </cell>
          <cell r="BK30">
            <v>0.53039999999999998</v>
          </cell>
          <cell r="BL30">
            <v>0.53039999999999998</v>
          </cell>
        </row>
        <row r="31">
          <cell r="A31" t="str">
            <v>GSL-R6</v>
          </cell>
          <cell r="B31" t="str">
            <v>Gas Cost - GCA</v>
          </cell>
          <cell r="C31" t="str">
            <v>General Service Large Gas Cost Adjustment</v>
          </cell>
          <cell r="E31">
            <v>6.25E-2</v>
          </cell>
          <cell r="F31">
            <v>6.25E-2</v>
          </cell>
          <cell r="G31">
            <v>6.25E-2</v>
          </cell>
          <cell r="H31">
            <v>6.25E-2</v>
          </cell>
          <cell r="I31">
            <v>6.25E-2</v>
          </cell>
          <cell r="J31">
            <v>6.25E-2</v>
          </cell>
          <cell r="K31">
            <v>6.25E-2</v>
          </cell>
          <cell r="L31">
            <v>6.25E-2</v>
          </cell>
          <cell r="M31">
            <v>6.25E-2</v>
          </cell>
          <cell r="N31">
            <v>6.25E-2</v>
          </cell>
          <cell r="O31">
            <v>6.25E-2</v>
          </cell>
          <cell r="P31">
            <v>6.25E-2</v>
          </cell>
          <cell r="Q31">
            <v>6.25E-2</v>
          </cell>
          <cell r="R31">
            <v>6.25E-2</v>
          </cell>
          <cell r="S31">
            <v>6.25E-2</v>
          </cell>
          <cell r="T31">
            <v>6.25E-2</v>
          </cell>
          <cell r="U31">
            <v>6.25E-2</v>
          </cell>
          <cell r="V31">
            <v>6.25E-2</v>
          </cell>
          <cell r="W31">
            <v>6.25E-2</v>
          </cell>
          <cell r="X31">
            <v>6.25E-2</v>
          </cell>
          <cell r="Y31">
            <v>6.25E-2</v>
          </cell>
          <cell r="Z31">
            <v>6.25E-2</v>
          </cell>
          <cell r="AA31">
            <v>6.25E-2</v>
          </cell>
          <cell r="AB31">
            <v>6.25E-2</v>
          </cell>
          <cell r="AC31">
            <v>6.25E-2</v>
          </cell>
          <cell r="AD31">
            <v>6.25E-2</v>
          </cell>
          <cell r="AE31">
            <v>6.25E-2</v>
          </cell>
          <cell r="AF31">
            <v>6.25E-2</v>
          </cell>
          <cell r="AG31">
            <v>6.25E-2</v>
          </cell>
          <cell r="AH31">
            <v>6.25E-2</v>
          </cell>
          <cell r="AI31">
            <v>6.25E-2</v>
          </cell>
          <cell r="AJ31">
            <v>6.25E-2</v>
          </cell>
          <cell r="AK31">
            <v>6.25E-2</v>
          </cell>
          <cell r="AL31">
            <v>6.25E-2</v>
          </cell>
          <cell r="AM31">
            <v>6.25E-2</v>
          </cell>
          <cell r="AN31">
            <v>6.25E-2</v>
          </cell>
          <cell r="AO31">
            <v>6.25E-2</v>
          </cell>
          <cell r="AP31">
            <v>6.25E-2</v>
          </cell>
          <cell r="AQ31">
            <v>6.25E-2</v>
          </cell>
          <cell r="AR31">
            <v>6.25E-2</v>
          </cell>
          <cell r="AS31">
            <v>6.25E-2</v>
          </cell>
          <cell r="AT31">
            <v>6.25E-2</v>
          </cell>
          <cell r="AU31">
            <v>6.25E-2</v>
          </cell>
          <cell r="AV31">
            <v>6.25E-2</v>
          </cell>
          <cell r="AW31">
            <v>6.25E-2</v>
          </cell>
          <cell r="AX31">
            <v>6.25E-2</v>
          </cell>
          <cell r="AY31">
            <v>6.25E-2</v>
          </cell>
          <cell r="AZ31">
            <v>6.25E-2</v>
          </cell>
          <cell r="BA31">
            <v>6.25E-2</v>
          </cell>
          <cell r="BB31">
            <v>6.25E-2</v>
          </cell>
          <cell r="BC31">
            <v>6.25E-2</v>
          </cell>
          <cell r="BD31">
            <v>6.25E-2</v>
          </cell>
          <cell r="BE31">
            <v>6.25E-2</v>
          </cell>
          <cell r="BF31">
            <v>6.25E-2</v>
          </cell>
          <cell r="BG31">
            <v>6.25E-2</v>
          </cell>
          <cell r="BH31">
            <v>6.25E-2</v>
          </cell>
          <cell r="BI31">
            <v>6.25E-2</v>
          </cell>
          <cell r="BJ31">
            <v>6.25E-2</v>
          </cell>
          <cell r="BK31">
            <v>6.25E-2</v>
          </cell>
          <cell r="BL31">
            <v>6.25E-2</v>
          </cell>
        </row>
        <row r="32">
          <cell r="A32" t="str">
            <v>GSL-R7</v>
          </cell>
          <cell r="B32" t="str">
            <v>Gas Cost - COMM</v>
          </cell>
          <cell r="C32" t="str">
            <v>General Service Large Gas Cost - Commodity Charge</v>
          </cell>
          <cell r="E32">
            <v>2.7591000000000001</v>
          </cell>
          <cell r="F32">
            <v>2.7591000000000001</v>
          </cell>
          <cell r="G32">
            <v>2.7591000000000001</v>
          </cell>
          <cell r="H32">
            <v>2.7591000000000001</v>
          </cell>
          <cell r="I32">
            <v>2.7591000000000001</v>
          </cell>
          <cell r="J32">
            <v>2.7591000000000001</v>
          </cell>
          <cell r="K32">
            <v>2.7591000000000001</v>
          </cell>
          <cell r="L32">
            <v>2.7591000000000001</v>
          </cell>
          <cell r="M32">
            <v>2.7591000000000001</v>
          </cell>
          <cell r="N32">
            <v>2.7591000000000001</v>
          </cell>
          <cell r="O32">
            <v>2.7591000000000001</v>
          </cell>
          <cell r="P32">
            <v>2.7591000000000001</v>
          </cell>
          <cell r="Q32">
            <v>2.7591000000000001</v>
          </cell>
          <cell r="R32">
            <v>2.7591000000000001</v>
          </cell>
          <cell r="S32">
            <v>2.7591000000000001</v>
          </cell>
          <cell r="T32">
            <v>2.7591000000000001</v>
          </cell>
          <cell r="U32">
            <v>2.7591000000000001</v>
          </cell>
          <cell r="V32">
            <v>2.7591000000000001</v>
          </cell>
          <cell r="W32">
            <v>2.7591000000000001</v>
          </cell>
          <cell r="X32">
            <v>2.7591000000000001</v>
          </cell>
          <cell r="Y32">
            <v>2.7591000000000001</v>
          </cell>
          <cell r="Z32">
            <v>2.7591000000000001</v>
          </cell>
          <cell r="AA32">
            <v>2.7591000000000001</v>
          </cell>
          <cell r="AB32">
            <v>2.7591000000000001</v>
          </cell>
          <cell r="AC32">
            <v>2.7591000000000001</v>
          </cell>
          <cell r="AD32">
            <v>2.7591000000000001</v>
          </cell>
          <cell r="AE32">
            <v>2.7591000000000001</v>
          </cell>
          <cell r="AF32">
            <v>2.7591000000000001</v>
          </cell>
          <cell r="AG32">
            <v>2.7591000000000001</v>
          </cell>
          <cell r="AH32">
            <v>2.7591000000000001</v>
          </cell>
          <cell r="AI32">
            <v>2.7591000000000001</v>
          </cell>
          <cell r="AJ32">
            <v>2.7591000000000001</v>
          </cell>
          <cell r="AK32">
            <v>2.7591000000000001</v>
          </cell>
          <cell r="AL32">
            <v>2.7591000000000001</v>
          </cell>
          <cell r="AM32">
            <v>2.7591000000000001</v>
          </cell>
          <cell r="AN32">
            <v>2.7591000000000001</v>
          </cell>
          <cell r="AO32">
            <v>2.7591000000000001</v>
          </cell>
          <cell r="AP32">
            <v>2.7591000000000001</v>
          </cell>
          <cell r="AQ32">
            <v>2.7591000000000001</v>
          </cell>
          <cell r="AR32">
            <v>2.7591000000000001</v>
          </cell>
          <cell r="AS32">
            <v>2.7591000000000001</v>
          </cell>
          <cell r="AT32">
            <v>2.7591000000000001</v>
          </cell>
          <cell r="AU32">
            <v>2.7591000000000001</v>
          </cell>
          <cell r="AV32">
            <v>2.7591000000000001</v>
          </cell>
          <cell r="AW32">
            <v>2.7591000000000001</v>
          </cell>
          <cell r="AX32">
            <v>2.7591000000000001</v>
          </cell>
          <cell r="AY32">
            <v>2.7591000000000001</v>
          </cell>
          <cell r="AZ32">
            <v>2.7591000000000001</v>
          </cell>
          <cell r="BA32">
            <v>2.7591000000000001</v>
          </cell>
          <cell r="BB32">
            <v>2.7591000000000001</v>
          </cell>
          <cell r="BC32">
            <v>2.7591000000000001</v>
          </cell>
          <cell r="BD32">
            <v>2.7591000000000001</v>
          </cell>
          <cell r="BE32">
            <v>2.7591000000000001</v>
          </cell>
          <cell r="BF32">
            <v>2.7591000000000001</v>
          </cell>
          <cell r="BG32">
            <v>2.7591000000000001</v>
          </cell>
          <cell r="BH32">
            <v>2.7591000000000001</v>
          </cell>
          <cell r="BI32">
            <v>2.7591000000000001</v>
          </cell>
          <cell r="BJ32">
            <v>2.7591000000000001</v>
          </cell>
          <cell r="BK32">
            <v>2.7591000000000001</v>
          </cell>
          <cell r="BL32">
            <v>2.7591000000000001</v>
          </cell>
        </row>
        <row r="33">
          <cell r="A33" t="str">
            <v>GSL-R8</v>
          </cell>
          <cell r="B33" t="str">
            <v>Rider STA</v>
          </cell>
          <cell r="C33" t="str">
            <v>General Service Large State Tax Adjustment Surcharge</v>
          </cell>
          <cell r="E33">
            <v>-4.3E-3</v>
          </cell>
          <cell r="F33">
            <v>-4.3E-3</v>
          </cell>
          <cell r="G33">
            <v>-4.3E-3</v>
          </cell>
          <cell r="H33">
            <v>-4.3E-3</v>
          </cell>
          <cell r="I33">
            <v>-4.3E-3</v>
          </cell>
          <cell r="J33">
            <v>-4.3E-3</v>
          </cell>
          <cell r="K33">
            <v>-4.3E-3</v>
          </cell>
          <cell r="L33">
            <v>-4.3E-3</v>
          </cell>
          <cell r="M33">
            <v>-4.3E-3</v>
          </cell>
          <cell r="N33">
            <v>-4.3E-3</v>
          </cell>
          <cell r="O33">
            <v>-4.3E-3</v>
          </cell>
          <cell r="P33">
            <v>-4.3E-3</v>
          </cell>
          <cell r="Q33">
            <v>-4.3E-3</v>
          </cell>
          <cell r="R33">
            <v>-4.3E-3</v>
          </cell>
          <cell r="S33">
            <v>-4.3E-3</v>
          </cell>
          <cell r="T33">
            <v>-4.3E-3</v>
          </cell>
          <cell r="U33">
            <v>-4.3E-3</v>
          </cell>
          <cell r="V33">
            <v>-4.3E-3</v>
          </cell>
          <cell r="W33">
            <v>-4.3E-3</v>
          </cell>
          <cell r="X33">
            <v>-4.3E-3</v>
          </cell>
          <cell r="Y33">
            <v>-4.3E-3</v>
          </cell>
          <cell r="Z33">
            <v>-4.3E-3</v>
          </cell>
          <cell r="AA33">
            <v>-4.3E-3</v>
          </cell>
          <cell r="AB33">
            <v>-4.3E-3</v>
          </cell>
          <cell r="AC33">
            <v>-4.3E-3</v>
          </cell>
          <cell r="AD33">
            <v>-4.3E-3</v>
          </cell>
          <cell r="AE33">
            <v>-4.3E-3</v>
          </cell>
          <cell r="AF33">
            <v>-4.3E-3</v>
          </cell>
          <cell r="AG33">
            <v>-4.3E-3</v>
          </cell>
          <cell r="AH33">
            <v>-4.3E-3</v>
          </cell>
          <cell r="AI33">
            <v>-4.3E-3</v>
          </cell>
          <cell r="AJ33">
            <v>-4.3E-3</v>
          </cell>
          <cell r="AK33">
            <v>-4.3E-3</v>
          </cell>
          <cell r="AL33">
            <v>-4.3E-3</v>
          </cell>
          <cell r="AM33">
            <v>-4.3E-3</v>
          </cell>
          <cell r="AN33">
            <v>-4.3E-3</v>
          </cell>
          <cell r="AO33">
            <v>-4.3E-3</v>
          </cell>
          <cell r="AP33">
            <v>-4.3E-3</v>
          </cell>
          <cell r="AQ33">
            <v>-4.3E-3</v>
          </cell>
          <cell r="AR33">
            <v>-4.3E-3</v>
          </cell>
          <cell r="AS33">
            <v>-4.3E-3</v>
          </cell>
          <cell r="AT33">
            <v>-4.3E-3</v>
          </cell>
          <cell r="AU33">
            <v>-4.3E-3</v>
          </cell>
          <cell r="AV33">
            <v>-4.3E-3</v>
          </cell>
          <cell r="AW33">
            <v>-4.3E-3</v>
          </cell>
          <cell r="AX33">
            <v>-4.3E-3</v>
          </cell>
          <cell r="AY33">
            <v>-4.3E-3</v>
          </cell>
          <cell r="AZ33">
            <v>-4.3E-3</v>
          </cell>
          <cell r="BA33">
            <v>-4.3E-3</v>
          </cell>
          <cell r="BB33">
            <v>-4.3E-3</v>
          </cell>
          <cell r="BC33">
            <v>-4.3E-3</v>
          </cell>
          <cell r="BD33">
            <v>-4.3E-3</v>
          </cell>
          <cell r="BE33">
            <v>-4.3E-3</v>
          </cell>
          <cell r="BF33">
            <v>-4.3E-3</v>
          </cell>
          <cell r="BG33">
            <v>-4.3E-3</v>
          </cell>
          <cell r="BH33">
            <v>-4.3E-3</v>
          </cell>
          <cell r="BI33">
            <v>-4.3E-3</v>
          </cell>
          <cell r="BJ33">
            <v>-4.3E-3</v>
          </cell>
          <cell r="BK33">
            <v>-4.3E-3</v>
          </cell>
          <cell r="BL33">
            <v>-4.3E-3</v>
          </cell>
        </row>
        <row r="35">
          <cell r="A35" t="str">
            <v>LGS-R1</v>
          </cell>
          <cell r="B35" t="str">
            <v>Cust Charge</v>
          </cell>
          <cell r="C35" t="str">
            <v>Large General Service Customer Charge</v>
          </cell>
          <cell r="E35">
            <v>4000</v>
          </cell>
          <cell r="F35">
            <v>4000</v>
          </cell>
          <cell r="G35">
            <v>4000</v>
          </cell>
          <cell r="H35">
            <v>4000</v>
          </cell>
          <cell r="I35">
            <v>4000</v>
          </cell>
          <cell r="J35">
            <v>4000</v>
          </cell>
          <cell r="K35">
            <v>4000</v>
          </cell>
          <cell r="L35">
            <v>4000</v>
          </cell>
          <cell r="M35">
            <v>4000</v>
          </cell>
          <cell r="N35">
            <v>4000</v>
          </cell>
          <cell r="O35">
            <v>4000</v>
          </cell>
          <cell r="P35">
            <v>4000</v>
          </cell>
          <cell r="Q35">
            <v>4000</v>
          </cell>
          <cell r="R35">
            <v>4000</v>
          </cell>
          <cell r="S35">
            <v>4000</v>
          </cell>
          <cell r="T35">
            <v>4000</v>
          </cell>
          <cell r="U35">
            <v>4000</v>
          </cell>
          <cell r="V35">
            <v>4000</v>
          </cell>
          <cell r="W35">
            <v>4000</v>
          </cell>
          <cell r="X35">
            <v>4000</v>
          </cell>
          <cell r="Y35">
            <v>4000</v>
          </cell>
          <cell r="Z35">
            <v>4000</v>
          </cell>
          <cell r="AA35">
            <v>4000</v>
          </cell>
          <cell r="AB35">
            <v>4000</v>
          </cell>
          <cell r="AC35">
            <v>4000</v>
          </cell>
          <cell r="AD35">
            <v>4000</v>
          </cell>
          <cell r="AE35">
            <v>4000</v>
          </cell>
          <cell r="AF35">
            <v>4000</v>
          </cell>
          <cell r="AG35">
            <v>4000</v>
          </cell>
          <cell r="AH35">
            <v>4000</v>
          </cell>
          <cell r="AI35">
            <v>4000</v>
          </cell>
          <cell r="AJ35">
            <v>4000</v>
          </cell>
          <cell r="AK35">
            <v>4000</v>
          </cell>
          <cell r="AL35">
            <v>4000</v>
          </cell>
          <cell r="AM35">
            <v>4000</v>
          </cell>
          <cell r="AN35">
            <v>4000</v>
          </cell>
          <cell r="AO35">
            <v>4000</v>
          </cell>
          <cell r="AP35">
            <v>4000</v>
          </cell>
          <cell r="AQ35">
            <v>4000</v>
          </cell>
          <cell r="AR35">
            <v>4000</v>
          </cell>
          <cell r="AS35">
            <v>4000</v>
          </cell>
          <cell r="AT35">
            <v>4000</v>
          </cell>
          <cell r="AU35">
            <v>4000</v>
          </cell>
          <cell r="AV35">
            <v>4000</v>
          </cell>
          <cell r="AW35">
            <v>4000</v>
          </cell>
          <cell r="AX35">
            <v>4000</v>
          </cell>
          <cell r="AY35">
            <v>4000</v>
          </cell>
          <cell r="AZ35">
            <v>4000</v>
          </cell>
          <cell r="BA35">
            <v>4000</v>
          </cell>
          <cell r="BB35">
            <v>4000</v>
          </cell>
          <cell r="BC35">
            <v>4000</v>
          </cell>
          <cell r="BD35">
            <v>4000</v>
          </cell>
          <cell r="BE35">
            <v>4000</v>
          </cell>
          <cell r="BF35">
            <v>4000</v>
          </cell>
          <cell r="BG35">
            <v>4000</v>
          </cell>
          <cell r="BH35">
            <v>4000</v>
          </cell>
          <cell r="BI35">
            <v>4000</v>
          </cell>
          <cell r="BJ35">
            <v>4000</v>
          </cell>
          <cell r="BK35">
            <v>4000</v>
          </cell>
          <cell r="BL35">
            <v>4000</v>
          </cell>
        </row>
        <row r="36">
          <cell r="A36" t="str">
            <v>LGS-R2</v>
          </cell>
          <cell r="B36" t="str">
            <v>Del Charge</v>
          </cell>
          <cell r="C36" t="str">
            <v>Large General Service Delivery Charge</v>
          </cell>
          <cell r="E36">
            <v>0.99880000000000002</v>
          </cell>
          <cell r="F36">
            <v>0.99880000000000002</v>
          </cell>
          <cell r="G36">
            <v>0.99880000000000002</v>
          </cell>
          <cell r="H36">
            <v>0.99880000000000002</v>
          </cell>
          <cell r="I36">
            <v>0.99880000000000002</v>
          </cell>
          <cell r="J36">
            <v>0.99880000000000002</v>
          </cell>
          <cell r="K36">
            <v>0.99880000000000002</v>
          </cell>
          <cell r="L36">
            <v>0.99880000000000002</v>
          </cell>
          <cell r="M36">
            <v>0.99880000000000002</v>
          </cell>
          <cell r="N36">
            <v>0.99880000000000002</v>
          </cell>
          <cell r="O36">
            <v>0.99880000000000002</v>
          </cell>
          <cell r="P36">
            <v>0.99880000000000002</v>
          </cell>
          <cell r="Q36">
            <v>0.99880000000000002</v>
          </cell>
          <cell r="R36">
            <v>0.99880000000000002</v>
          </cell>
          <cell r="S36">
            <v>0.99880000000000002</v>
          </cell>
          <cell r="T36">
            <v>0.99880000000000002</v>
          </cell>
          <cell r="U36">
            <v>0.99880000000000002</v>
          </cell>
          <cell r="V36">
            <v>0.99880000000000002</v>
          </cell>
          <cell r="W36">
            <v>0.99880000000000002</v>
          </cell>
          <cell r="X36">
            <v>0.99880000000000002</v>
          </cell>
          <cell r="Y36">
            <v>0.99880000000000002</v>
          </cell>
          <cell r="Z36">
            <v>0.99880000000000002</v>
          </cell>
          <cell r="AA36">
            <v>0.99880000000000002</v>
          </cell>
          <cell r="AB36">
            <v>0.99880000000000002</v>
          </cell>
          <cell r="AC36">
            <v>0.99880000000000002</v>
          </cell>
          <cell r="AD36">
            <v>0.99880000000000002</v>
          </cell>
          <cell r="AE36">
            <v>0.99880000000000002</v>
          </cell>
          <cell r="AF36">
            <v>0.99880000000000002</v>
          </cell>
          <cell r="AG36">
            <v>0.99880000000000002</v>
          </cell>
          <cell r="AH36">
            <v>0.99880000000000002</v>
          </cell>
          <cell r="AI36">
            <v>0.99880000000000002</v>
          </cell>
          <cell r="AJ36">
            <v>0.99880000000000002</v>
          </cell>
          <cell r="AK36">
            <v>0.99880000000000002</v>
          </cell>
          <cell r="AL36">
            <v>0.99880000000000002</v>
          </cell>
          <cell r="AM36">
            <v>0.99880000000000002</v>
          </cell>
          <cell r="AN36">
            <v>0.99880000000000002</v>
          </cell>
          <cell r="AO36">
            <v>0.99880000000000002</v>
          </cell>
          <cell r="AP36">
            <v>0.99880000000000002</v>
          </cell>
          <cell r="AQ36">
            <v>0.99880000000000002</v>
          </cell>
          <cell r="AR36">
            <v>0.99880000000000002</v>
          </cell>
          <cell r="AS36">
            <v>0.99880000000000002</v>
          </cell>
          <cell r="AT36">
            <v>0.99880000000000002</v>
          </cell>
          <cell r="AU36">
            <v>0.99880000000000002</v>
          </cell>
          <cell r="AV36">
            <v>0.99880000000000002</v>
          </cell>
          <cell r="AW36">
            <v>0.99880000000000002</v>
          </cell>
          <cell r="AX36">
            <v>0.99880000000000002</v>
          </cell>
          <cell r="AY36">
            <v>0.99880000000000002</v>
          </cell>
          <cell r="AZ36">
            <v>0.99880000000000002</v>
          </cell>
          <cell r="BA36">
            <v>0.99880000000000002</v>
          </cell>
          <cell r="BB36">
            <v>0.99880000000000002</v>
          </cell>
          <cell r="BC36">
            <v>0.99880000000000002</v>
          </cell>
          <cell r="BD36">
            <v>0.99880000000000002</v>
          </cell>
          <cell r="BE36">
            <v>0.99880000000000002</v>
          </cell>
          <cell r="BF36">
            <v>0.99880000000000002</v>
          </cell>
          <cell r="BG36">
            <v>0.99880000000000002</v>
          </cell>
          <cell r="BH36">
            <v>0.99880000000000002</v>
          </cell>
          <cell r="BI36">
            <v>0.99880000000000002</v>
          </cell>
          <cell r="BJ36">
            <v>0.99880000000000002</v>
          </cell>
          <cell r="BK36">
            <v>0.99880000000000002</v>
          </cell>
          <cell r="BL36">
            <v>0.99880000000000002</v>
          </cell>
        </row>
        <row r="37">
          <cell r="A37" t="str">
            <v>LGS-R2A</v>
          </cell>
          <cell r="B37" t="str">
            <v>Del Charge Comp</v>
          </cell>
          <cell r="C37" t="str">
            <v>Large General Service Delivery Charge - Competitive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</row>
        <row r="38">
          <cell r="A38" t="str">
            <v>LGS-R3</v>
          </cell>
          <cell r="B38" t="str">
            <v>Gas Cost - CAPA</v>
          </cell>
          <cell r="C38" t="str">
            <v>Large General Service Gas Cost - Capacity Charge</v>
          </cell>
          <cell r="E38">
            <v>0.12529999999999999</v>
          </cell>
          <cell r="F38">
            <v>0.12529999999999999</v>
          </cell>
          <cell r="G38">
            <v>0.12529999999999999</v>
          </cell>
          <cell r="H38">
            <v>0.12529999999999999</v>
          </cell>
          <cell r="I38">
            <v>0.12529999999999999</v>
          </cell>
          <cell r="J38">
            <v>0.12529999999999999</v>
          </cell>
          <cell r="K38">
            <v>0.12529999999999999</v>
          </cell>
          <cell r="L38">
            <v>0.12529999999999999</v>
          </cell>
          <cell r="M38">
            <v>0.12529999999999999</v>
          </cell>
          <cell r="N38">
            <v>0.12529999999999999</v>
          </cell>
          <cell r="O38">
            <v>0.12529999999999999</v>
          </cell>
          <cell r="P38">
            <v>0.12529999999999999</v>
          </cell>
          <cell r="Q38">
            <v>0.12529999999999999</v>
          </cell>
          <cell r="R38">
            <v>0.12529999999999999</v>
          </cell>
          <cell r="S38">
            <v>0.12529999999999999</v>
          </cell>
          <cell r="T38">
            <v>0.12529999999999999</v>
          </cell>
          <cell r="U38">
            <v>0.12529999999999999</v>
          </cell>
          <cell r="V38">
            <v>0.12529999999999999</v>
          </cell>
          <cell r="W38">
            <v>0.12529999999999999</v>
          </cell>
          <cell r="X38">
            <v>0.12529999999999999</v>
          </cell>
          <cell r="Y38">
            <v>0.12529999999999999</v>
          </cell>
          <cell r="Z38">
            <v>0.12529999999999999</v>
          </cell>
          <cell r="AA38">
            <v>0.12529999999999999</v>
          </cell>
          <cell r="AB38">
            <v>0.12529999999999999</v>
          </cell>
          <cell r="AC38">
            <v>0.12529999999999999</v>
          </cell>
          <cell r="AD38">
            <v>0.12529999999999999</v>
          </cell>
          <cell r="AE38">
            <v>0.12529999999999999</v>
          </cell>
          <cell r="AF38">
            <v>0.12529999999999999</v>
          </cell>
          <cell r="AG38">
            <v>0.12529999999999999</v>
          </cell>
          <cell r="AH38">
            <v>0.12529999999999999</v>
          </cell>
          <cell r="AI38">
            <v>0.12529999999999999</v>
          </cell>
          <cell r="AJ38">
            <v>0.12529999999999999</v>
          </cell>
          <cell r="AK38">
            <v>0.12529999999999999</v>
          </cell>
          <cell r="AL38">
            <v>0.12529999999999999</v>
          </cell>
          <cell r="AM38">
            <v>0.12529999999999999</v>
          </cell>
          <cell r="AN38">
            <v>0.12529999999999999</v>
          </cell>
          <cell r="AO38">
            <v>0.12529999999999999</v>
          </cell>
          <cell r="AP38">
            <v>0.12529999999999999</v>
          </cell>
          <cell r="AQ38">
            <v>0.12529999999999999</v>
          </cell>
          <cell r="AR38">
            <v>0.12529999999999999</v>
          </cell>
          <cell r="AS38">
            <v>0.12529999999999999</v>
          </cell>
          <cell r="AT38">
            <v>0.12529999999999999</v>
          </cell>
          <cell r="AU38">
            <v>0.12529999999999999</v>
          </cell>
          <cell r="AV38">
            <v>0.12529999999999999</v>
          </cell>
          <cell r="AW38">
            <v>0.12529999999999999</v>
          </cell>
          <cell r="AX38">
            <v>0.12529999999999999</v>
          </cell>
          <cell r="AY38">
            <v>0.12529999999999999</v>
          </cell>
          <cell r="AZ38">
            <v>0.12529999999999999</v>
          </cell>
          <cell r="BA38">
            <v>0.12529999999999999</v>
          </cell>
          <cell r="BB38">
            <v>0.12529999999999999</v>
          </cell>
          <cell r="BC38">
            <v>0.12529999999999999</v>
          </cell>
          <cell r="BD38">
            <v>0.12529999999999999</v>
          </cell>
          <cell r="BE38">
            <v>0.12529999999999999</v>
          </cell>
          <cell r="BF38">
            <v>0.12529999999999999</v>
          </cell>
          <cell r="BG38">
            <v>0.12529999999999999</v>
          </cell>
          <cell r="BH38">
            <v>0.12529999999999999</v>
          </cell>
          <cell r="BI38">
            <v>0.12529999999999999</v>
          </cell>
          <cell r="BJ38">
            <v>0.12529999999999999</v>
          </cell>
          <cell r="BK38">
            <v>0.12529999999999999</v>
          </cell>
          <cell r="BL38">
            <v>0.12529999999999999</v>
          </cell>
        </row>
        <row r="39">
          <cell r="A39" t="str">
            <v>LGS-R4</v>
          </cell>
          <cell r="B39" t="str">
            <v>Gas Cost - GCA</v>
          </cell>
          <cell r="C39" t="str">
            <v>Large General Serivce Gas Cost Adjustment</v>
          </cell>
          <cell r="E39">
            <v>0.2641</v>
          </cell>
          <cell r="F39">
            <v>0.2641</v>
          </cell>
          <cell r="G39">
            <v>0.2641</v>
          </cell>
          <cell r="H39">
            <v>0.2641</v>
          </cell>
          <cell r="I39">
            <v>0.2641</v>
          </cell>
          <cell r="J39">
            <v>0.2641</v>
          </cell>
          <cell r="K39">
            <v>0.2641</v>
          </cell>
          <cell r="L39">
            <v>0.2641</v>
          </cell>
          <cell r="M39">
            <v>0.2641</v>
          </cell>
          <cell r="N39">
            <v>0.2641</v>
          </cell>
          <cell r="O39">
            <v>0.2641</v>
          </cell>
          <cell r="P39">
            <v>0.2641</v>
          </cell>
          <cell r="Q39">
            <v>0.2641</v>
          </cell>
          <cell r="R39">
            <v>0.2641</v>
          </cell>
          <cell r="S39">
            <v>0.2641</v>
          </cell>
          <cell r="T39">
            <v>0.2641</v>
          </cell>
          <cell r="U39">
            <v>0.2641</v>
          </cell>
          <cell r="V39">
            <v>0.2641</v>
          </cell>
          <cell r="W39">
            <v>0.2641</v>
          </cell>
          <cell r="X39">
            <v>0.2641</v>
          </cell>
          <cell r="Y39">
            <v>0.2641</v>
          </cell>
          <cell r="Z39">
            <v>0.2641</v>
          </cell>
          <cell r="AA39">
            <v>0.2641</v>
          </cell>
          <cell r="AB39">
            <v>0.2641</v>
          </cell>
          <cell r="AC39">
            <v>0.2641</v>
          </cell>
          <cell r="AD39">
            <v>0.2641</v>
          </cell>
          <cell r="AE39">
            <v>0.2641</v>
          </cell>
          <cell r="AF39">
            <v>0.2641</v>
          </cell>
          <cell r="AG39">
            <v>0.2641</v>
          </cell>
          <cell r="AH39">
            <v>0.2641</v>
          </cell>
          <cell r="AI39">
            <v>0.2641</v>
          </cell>
          <cell r="AJ39">
            <v>0.2641</v>
          </cell>
          <cell r="AK39">
            <v>0.2641</v>
          </cell>
          <cell r="AL39">
            <v>0.2641</v>
          </cell>
          <cell r="AM39">
            <v>0.2641</v>
          </cell>
          <cell r="AN39">
            <v>0.2641</v>
          </cell>
          <cell r="AO39">
            <v>0.2641</v>
          </cell>
          <cell r="AP39">
            <v>0.2641</v>
          </cell>
          <cell r="AQ39">
            <v>0.2641</v>
          </cell>
          <cell r="AR39">
            <v>0.2641</v>
          </cell>
          <cell r="AS39">
            <v>0.2641</v>
          </cell>
          <cell r="AT39">
            <v>0.2641</v>
          </cell>
          <cell r="AU39">
            <v>0.2641</v>
          </cell>
          <cell r="AV39">
            <v>0.2641</v>
          </cell>
          <cell r="AW39">
            <v>0.2641</v>
          </cell>
          <cell r="AX39">
            <v>0.2641</v>
          </cell>
          <cell r="AY39">
            <v>0.2641</v>
          </cell>
          <cell r="AZ39">
            <v>0.2641</v>
          </cell>
          <cell r="BA39">
            <v>0.2641</v>
          </cell>
          <cell r="BB39">
            <v>0.2641</v>
          </cell>
          <cell r="BC39">
            <v>0.2641</v>
          </cell>
          <cell r="BD39">
            <v>0.2641</v>
          </cell>
          <cell r="BE39">
            <v>0.2641</v>
          </cell>
          <cell r="BF39">
            <v>0.2641</v>
          </cell>
          <cell r="BG39">
            <v>0.2641</v>
          </cell>
          <cell r="BH39">
            <v>0.2641</v>
          </cell>
          <cell r="BI39">
            <v>0.2641</v>
          </cell>
          <cell r="BJ39">
            <v>0.2641</v>
          </cell>
          <cell r="BK39">
            <v>0.2641</v>
          </cell>
          <cell r="BL39">
            <v>0.2641</v>
          </cell>
        </row>
        <row r="40">
          <cell r="A40" t="str">
            <v>LGS-R5</v>
          </cell>
          <cell r="B40" t="str">
            <v>Gas Cost - COMM</v>
          </cell>
          <cell r="C40" t="str">
            <v>Large General Service Gas Cost - Commodity Charge</v>
          </cell>
          <cell r="E40">
            <v>2.7591000000000001</v>
          </cell>
          <cell r="F40">
            <v>2.7591000000000001</v>
          </cell>
          <cell r="G40">
            <v>2.7591000000000001</v>
          </cell>
          <cell r="H40">
            <v>2.7591000000000001</v>
          </cell>
          <cell r="I40">
            <v>2.7591000000000001</v>
          </cell>
          <cell r="J40">
            <v>2.7591000000000001</v>
          </cell>
          <cell r="K40">
            <v>2.7591000000000001</v>
          </cell>
          <cell r="L40">
            <v>2.7591000000000001</v>
          </cell>
          <cell r="M40">
            <v>2.7591000000000001</v>
          </cell>
          <cell r="N40">
            <v>2.7591000000000001</v>
          </cell>
          <cell r="O40">
            <v>2.7591000000000001</v>
          </cell>
          <cell r="P40">
            <v>2.7591000000000001</v>
          </cell>
          <cell r="Q40">
            <v>2.7591000000000001</v>
          </cell>
          <cell r="R40">
            <v>2.7591000000000001</v>
          </cell>
          <cell r="S40">
            <v>2.7591000000000001</v>
          </cell>
          <cell r="T40">
            <v>2.7591000000000001</v>
          </cell>
          <cell r="U40">
            <v>2.7591000000000001</v>
          </cell>
          <cell r="V40">
            <v>2.7591000000000001</v>
          </cell>
          <cell r="W40">
            <v>2.7591000000000001</v>
          </cell>
          <cell r="X40">
            <v>2.7591000000000001</v>
          </cell>
          <cell r="Y40">
            <v>2.7591000000000001</v>
          </cell>
          <cell r="Z40">
            <v>2.7591000000000001</v>
          </cell>
          <cell r="AA40">
            <v>2.7591000000000001</v>
          </cell>
          <cell r="AB40">
            <v>2.7591000000000001</v>
          </cell>
          <cell r="AC40">
            <v>2.7591000000000001</v>
          </cell>
          <cell r="AD40">
            <v>2.7591000000000001</v>
          </cell>
          <cell r="AE40">
            <v>2.7591000000000001</v>
          </cell>
          <cell r="AF40">
            <v>2.7591000000000001</v>
          </cell>
          <cell r="AG40">
            <v>2.7591000000000001</v>
          </cell>
          <cell r="AH40">
            <v>2.7591000000000001</v>
          </cell>
          <cell r="AI40">
            <v>2.7591000000000001</v>
          </cell>
          <cell r="AJ40">
            <v>2.7591000000000001</v>
          </cell>
          <cell r="AK40">
            <v>2.7591000000000001</v>
          </cell>
          <cell r="AL40">
            <v>2.7591000000000001</v>
          </cell>
          <cell r="AM40">
            <v>2.7591000000000001</v>
          </cell>
          <cell r="AN40">
            <v>2.7591000000000001</v>
          </cell>
          <cell r="AO40">
            <v>2.7591000000000001</v>
          </cell>
          <cell r="AP40">
            <v>2.7591000000000001</v>
          </cell>
          <cell r="AQ40">
            <v>2.7591000000000001</v>
          </cell>
          <cell r="AR40">
            <v>2.7591000000000001</v>
          </cell>
          <cell r="AS40">
            <v>2.7591000000000001</v>
          </cell>
          <cell r="AT40">
            <v>2.7591000000000001</v>
          </cell>
          <cell r="AU40">
            <v>2.7591000000000001</v>
          </cell>
          <cell r="AV40">
            <v>2.7591000000000001</v>
          </cell>
          <cell r="AW40">
            <v>2.7591000000000001</v>
          </cell>
          <cell r="AX40">
            <v>2.7591000000000001</v>
          </cell>
          <cell r="AY40">
            <v>2.7591000000000001</v>
          </cell>
          <cell r="AZ40">
            <v>2.7591000000000001</v>
          </cell>
          <cell r="BA40">
            <v>2.7591000000000001</v>
          </cell>
          <cell r="BB40">
            <v>2.7591000000000001</v>
          </cell>
          <cell r="BC40">
            <v>2.7591000000000001</v>
          </cell>
          <cell r="BD40">
            <v>2.7591000000000001</v>
          </cell>
          <cell r="BE40">
            <v>2.7591000000000001</v>
          </cell>
          <cell r="BF40">
            <v>2.7591000000000001</v>
          </cell>
          <cell r="BG40">
            <v>2.7591000000000001</v>
          </cell>
          <cell r="BH40">
            <v>2.7591000000000001</v>
          </cell>
          <cell r="BI40">
            <v>2.7591000000000001</v>
          </cell>
          <cell r="BJ40">
            <v>2.7591000000000001</v>
          </cell>
          <cell r="BK40">
            <v>2.7591000000000001</v>
          </cell>
          <cell r="BL40">
            <v>2.7591000000000001</v>
          </cell>
        </row>
        <row r="41">
          <cell r="A41" t="str">
            <v>LGS-R6</v>
          </cell>
          <cell r="B41" t="str">
            <v>Rider STA</v>
          </cell>
          <cell r="C41" t="str">
            <v>Large General Service State Tax Adjustment Surcharge</v>
          </cell>
          <cell r="E41">
            <v>-4.3E-3</v>
          </cell>
          <cell r="F41">
            <v>-4.3E-3</v>
          </cell>
          <cell r="G41">
            <v>-4.3E-3</v>
          </cell>
          <cell r="H41">
            <v>-4.3E-3</v>
          </cell>
          <cell r="I41">
            <v>-4.3E-3</v>
          </cell>
          <cell r="J41">
            <v>-4.3E-3</v>
          </cell>
          <cell r="K41">
            <v>-4.3E-3</v>
          </cell>
          <cell r="L41">
            <v>-4.3E-3</v>
          </cell>
          <cell r="M41">
            <v>-4.3E-3</v>
          </cell>
          <cell r="N41">
            <v>-4.3E-3</v>
          </cell>
          <cell r="O41">
            <v>-4.3E-3</v>
          </cell>
          <cell r="P41">
            <v>-4.3E-3</v>
          </cell>
          <cell r="Q41">
            <v>-4.3E-3</v>
          </cell>
          <cell r="R41">
            <v>-4.3E-3</v>
          </cell>
          <cell r="S41">
            <v>-4.3E-3</v>
          </cell>
          <cell r="T41">
            <v>-4.3E-3</v>
          </cell>
          <cell r="U41">
            <v>-4.3E-3</v>
          </cell>
          <cell r="V41">
            <v>-4.3E-3</v>
          </cell>
          <cell r="W41">
            <v>-4.3E-3</v>
          </cell>
          <cell r="X41">
            <v>-4.3E-3</v>
          </cell>
          <cell r="Y41">
            <v>-4.3E-3</v>
          </cell>
          <cell r="Z41">
            <v>-4.3E-3</v>
          </cell>
          <cell r="AA41">
            <v>-4.3E-3</v>
          </cell>
          <cell r="AB41">
            <v>-4.3E-3</v>
          </cell>
          <cell r="AC41">
            <v>-4.3E-3</v>
          </cell>
          <cell r="AD41">
            <v>-4.3E-3</v>
          </cell>
          <cell r="AE41">
            <v>-4.3E-3</v>
          </cell>
          <cell r="AF41">
            <v>-4.3E-3</v>
          </cell>
          <cell r="AG41">
            <v>-4.3E-3</v>
          </cell>
          <cell r="AH41">
            <v>-4.3E-3</v>
          </cell>
          <cell r="AI41">
            <v>-4.3E-3</v>
          </cell>
          <cell r="AJ41">
            <v>-4.3E-3</v>
          </cell>
          <cell r="AK41">
            <v>-4.3E-3</v>
          </cell>
          <cell r="AL41">
            <v>-4.3E-3</v>
          </cell>
          <cell r="AM41">
            <v>-4.3E-3</v>
          </cell>
          <cell r="AN41">
            <v>-4.3E-3</v>
          </cell>
          <cell r="AO41">
            <v>-4.3E-3</v>
          </cell>
          <cell r="AP41">
            <v>-4.3E-3</v>
          </cell>
          <cell r="AQ41">
            <v>-4.3E-3</v>
          </cell>
          <cell r="AR41">
            <v>-4.3E-3</v>
          </cell>
          <cell r="AS41">
            <v>-4.3E-3</v>
          </cell>
          <cell r="AT41">
            <v>-4.3E-3</v>
          </cell>
          <cell r="AU41">
            <v>-4.3E-3</v>
          </cell>
          <cell r="AV41">
            <v>-4.3E-3</v>
          </cell>
          <cell r="AW41">
            <v>-4.3E-3</v>
          </cell>
          <cell r="AX41">
            <v>-4.3E-3</v>
          </cell>
          <cell r="AY41">
            <v>-4.3E-3</v>
          </cell>
          <cell r="AZ41">
            <v>-4.3E-3</v>
          </cell>
          <cell r="BA41">
            <v>-4.3E-3</v>
          </cell>
          <cell r="BB41">
            <v>-4.3E-3</v>
          </cell>
          <cell r="BC41">
            <v>-4.3E-3</v>
          </cell>
          <cell r="BD41">
            <v>-4.3E-3</v>
          </cell>
          <cell r="BE41">
            <v>-4.3E-3</v>
          </cell>
          <cell r="BF41">
            <v>-4.3E-3</v>
          </cell>
          <cell r="BG41">
            <v>-4.3E-3</v>
          </cell>
          <cell r="BH41">
            <v>-4.3E-3</v>
          </cell>
          <cell r="BI41">
            <v>-4.3E-3</v>
          </cell>
          <cell r="BJ41">
            <v>-4.3E-3</v>
          </cell>
          <cell r="BK41">
            <v>-4.3E-3</v>
          </cell>
          <cell r="BL41">
            <v>-4.3E-3</v>
          </cell>
        </row>
        <row r="43">
          <cell r="A43" t="str">
            <v>SLGS-R1</v>
          </cell>
          <cell r="B43" t="str">
            <v>Cust Charge</v>
          </cell>
          <cell r="C43" t="str">
            <v>Special Large General Service Customer Charge</v>
          </cell>
          <cell r="E43">
            <v>6000</v>
          </cell>
          <cell r="F43">
            <v>6000</v>
          </cell>
          <cell r="G43">
            <v>6000</v>
          </cell>
          <cell r="H43">
            <v>6000</v>
          </cell>
          <cell r="I43">
            <v>6000</v>
          </cell>
          <cell r="J43">
            <v>6000</v>
          </cell>
          <cell r="K43">
            <v>6000</v>
          </cell>
          <cell r="L43">
            <v>6000</v>
          </cell>
          <cell r="M43">
            <v>6000</v>
          </cell>
          <cell r="N43">
            <v>6000</v>
          </cell>
          <cell r="O43">
            <v>6000</v>
          </cell>
          <cell r="P43">
            <v>6000</v>
          </cell>
          <cell r="Q43">
            <v>6000</v>
          </cell>
          <cell r="R43">
            <v>6000</v>
          </cell>
          <cell r="S43">
            <v>6000</v>
          </cell>
          <cell r="T43">
            <v>6000</v>
          </cell>
          <cell r="U43">
            <v>6000</v>
          </cell>
          <cell r="V43">
            <v>6000</v>
          </cell>
          <cell r="W43">
            <v>6000</v>
          </cell>
          <cell r="X43">
            <v>6000</v>
          </cell>
          <cell r="Y43">
            <v>6000</v>
          </cell>
          <cell r="Z43">
            <v>6000</v>
          </cell>
          <cell r="AA43">
            <v>6000</v>
          </cell>
          <cell r="AB43">
            <v>6000</v>
          </cell>
          <cell r="AC43">
            <v>6000</v>
          </cell>
          <cell r="AD43">
            <v>6000</v>
          </cell>
          <cell r="AE43">
            <v>6000</v>
          </cell>
          <cell r="AF43">
            <v>6000</v>
          </cell>
          <cell r="AG43">
            <v>6000</v>
          </cell>
          <cell r="AH43">
            <v>6000</v>
          </cell>
          <cell r="AI43">
            <v>6000</v>
          </cell>
          <cell r="AJ43">
            <v>6000</v>
          </cell>
          <cell r="AK43">
            <v>6000</v>
          </cell>
          <cell r="AL43">
            <v>6000</v>
          </cell>
          <cell r="AM43">
            <v>6000</v>
          </cell>
          <cell r="AN43">
            <v>6000</v>
          </cell>
          <cell r="AO43">
            <v>6000</v>
          </cell>
          <cell r="AP43">
            <v>6000</v>
          </cell>
          <cell r="AQ43">
            <v>6000</v>
          </cell>
          <cell r="AR43">
            <v>6000</v>
          </cell>
          <cell r="AS43">
            <v>6000</v>
          </cell>
          <cell r="AT43">
            <v>6000</v>
          </cell>
          <cell r="AU43">
            <v>6000</v>
          </cell>
          <cell r="AV43">
            <v>6000</v>
          </cell>
          <cell r="AW43">
            <v>6000</v>
          </cell>
          <cell r="AX43">
            <v>6000</v>
          </cell>
          <cell r="AY43">
            <v>6000</v>
          </cell>
          <cell r="AZ43">
            <v>6000</v>
          </cell>
          <cell r="BA43">
            <v>6000</v>
          </cell>
          <cell r="BB43">
            <v>6000</v>
          </cell>
          <cell r="BC43">
            <v>6000</v>
          </cell>
          <cell r="BD43">
            <v>6000</v>
          </cell>
          <cell r="BE43">
            <v>6000</v>
          </cell>
          <cell r="BF43">
            <v>6000</v>
          </cell>
          <cell r="BG43">
            <v>6000</v>
          </cell>
          <cell r="BH43">
            <v>6000</v>
          </cell>
          <cell r="BI43">
            <v>6000</v>
          </cell>
          <cell r="BJ43">
            <v>6000</v>
          </cell>
          <cell r="BK43">
            <v>6000</v>
          </cell>
          <cell r="BL43">
            <v>6000</v>
          </cell>
        </row>
        <row r="44">
          <cell r="A44" t="str">
            <v>SLGS-R2</v>
          </cell>
          <cell r="B44" t="str">
            <v>Del Charge</v>
          </cell>
          <cell r="C44" t="str">
            <v>Special Large General Service Delivery Charge</v>
          </cell>
          <cell r="E44">
            <v>0.99880000000000002</v>
          </cell>
          <cell r="F44">
            <v>0.99880000000000002</v>
          </cell>
          <cell r="G44">
            <v>0.99880000000000002</v>
          </cell>
          <cell r="H44">
            <v>0.99880000000000002</v>
          </cell>
          <cell r="I44">
            <v>0.99880000000000002</v>
          </cell>
          <cell r="J44">
            <v>0.99880000000000002</v>
          </cell>
          <cell r="K44">
            <v>0.99880000000000002</v>
          </cell>
          <cell r="L44">
            <v>0.99880000000000002</v>
          </cell>
          <cell r="M44">
            <v>0.99880000000000002</v>
          </cell>
          <cell r="N44">
            <v>0.99880000000000002</v>
          </cell>
          <cell r="O44">
            <v>0.99880000000000002</v>
          </cell>
          <cell r="P44">
            <v>0.99880000000000002</v>
          </cell>
          <cell r="Q44">
            <v>0.99880000000000002</v>
          </cell>
          <cell r="R44">
            <v>0.99880000000000002</v>
          </cell>
          <cell r="S44">
            <v>0.99880000000000002</v>
          </cell>
          <cell r="T44">
            <v>0.99880000000000002</v>
          </cell>
          <cell r="U44">
            <v>0.99880000000000002</v>
          </cell>
          <cell r="V44">
            <v>0.99880000000000002</v>
          </cell>
          <cell r="W44">
            <v>0.99880000000000002</v>
          </cell>
          <cell r="X44">
            <v>0.99880000000000002</v>
          </cell>
          <cell r="Y44">
            <v>0.99880000000000002</v>
          </cell>
          <cell r="Z44">
            <v>0.99880000000000002</v>
          </cell>
          <cell r="AA44">
            <v>0.99880000000000002</v>
          </cell>
          <cell r="AB44">
            <v>0.99880000000000002</v>
          </cell>
          <cell r="AC44">
            <v>0.99880000000000002</v>
          </cell>
          <cell r="AD44">
            <v>0.99880000000000002</v>
          </cell>
          <cell r="AE44">
            <v>0.99880000000000002</v>
          </cell>
          <cell r="AF44">
            <v>0.99880000000000002</v>
          </cell>
          <cell r="AG44">
            <v>0.99880000000000002</v>
          </cell>
          <cell r="AH44">
            <v>0.99880000000000002</v>
          </cell>
          <cell r="AI44">
            <v>0.99880000000000002</v>
          </cell>
          <cell r="AJ44">
            <v>0.99880000000000002</v>
          </cell>
          <cell r="AK44">
            <v>0.99880000000000002</v>
          </cell>
          <cell r="AL44">
            <v>0.99880000000000002</v>
          </cell>
          <cell r="AM44">
            <v>0.99880000000000002</v>
          </cell>
          <cell r="AN44">
            <v>0.99880000000000002</v>
          </cell>
          <cell r="AO44">
            <v>0.99880000000000002</v>
          </cell>
          <cell r="AP44">
            <v>0.99880000000000002</v>
          </cell>
          <cell r="AQ44">
            <v>0.99880000000000002</v>
          </cell>
          <cell r="AR44">
            <v>0.99880000000000002</v>
          </cell>
          <cell r="AS44">
            <v>0.99880000000000002</v>
          </cell>
          <cell r="AT44">
            <v>0.99880000000000002</v>
          </cell>
          <cell r="AU44">
            <v>0.99880000000000002</v>
          </cell>
          <cell r="AV44">
            <v>0.99880000000000002</v>
          </cell>
          <cell r="AW44">
            <v>0.99880000000000002</v>
          </cell>
          <cell r="AX44">
            <v>0.99880000000000002</v>
          </cell>
          <cell r="AY44">
            <v>0.99880000000000002</v>
          </cell>
          <cell r="AZ44">
            <v>0.99880000000000002</v>
          </cell>
          <cell r="BA44">
            <v>0.99880000000000002</v>
          </cell>
          <cell r="BB44">
            <v>0.99880000000000002</v>
          </cell>
          <cell r="BC44">
            <v>0.99880000000000002</v>
          </cell>
          <cell r="BD44">
            <v>0.99880000000000002</v>
          </cell>
          <cell r="BE44">
            <v>0.99880000000000002</v>
          </cell>
          <cell r="BF44">
            <v>0.99880000000000002</v>
          </cell>
          <cell r="BG44">
            <v>0.99880000000000002</v>
          </cell>
          <cell r="BH44">
            <v>0.99880000000000002</v>
          </cell>
          <cell r="BI44">
            <v>0.99880000000000002</v>
          </cell>
          <cell r="BJ44">
            <v>0.99880000000000002</v>
          </cell>
          <cell r="BK44">
            <v>0.99880000000000002</v>
          </cell>
          <cell r="BL44">
            <v>0.99880000000000002</v>
          </cell>
        </row>
        <row r="45">
          <cell r="A45" t="str">
            <v>SLGS-R2A</v>
          </cell>
          <cell r="B45" t="str">
            <v>Del Charge Comp</v>
          </cell>
          <cell r="C45" t="str">
            <v>Special Large General Service Delivery Charge - Competitive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</row>
        <row r="47">
          <cell r="A47" t="str">
            <v>EPGS-R1</v>
          </cell>
          <cell r="B47" t="str">
            <v>Cust Charge</v>
          </cell>
          <cell r="C47" t="str">
            <v>Electric Power Generation Service Customer Charge</v>
          </cell>
          <cell r="E47">
            <v>6000</v>
          </cell>
          <cell r="F47">
            <v>6000</v>
          </cell>
          <cell r="G47">
            <v>6000</v>
          </cell>
          <cell r="H47">
            <v>6000</v>
          </cell>
          <cell r="I47">
            <v>6000</v>
          </cell>
          <cell r="J47">
            <v>6000</v>
          </cell>
          <cell r="K47">
            <v>6000</v>
          </cell>
          <cell r="L47">
            <v>6000</v>
          </cell>
          <cell r="M47">
            <v>6000</v>
          </cell>
          <cell r="N47">
            <v>6000</v>
          </cell>
          <cell r="O47">
            <v>6000</v>
          </cell>
          <cell r="P47">
            <v>6000</v>
          </cell>
          <cell r="Q47">
            <v>6000</v>
          </cell>
          <cell r="R47">
            <v>6000</v>
          </cell>
          <cell r="S47">
            <v>6000</v>
          </cell>
          <cell r="T47">
            <v>6000</v>
          </cell>
          <cell r="U47">
            <v>6000</v>
          </cell>
          <cell r="V47">
            <v>6000</v>
          </cell>
          <cell r="W47">
            <v>6000</v>
          </cell>
          <cell r="X47">
            <v>6000</v>
          </cell>
          <cell r="Y47">
            <v>6000</v>
          </cell>
          <cell r="Z47">
            <v>6000</v>
          </cell>
          <cell r="AA47">
            <v>6000</v>
          </cell>
          <cell r="AB47">
            <v>6000</v>
          </cell>
          <cell r="AC47">
            <v>6000</v>
          </cell>
          <cell r="AD47">
            <v>6000</v>
          </cell>
          <cell r="AE47">
            <v>6000</v>
          </cell>
          <cell r="AF47">
            <v>6000</v>
          </cell>
          <cell r="AG47">
            <v>6000</v>
          </cell>
          <cell r="AH47">
            <v>6000</v>
          </cell>
          <cell r="AI47">
            <v>6000</v>
          </cell>
          <cell r="AJ47">
            <v>6000</v>
          </cell>
          <cell r="AK47">
            <v>6000</v>
          </cell>
          <cell r="AL47">
            <v>6000</v>
          </cell>
          <cell r="AM47">
            <v>6000</v>
          </cell>
          <cell r="AN47">
            <v>6000</v>
          </cell>
          <cell r="AO47">
            <v>6000</v>
          </cell>
          <cell r="AP47">
            <v>6000</v>
          </cell>
          <cell r="AQ47">
            <v>6000</v>
          </cell>
          <cell r="AR47">
            <v>6000</v>
          </cell>
          <cell r="AS47">
            <v>6000</v>
          </cell>
          <cell r="AT47">
            <v>6000</v>
          </cell>
          <cell r="AU47">
            <v>6000</v>
          </cell>
          <cell r="AV47">
            <v>6000</v>
          </cell>
          <cell r="AW47">
            <v>6000</v>
          </cell>
          <cell r="AX47">
            <v>6000</v>
          </cell>
          <cell r="AY47">
            <v>6000</v>
          </cell>
          <cell r="AZ47">
            <v>6000</v>
          </cell>
          <cell r="BA47">
            <v>6000</v>
          </cell>
          <cell r="BB47">
            <v>6000</v>
          </cell>
          <cell r="BC47">
            <v>6000</v>
          </cell>
          <cell r="BD47">
            <v>6000</v>
          </cell>
          <cell r="BE47">
            <v>6000</v>
          </cell>
          <cell r="BF47">
            <v>6000</v>
          </cell>
          <cell r="BG47">
            <v>6000</v>
          </cell>
          <cell r="BH47">
            <v>6000</v>
          </cell>
          <cell r="BI47">
            <v>6000</v>
          </cell>
          <cell r="BJ47">
            <v>6000</v>
          </cell>
          <cell r="BK47">
            <v>6000</v>
          </cell>
          <cell r="BL47">
            <v>6000</v>
          </cell>
        </row>
        <row r="48">
          <cell r="A48" t="str">
            <v>EPGS-R2</v>
          </cell>
          <cell r="B48" t="str">
            <v>Del Charge</v>
          </cell>
          <cell r="C48" t="str">
            <v>Electric Power Generation Service Delivery Charge</v>
          </cell>
          <cell r="E48">
            <v>0.99880000000000002</v>
          </cell>
          <cell r="F48">
            <v>0.99880000000000002</v>
          </cell>
          <cell r="G48">
            <v>0.99880000000000002</v>
          </cell>
          <cell r="H48">
            <v>0.99880000000000002</v>
          </cell>
          <cell r="I48">
            <v>0.99880000000000002</v>
          </cell>
          <cell r="J48">
            <v>0.99880000000000002</v>
          </cell>
          <cell r="K48">
            <v>0.99880000000000002</v>
          </cell>
          <cell r="L48">
            <v>0.99880000000000002</v>
          </cell>
          <cell r="M48">
            <v>0.99880000000000002</v>
          </cell>
          <cell r="N48">
            <v>0.99880000000000002</v>
          </cell>
          <cell r="O48">
            <v>0.99880000000000002</v>
          </cell>
          <cell r="P48">
            <v>0.99880000000000002</v>
          </cell>
          <cell r="Q48">
            <v>0.99880000000000002</v>
          </cell>
          <cell r="R48">
            <v>0.99880000000000002</v>
          </cell>
          <cell r="S48">
            <v>0.99880000000000002</v>
          </cell>
          <cell r="T48">
            <v>0.99880000000000002</v>
          </cell>
          <cell r="U48">
            <v>0.99880000000000002</v>
          </cell>
          <cell r="V48">
            <v>0.99880000000000002</v>
          </cell>
          <cell r="W48">
            <v>0.99880000000000002</v>
          </cell>
          <cell r="X48">
            <v>0.99880000000000002</v>
          </cell>
          <cell r="Y48">
            <v>0.99880000000000002</v>
          </cell>
          <cell r="Z48">
            <v>0.99880000000000002</v>
          </cell>
          <cell r="AA48">
            <v>0.99880000000000002</v>
          </cell>
          <cell r="AB48">
            <v>0.99880000000000002</v>
          </cell>
          <cell r="AC48">
            <v>0.99880000000000002</v>
          </cell>
          <cell r="AD48">
            <v>0.99880000000000002</v>
          </cell>
          <cell r="AE48">
            <v>0.99880000000000002</v>
          </cell>
          <cell r="AF48">
            <v>0.99880000000000002</v>
          </cell>
          <cell r="AG48">
            <v>0.99880000000000002</v>
          </cell>
          <cell r="AH48">
            <v>0.99880000000000002</v>
          </cell>
          <cell r="AI48">
            <v>0.99880000000000002</v>
          </cell>
          <cell r="AJ48">
            <v>0.99880000000000002</v>
          </cell>
          <cell r="AK48">
            <v>0.99880000000000002</v>
          </cell>
          <cell r="AL48">
            <v>0.99880000000000002</v>
          </cell>
          <cell r="AM48">
            <v>0.99880000000000002</v>
          </cell>
          <cell r="AN48">
            <v>0.99880000000000002</v>
          </cell>
          <cell r="AO48">
            <v>0.99880000000000002</v>
          </cell>
          <cell r="AP48">
            <v>0.99880000000000002</v>
          </cell>
          <cell r="AQ48">
            <v>0.99880000000000002</v>
          </cell>
          <cell r="AR48">
            <v>0.99880000000000002</v>
          </cell>
          <cell r="AS48">
            <v>0.99880000000000002</v>
          </cell>
          <cell r="AT48">
            <v>0.99880000000000002</v>
          </cell>
          <cell r="AU48">
            <v>0.99880000000000002</v>
          </cell>
          <cell r="AV48">
            <v>0.99880000000000002</v>
          </cell>
          <cell r="AW48">
            <v>0.99880000000000002</v>
          </cell>
          <cell r="AX48">
            <v>0.99880000000000002</v>
          </cell>
          <cell r="AY48">
            <v>0.99880000000000002</v>
          </cell>
          <cell r="AZ48">
            <v>0.99880000000000002</v>
          </cell>
          <cell r="BA48">
            <v>0.99880000000000002</v>
          </cell>
          <cell r="BB48">
            <v>0.99880000000000002</v>
          </cell>
          <cell r="BC48">
            <v>0.99880000000000002</v>
          </cell>
          <cell r="BD48">
            <v>0.99880000000000002</v>
          </cell>
          <cell r="BE48">
            <v>0.99880000000000002</v>
          </cell>
          <cell r="BF48">
            <v>0.99880000000000002</v>
          </cell>
          <cell r="BG48">
            <v>0.99880000000000002</v>
          </cell>
          <cell r="BH48">
            <v>0.99880000000000002</v>
          </cell>
          <cell r="BI48">
            <v>0.99880000000000002</v>
          </cell>
          <cell r="BJ48">
            <v>0.99880000000000002</v>
          </cell>
          <cell r="BK48">
            <v>0.99880000000000002</v>
          </cell>
          <cell r="BL48">
            <v>0.99880000000000002</v>
          </cell>
        </row>
        <row r="49">
          <cell r="A49" t="str">
            <v>EPGS-R2A</v>
          </cell>
          <cell r="B49" t="str">
            <v>Del Charge Comp</v>
          </cell>
          <cell r="C49" t="str">
            <v>Electric Power Generation Service Delivery Charge - Competitive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</row>
        <row r="50">
          <cell r="A50" t="str">
            <v>EPGS-R3</v>
          </cell>
          <cell r="B50" t="str">
            <v>Gas Cost - CAPA</v>
          </cell>
          <cell r="C50" t="str">
            <v>Electric Power Generation Service Gas Cost - Capacity Charge</v>
          </cell>
          <cell r="E50">
            <v>0.12529999999999999</v>
          </cell>
          <cell r="F50">
            <v>0.12529999999999999</v>
          </cell>
          <cell r="G50">
            <v>0.12529999999999999</v>
          </cell>
          <cell r="H50">
            <v>0.12529999999999999</v>
          </cell>
          <cell r="I50">
            <v>0.12529999999999999</v>
          </cell>
          <cell r="J50">
            <v>0.12529999999999999</v>
          </cell>
          <cell r="K50">
            <v>0.12529999999999999</v>
          </cell>
          <cell r="L50">
            <v>0.12529999999999999</v>
          </cell>
          <cell r="M50">
            <v>0.12529999999999999</v>
          </cell>
          <cell r="N50">
            <v>0.12529999999999999</v>
          </cell>
          <cell r="O50">
            <v>0.12529999999999999</v>
          </cell>
          <cell r="P50">
            <v>0.12529999999999999</v>
          </cell>
          <cell r="Q50">
            <v>0.12529999999999999</v>
          </cell>
          <cell r="R50">
            <v>0.12529999999999999</v>
          </cell>
          <cell r="S50">
            <v>0.12529999999999999</v>
          </cell>
          <cell r="T50">
            <v>0.12529999999999999</v>
          </cell>
          <cell r="U50">
            <v>0.12529999999999999</v>
          </cell>
          <cell r="V50">
            <v>0.12529999999999999</v>
          </cell>
          <cell r="W50">
            <v>0.12529999999999999</v>
          </cell>
          <cell r="X50">
            <v>0.12529999999999999</v>
          </cell>
          <cell r="Y50">
            <v>0.12529999999999999</v>
          </cell>
          <cell r="Z50">
            <v>0.12529999999999999</v>
          </cell>
          <cell r="AA50">
            <v>0.12529999999999999</v>
          </cell>
          <cell r="AB50">
            <v>0.12529999999999999</v>
          </cell>
          <cell r="AC50">
            <v>0.12529999999999999</v>
          </cell>
          <cell r="AD50">
            <v>0.12529999999999999</v>
          </cell>
          <cell r="AE50">
            <v>0.12529999999999999</v>
          </cell>
          <cell r="AF50">
            <v>0.12529999999999999</v>
          </cell>
          <cell r="AG50">
            <v>0.12529999999999999</v>
          </cell>
          <cell r="AH50">
            <v>0.12529999999999999</v>
          </cell>
          <cell r="AI50">
            <v>0.12529999999999999</v>
          </cell>
          <cell r="AJ50">
            <v>0.12529999999999999</v>
          </cell>
          <cell r="AK50">
            <v>0.12529999999999999</v>
          </cell>
          <cell r="AL50">
            <v>0.12529999999999999</v>
          </cell>
          <cell r="AM50">
            <v>0.12529999999999999</v>
          </cell>
          <cell r="AN50">
            <v>0.12529999999999999</v>
          </cell>
          <cell r="AO50">
            <v>0.12529999999999999</v>
          </cell>
          <cell r="AP50">
            <v>0.12529999999999999</v>
          </cell>
          <cell r="AQ50">
            <v>0.12529999999999999</v>
          </cell>
          <cell r="AR50">
            <v>0.12529999999999999</v>
          </cell>
          <cell r="AS50">
            <v>0.12529999999999999</v>
          </cell>
          <cell r="AT50">
            <v>0.12529999999999999</v>
          </cell>
          <cell r="AU50">
            <v>0.12529999999999999</v>
          </cell>
          <cell r="AV50">
            <v>0.12529999999999999</v>
          </cell>
          <cell r="AW50">
            <v>0.12529999999999999</v>
          </cell>
          <cell r="AX50">
            <v>0.12529999999999999</v>
          </cell>
          <cell r="AY50">
            <v>0.12529999999999999</v>
          </cell>
          <cell r="AZ50">
            <v>0.12529999999999999</v>
          </cell>
          <cell r="BA50">
            <v>0.12529999999999999</v>
          </cell>
          <cell r="BB50">
            <v>0.12529999999999999</v>
          </cell>
          <cell r="BC50">
            <v>0.12529999999999999</v>
          </cell>
          <cell r="BD50">
            <v>0.12529999999999999</v>
          </cell>
          <cell r="BE50">
            <v>0.12529999999999999</v>
          </cell>
          <cell r="BF50">
            <v>0.12529999999999999</v>
          </cell>
          <cell r="BG50">
            <v>0.12529999999999999</v>
          </cell>
          <cell r="BH50">
            <v>0.12529999999999999</v>
          </cell>
          <cell r="BI50">
            <v>0.12529999999999999</v>
          </cell>
          <cell r="BJ50">
            <v>0.12529999999999999</v>
          </cell>
          <cell r="BK50">
            <v>0.12529999999999999</v>
          </cell>
          <cell r="BL50">
            <v>0.12529999999999999</v>
          </cell>
        </row>
        <row r="51">
          <cell r="A51" t="str">
            <v>EPGS-R4</v>
          </cell>
          <cell r="B51" t="str">
            <v>Gas Cost - GCA</v>
          </cell>
          <cell r="C51" t="str">
            <v>Electric Power Generation Service Gas Cost Adjustment</v>
          </cell>
          <cell r="E51">
            <v>0.2641</v>
          </cell>
          <cell r="F51">
            <v>0.2641</v>
          </cell>
          <cell r="G51">
            <v>0.2641</v>
          </cell>
          <cell r="H51">
            <v>0.2641</v>
          </cell>
          <cell r="I51">
            <v>0.2641</v>
          </cell>
          <cell r="J51">
            <v>0.2641</v>
          </cell>
          <cell r="K51">
            <v>0.2641</v>
          </cell>
          <cell r="L51">
            <v>0.2641</v>
          </cell>
          <cell r="M51">
            <v>0.2641</v>
          </cell>
          <cell r="N51">
            <v>0.2641</v>
          </cell>
          <cell r="O51">
            <v>0.2641</v>
          </cell>
          <cell r="P51">
            <v>0.2641</v>
          </cell>
          <cell r="Q51">
            <v>0.2641</v>
          </cell>
          <cell r="R51">
            <v>0.2641</v>
          </cell>
          <cell r="S51">
            <v>0.2641</v>
          </cell>
          <cell r="T51">
            <v>0.2641</v>
          </cell>
          <cell r="U51">
            <v>0.2641</v>
          </cell>
          <cell r="V51">
            <v>0.2641</v>
          </cell>
          <cell r="W51">
            <v>0.2641</v>
          </cell>
          <cell r="X51">
            <v>0.2641</v>
          </cell>
          <cell r="Y51">
            <v>0.2641</v>
          </cell>
          <cell r="Z51">
            <v>0.2641</v>
          </cell>
          <cell r="AA51">
            <v>0.2641</v>
          </cell>
          <cell r="AB51">
            <v>0.2641</v>
          </cell>
          <cell r="AC51">
            <v>0.2641</v>
          </cell>
          <cell r="AD51">
            <v>0.2641</v>
          </cell>
          <cell r="AE51">
            <v>0.2641</v>
          </cell>
          <cell r="AF51">
            <v>0.2641</v>
          </cell>
          <cell r="AG51">
            <v>0.2641</v>
          </cell>
          <cell r="AH51">
            <v>0.2641</v>
          </cell>
          <cell r="AI51">
            <v>0.2641</v>
          </cell>
          <cell r="AJ51">
            <v>0.2641</v>
          </cell>
          <cell r="AK51">
            <v>0.2641</v>
          </cell>
          <cell r="AL51">
            <v>0.2641</v>
          </cell>
          <cell r="AM51">
            <v>0.2641</v>
          </cell>
          <cell r="AN51">
            <v>0.2641</v>
          </cell>
          <cell r="AO51">
            <v>0.2641</v>
          </cell>
          <cell r="AP51">
            <v>0.2641</v>
          </cell>
          <cell r="AQ51">
            <v>0.2641</v>
          </cell>
          <cell r="AR51">
            <v>0.2641</v>
          </cell>
          <cell r="AS51">
            <v>0.2641</v>
          </cell>
          <cell r="AT51">
            <v>0.2641</v>
          </cell>
          <cell r="AU51">
            <v>0.2641</v>
          </cell>
          <cell r="AV51">
            <v>0.2641</v>
          </cell>
          <cell r="AW51">
            <v>0.2641</v>
          </cell>
          <cell r="AX51">
            <v>0.2641</v>
          </cell>
          <cell r="AY51">
            <v>0.2641</v>
          </cell>
          <cell r="AZ51">
            <v>0.2641</v>
          </cell>
          <cell r="BA51">
            <v>0.2641</v>
          </cell>
          <cell r="BB51">
            <v>0.2641</v>
          </cell>
          <cell r="BC51">
            <v>0.2641</v>
          </cell>
          <cell r="BD51">
            <v>0.2641</v>
          </cell>
          <cell r="BE51">
            <v>0.2641</v>
          </cell>
          <cell r="BF51">
            <v>0.2641</v>
          </cell>
          <cell r="BG51">
            <v>0.2641</v>
          </cell>
          <cell r="BH51">
            <v>0.2641</v>
          </cell>
          <cell r="BI51">
            <v>0.2641</v>
          </cell>
          <cell r="BJ51">
            <v>0.2641</v>
          </cell>
          <cell r="BK51">
            <v>0.2641</v>
          </cell>
          <cell r="BL51">
            <v>0.2641</v>
          </cell>
        </row>
        <row r="52">
          <cell r="A52" t="str">
            <v>EPGS-R5</v>
          </cell>
          <cell r="B52" t="str">
            <v>Gas Cost - COMM</v>
          </cell>
          <cell r="C52" t="str">
            <v>Electric Power Generation Service Gas Cost - Commodity Charge</v>
          </cell>
          <cell r="E52">
            <v>2.7591000000000001</v>
          </cell>
          <cell r="F52">
            <v>2.7591000000000001</v>
          </cell>
          <cell r="G52">
            <v>2.7591000000000001</v>
          </cell>
          <cell r="H52">
            <v>2.7591000000000001</v>
          </cell>
          <cell r="I52">
            <v>2.7591000000000001</v>
          </cell>
          <cell r="J52">
            <v>2.7591000000000001</v>
          </cell>
          <cell r="K52">
            <v>2.7591000000000001</v>
          </cell>
          <cell r="L52">
            <v>2.7591000000000001</v>
          </cell>
          <cell r="M52">
            <v>2.7591000000000001</v>
          </cell>
          <cell r="N52">
            <v>2.7591000000000001</v>
          </cell>
          <cell r="O52">
            <v>2.7591000000000001</v>
          </cell>
          <cell r="P52">
            <v>2.7591000000000001</v>
          </cell>
          <cell r="Q52">
            <v>2.7591000000000001</v>
          </cell>
          <cell r="R52">
            <v>2.7591000000000001</v>
          </cell>
          <cell r="S52">
            <v>2.7591000000000001</v>
          </cell>
          <cell r="T52">
            <v>2.7591000000000001</v>
          </cell>
          <cell r="U52">
            <v>2.7591000000000001</v>
          </cell>
          <cell r="V52">
            <v>2.7591000000000001</v>
          </cell>
          <cell r="W52">
            <v>2.7591000000000001</v>
          </cell>
          <cell r="X52">
            <v>2.7591000000000001</v>
          </cell>
          <cell r="Y52">
            <v>2.7591000000000001</v>
          </cell>
          <cell r="Z52">
            <v>2.7591000000000001</v>
          </cell>
          <cell r="AA52">
            <v>2.7591000000000001</v>
          </cell>
          <cell r="AB52">
            <v>2.7591000000000001</v>
          </cell>
          <cell r="AC52">
            <v>2.7591000000000001</v>
          </cell>
          <cell r="AD52">
            <v>2.7591000000000001</v>
          </cell>
          <cell r="AE52">
            <v>2.7591000000000001</v>
          </cell>
          <cell r="AF52">
            <v>2.7591000000000001</v>
          </cell>
          <cell r="AG52">
            <v>2.7591000000000001</v>
          </cell>
          <cell r="AH52">
            <v>2.7591000000000001</v>
          </cell>
          <cell r="AI52">
            <v>2.7591000000000001</v>
          </cell>
          <cell r="AJ52">
            <v>2.7591000000000001</v>
          </cell>
          <cell r="AK52">
            <v>2.7591000000000001</v>
          </cell>
          <cell r="AL52">
            <v>2.7591000000000001</v>
          </cell>
          <cell r="AM52">
            <v>2.7591000000000001</v>
          </cell>
          <cell r="AN52">
            <v>2.7591000000000001</v>
          </cell>
          <cell r="AO52">
            <v>2.7591000000000001</v>
          </cell>
          <cell r="AP52">
            <v>2.7591000000000001</v>
          </cell>
          <cell r="AQ52">
            <v>2.7591000000000001</v>
          </cell>
          <cell r="AR52">
            <v>2.7591000000000001</v>
          </cell>
          <cell r="AS52">
            <v>2.7591000000000001</v>
          </cell>
          <cell r="AT52">
            <v>2.7591000000000001</v>
          </cell>
          <cell r="AU52">
            <v>2.7591000000000001</v>
          </cell>
          <cell r="AV52">
            <v>2.7591000000000001</v>
          </cell>
          <cell r="AW52">
            <v>2.7591000000000001</v>
          </cell>
          <cell r="AX52">
            <v>2.7591000000000001</v>
          </cell>
          <cell r="AY52">
            <v>2.7591000000000001</v>
          </cell>
          <cell r="AZ52">
            <v>2.7591000000000001</v>
          </cell>
          <cell r="BA52">
            <v>2.7591000000000001</v>
          </cell>
          <cell r="BB52">
            <v>2.7591000000000001</v>
          </cell>
          <cell r="BC52">
            <v>2.7591000000000001</v>
          </cell>
          <cell r="BD52">
            <v>2.7591000000000001</v>
          </cell>
          <cell r="BE52">
            <v>2.7591000000000001</v>
          </cell>
          <cell r="BF52">
            <v>2.7591000000000001</v>
          </cell>
          <cell r="BG52">
            <v>2.7591000000000001</v>
          </cell>
          <cell r="BH52">
            <v>2.7591000000000001</v>
          </cell>
          <cell r="BI52">
            <v>2.7591000000000001</v>
          </cell>
          <cell r="BJ52">
            <v>2.7591000000000001</v>
          </cell>
          <cell r="BK52">
            <v>2.7591000000000001</v>
          </cell>
          <cell r="BL52">
            <v>2.7591000000000001</v>
          </cell>
        </row>
        <row r="53">
          <cell r="A53" t="str">
            <v>EPGS-R6</v>
          </cell>
          <cell r="B53" t="str">
            <v>Rider STA</v>
          </cell>
          <cell r="C53" t="str">
            <v>Electric Power Generation Service State Tax Adjustment Surcharge</v>
          </cell>
          <cell r="E53">
            <v>-4.3E-3</v>
          </cell>
          <cell r="F53">
            <v>-4.3E-3</v>
          </cell>
          <cell r="G53">
            <v>-4.3E-3</v>
          </cell>
          <cell r="H53">
            <v>-4.3E-3</v>
          </cell>
          <cell r="I53">
            <v>-4.3E-3</v>
          </cell>
          <cell r="J53">
            <v>-4.3E-3</v>
          </cell>
          <cell r="K53">
            <v>-4.3E-3</v>
          </cell>
          <cell r="L53">
            <v>-4.3E-3</v>
          </cell>
          <cell r="M53">
            <v>-4.3E-3</v>
          </cell>
          <cell r="N53">
            <v>-4.3E-3</v>
          </cell>
          <cell r="O53">
            <v>-4.3E-3</v>
          </cell>
          <cell r="P53">
            <v>-4.3E-3</v>
          </cell>
          <cell r="Q53">
            <v>-4.3E-3</v>
          </cell>
          <cell r="R53">
            <v>-4.3E-3</v>
          </cell>
          <cell r="S53">
            <v>-4.3E-3</v>
          </cell>
          <cell r="T53">
            <v>-4.3E-3</v>
          </cell>
          <cell r="U53">
            <v>-4.3E-3</v>
          </cell>
          <cell r="V53">
            <v>-4.3E-3</v>
          </cell>
          <cell r="W53">
            <v>-4.3E-3</v>
          </cell>
          <cell r="X53">
            <v>-4.3E-3</v>
          </cell>
          <cell r="Y53">
            <v>-4.3E-3</v>
          </cell>
          <cell r="Z53">
            <v>-4.3E-3</v>
          </cell>
          <cell r="AA53">
            <v>-4.3E-3</v>
          </cell>
          <cell r="AB53">
            <v>-4.3E-3</v>
          </cell>
          <cell r="AC53">
            <v>-4.3E-3</v>
          </cell>
          <cell r="AD53">
            <v>-4.3E-3</v>
          </cell>
          <cell r="AE53">
            <v>-4.3E-3</v>
          </cell>
          <cell r="AF53">
            <v>-4.3E-3</v>
          </cell>
          <cell r="AG53">
            <v>-4.3E-3</v>
          </cell>
          <cell r="AH53">
            <v>-4.3E-3</v>
          </cell>
          <cell r="AI53">
            <v>-4.3E-3</v>
          </cell>
          <cell r="AJ53">
            <v>-4.3E-3</v>
          </cell>
          <cell r="AK53">
            <v>-4.3E-3</v>
          </cell>
          <cell r="AL53">
            <v>-4.3E-3</v>
          </cell>
          <cell r="AM53">
            <v>-4.3E-3</v>
          </cell>
          <cell r="AN53">
            <v>-4.3E-3</v>
          </cell>
          <cell r="AO53">
            <v>-4.3E-3</v>
          </cell>
          <cell r="AP53">
            <v>-4.3E-3</v>
          </cell>
          <cell r="AQ53">
            <v>-4.3E-3</v>
          </cell>
          <cell r="AR53">
            <v>-4.3E-3</v>
          </cell>
          <cell r="AS53">
            <v>-4.3E-3</v>
          </cell>
          <cell r="AT53">
            <v>-4.3E-3</v>
          </cell>
          <cell r="AU53">
            <v>-4.3E-3</v>
          </cell>
          <cell r="AV53">
            <v>-4.3E-3</v>
          </cell>
          <cell r="AW53">
            <v>-4.3E-3</v>
          </cell>
          <cell r="AX53">
            <v>-4.3E-3</v>
          </cell>
          <cell r="AY53">
            <v>-4.3E-3</v>
          </cell>
          <cell r="AZ53">
            <v>-4.3E-3</v>
          </cell>
          <cell r="BA53">
            <v>-4.3E-3</v>
          </cell>
          <cell r="BB53">
            <v>-4.3E-3</v>
          </cell>
          <cell r="BC53">
            <v>-4.3E-3</v>
          </cell>
          <cell r="BD53">
            <v>-4.3E-3</v>
          </cell>
          <cell r="BE53">
            <v>-4.3E-3</v>
          </cell>
          <cell r="BF53">
            <v>-4.3E-3</v>
          </cell>
          <cell r="BG53">
            <v>-4.3E-3</v>
          </cell>
          <cell r="BH53">
            <v>-4.3E-3</v>
          </cell>
          <cell r="BI53">
            <v>-4.3E-3</v>
          </cell>
          <cell r="BJ53">
            <v>-4.3E-3</v>
          </cell>
          <cell r="BK53">
            <v>-4.3E-3</v>
          </cell>
          <cell r="BL53">
            <v>-4.3E-3</v>
          </cell>
        </row>
        <row r="55">
          <cell r="A55" t="str">
            <v>CGS-R1</v>
          </cell>
          <cell r="B55" t="str">
            <v>Cust Charge</v>
          </cell>
          <cell r="C55" t="str">
            <v>Cogeneration Gas Service Customer Charge</v>
          </cell>
          <cell r="E55">
            <v>6000</v>
          </cell>
          <cell r="F55">
            <v>6000</v>
          </cell>
          <cell r="G55">
            <v>6000</v>
          </cell>
          <cell r="H55">
            <v>6000</v>
          </cell>
          <cell r="I55">
            <v>6000</v>
          </cell>
          <cell r="J55">
            <v>6000</v>
          </cell>
          <cell r="K55">
            <v>6000</v>
          </cell>
          <cell r="L55">
            <v>6000</v>
          </cell>
          <cell r="M55">
            <v>6000</v>
          </cell>
          <cell r="N55">
            <v>6000</v>
          </cell>
          <cell r="O55">
            <v>6000</v>
          </cell>
          <cell r="P55">
            <v>6000</v>
          </cell>
          <cell r="Q55">
            <v>6000</v>
          </cell>
          <cell r="R55">
            <v>6000</v>
          </cell>
          <cell r="S55">
            <v>6000</v>
          </cell>
          <cell r="T55">
            <v>6000</v>
          </cell>
          <cell r="U55">
            <v>6000</v>
          </cell>
          <cell r="V55">
            <v>6000</v>
          </cell>
          <cell r="W55">
            <v>6000</v>
          </cell>
          <cell r="X55">
            <v>6000</v>
          </cell>
          <cell r="Y55">
            <v>6000</v>
          </cell>
          <cell r="Z55">
            <v>6000</v>
          </cell>
          <cell r="AA55">
            <v>6000</v>
          </cell>
          <cell r="AB55">
            <v>6000</v>
          </cell>
          <cell r="AC55">
            <v>6000</v>
          </cell>
          <cell r="AD55">
            <v>6000</v>
          </cell>
          <cell r="AE55">
            <v>6000</v>
          </cell>
          <cell r="AF55">
            <v>6000</v>
          </cell>
          <cell r="AG55">
            <v>6000</v>
          </cell>
          <cell r="AH55">
            <v>6000</v>
          </cell>
          <cell r="AI55">
            <v>6000</v>
          </cell>
          <cell r="AJ55">
            <v>6000</v>
          </cell>
          <cell r="AK55">
            <v>6000</v>
          </cell>
          <cell r="AL55">
            <v>6000</v>
          </cell>
          <cell r="AM55">
            <v>6000</v>
          </cell>
          <cell r="AN55">
            <v>6000</v>
          </cell>
          <cell r="AO55">
            <v>6000</v>
          </cell>
          <cell r="AP55">
            <v>6000</v>
          </cell>
          <cell r="AQ55">
            <v>6000</v>
          </cell>
          <cell r="AR55">
            <v>6000</v>
          </cell>
          <cell r="AS55">
            <v>6000</v>
          </cell>
          <cell r="AT55">
            <v>6000</v>
          </cell>
          <cell r="AU55">
            <v>6000</v>
          </cell>
          <cell r="AV55">
            <v>6000</v>
          </cell>
          <cell r="AW55">
            <v>6000</v>
          </cell>
          <cell r="AX55">
            <v>6000</v>
          </cell>
          <cell r="AY55">
            <v>6000</v>
          </cell>
          <cell r="AZ55">
            <v>6000</v>
          </cell>
          <cell r="BA55">
            <v>6000</v>
          </cell>
          <cell r="BB55">
            <v>6000</v>
          </cell>
          <cell r="BC55">
            <v>6000</v>
          </cell>
          <cell r="BD55">
            <v>6000</v>
          </cell>
          <cell r="BE55">
            <v>6000</v>
          </cell>
          <cell r="BF55">
            <v>6000</v>
          </cell>
          <cell r="BG55">
            <v>6000</v>
          </cell>
          <cell r="BH55">
            <v>6000</v>
          </cell>
          <cell r="BI55">
            <v>6000</v>
          </cell>
          <cell r="BJ55">
            <v>6000</v>
          </cell>
          <cell r="BK55">
            <v>6000</v>
          </cell>
          <cell r="BL55">
            <v>6000</v>
          </cell>
        </row>
        <row r="56">
          <cell r="A56" t="str">
            <v>CGS-R2</v>
          </cell>
          <cell r="B56" t="str">
            <v>Del Charge</v>
          </cell>
          <cell r="C56" t="str">
            <v>Cogeneration Gas Service Delivery Charge</v>
          </cell>
          <cell r="E56">
            <v>0.99880000000000002</v>
          </cell>
          <cell r="F56">
            <v>0.99880000000000002</v>
          </cell>
          <cell r="G56">
            <v>0.99880000000000002</v>
          </cell>
          <cell r="H56">
            <v>0.99880000000000002</v>
          </cell>
          <cell r="I56">
            <v>0.99880000000000002</v>
          </cell>
          <cell r="J56">
            <v>0.99880000000000002</v>
          </cell>
          <cell r="K56">
            <v>0.99880000000000002</v>
          </cell>
          <cell r="L56">
            <v>0.99880000000000002</v>
          </cell>
          <cell r="M56">
            <v>0.99880000000000002</v>
          </cell>
          <cell r="N56">
            <v>0.99880000000000002</v>
          </cell>
          <cell r="O56">
            <v>0.99880000000000002</v>
          </cell>
          <cell r="P56">
            <v>0.99880000000000002</v>
          </cell>
          <cell r="Q56">
            <v>0.99880000000000002</v>
          </cell>
          <cell r="R56">
            <v>0.99880000000000002</v>
          </cell>
          <cell r="S56">
            <v>0.99880000000000002</v>
          </cell>
          <cell r="T56">
            <v>0.99880000000000002</v>
          </cell>
          <cell r="U56">
            <v>0.99880000000000002</v>
          </cell>
          <cell r="V56">
            <v>0.99880000000000002</v>
          </cell>
          <cell r="W56">
            <v>0.99880000000000002</v>
          </cell>
          <cell r="X56">
            <v>0.99880000000000002</v>
          </cell>
          <cell r="Y56">
            <v>0.99880000000000002</v>
          </cell>
          <cell r="Z56">
            <v>0.99880000000000002</v>
          </cell>
          <cell r="AA56">
            <v>0.99880000000000002</v>
          </cell>
          <cell r="AB56">
            <v>0.99880000000000002</v>
          </cell>
          <cell r="AC56">
            <v>0.99880000000000002</v>
          </cell>
          <cell r="AD56">
            <v>0.99880000000000002</v>
          </cell>
          <cell r="AE56">
            <v>0.99880000000000002</v>
          </cell>
          <cell r="AF56">
            <v>0.99880000000000002</v>
          </cell>
          <cell r="AG56">
            <v>0.99880000000000002</v>
          </cell>
          <cell r="AH56">
            <v>0.99880000000000002</v>
          </cell>
          <cell r="AI56">
            <v>0.99880000000000002</v>
          </cell>
          <cell r="AJ56">
            <v>0.99880000000000002</v>
          </cell>
          <cell r="AK56">
            <v>0.99880000000000002</v>
          </cell>
          <cell r="AL56">
            <v>0.99880000000000002</v>
          </cell>
          <cell r="AM56">
            <v>0.99880000000000002</v>
          </cell>
          <cell r="AN56">
            <v>0.99880000000000002</v>
          </cell>
          <cell r="AO56">
            <v>0.99880000000000002</v>
          </cell>
          <cell r="AP56">
            <v>0.99880000000000002</v>
          </cell>
          <cell r="AQ56">
            <v>0.99880000000000002</v>
          </cell>
          <cell r="AR56">
            <v>0.99880000000000002</v>
          </cell>
          <cell r="AS56">
            <v>0.99880000000000002</v>
          </cell>
          <cell r="AT56">
            <v>0.99880000000000002</v>
          </cell>
          <cell r="AU56">
            <v>0.99880000000000002</v>
          </cell>
          <cell r="AV56">
            <v>0.99880000000000002</v>
          </cell>
          <cell r="AW56">
            <v>0.99880000000000002</v>
          </cell>
          <cell r="AX56">
            <v>0.99880000000000002</v>
          </cell>
          <cell r="AY56">
            <v>0.99880000000000002</v>
          </cell>
          <cell r="AZ56">
            <v>0.99880000000000002</v>
          </cell>
          <cell r="BA56">
            <v>0.99880000000000002</v>
          </cell>
          <cell r="BB56">
            <v>0.99880000000000002</v>
          </cell>
          <cell r="BC56">
            <v>0.99880000000000002</v>
          </cell>
          <cell r="BD56">
            <v>0.99880000000000002</v>
          </cell>
          <cell r="BE56">
            <v>0.99880000000000002</v>
          </cell>
          <cell r="BF56">
            <v>0.99880000000000002</v>
          </cell>
          <cell r="BG56">
            <v>0.99880000000000002</v>
          </cell>
          <cell r="BH56">
            <v>0.99880000000000002</v>
          </cell>
          <cell r="BI56">
            <v>0.99880000000000002</v>
          </cell>
          <cell r="BJ56">
            <v>0.99880000000000002</v>
          </cell>
          <cell r="BK56">
            <v>0.99880000000000002</v>
          </cell>
          <cell r="BL56">
            <v>0.99880000000000002</v>
          </cell>
        </row>
        <row r="57">
          <cell r="A57" t="str">
            <v>CGS-R2A</v>
          </cell>
          <cell r="B57" t="str">
            <v>Del Charge Comp</v>
          </cell>
          <cell r="C57" t="str">
            <v>Cogeneration Gas Service Delivery Charge - Competitive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</row>
        <row r="59">
          <cell r="A59" t="str">
            <v>WS-R1</v>
          </cell>
          <cell r="B59" t="str">
            <v>Cust Charge</v>
          </cell>
          <cell r="C59" t="str">
            <v>Wholesale Service Customer Charge</v>
          </cell>
          <cell r="E59">
            <v>730</v>
          </cell>
          <cell r="F59">
            <v>730</v>
          </cell>
          <cell r="G59">
            <v>730</v>
          </cell>
          <cell r="H59">
            <v>730</v>
          </cell>
          <cell r="I59">
            <v>730</v>
          </cell>
          <cell r="J59">
            <v>730</v>
          </cell>
          <cell r="K59">
            <v>730</v>
          </cell>
          <cell r="L59">
            <v>730</v>
          </cell>
          <cell r="M59">
            <v>730</v>
          </cell>
          <cell r="N59">
            <v>730</v>
          </cell>
          <cell r="O59">
            <v>730</v>
          </cell>
          <cell r="P59">
            <v>730</v>
          </cell>
          <cell r="Q59">
            <v>730</v>
          </cell>
          <cell r="R59">
            <v>730</v>
          </cell>
          <cell r="S59">
            <v>730</v>
          </cell>
          <cell r="T59">
            <v>730</v>
          </cell>
          <cell r="U59">
            <v>730</v>
          </cell>
          <cell r="V59">
            <v>730</v>
          </cell>
          <cell r="W59">
            <v>730</v>
          </cell>
          <cell r="X59">
            <v>730</v>
          </cell>
          <cell r="Y59">
            <v>730</v>
          </cell>
          <cell r="Z59">
            <v>730</v>
          </cell>
          <cell r="AA59">
            <v>730</v>
          </cell>
          <cell r="AB59">
            <v>730</v>
          </cell>
          <cell r="AC59">
            <v>730</v>
          </cell>
          <cell r="AD59">
            <v>730</v>
          </cell>
          <cell r="AE59">
            <v>730</v>
          </cell>
          <cell r="AF59">
            <v>730</v>
          </cell>
          <cell r="AG59">
            <v>730</v>
          </cell>
          <cell r="AH59">
            <v>730</v>
          </cell>
          <cell r="AI59">
            <v>730</v>
          </cell>
          <cell r="AJ59">
            <v>730</v>
          </cell>
          <cell r="AK59">
            <v>730</v>
          </cell>
          <cell r="AL59">
            <v>730</v>
          </cell>
          <cell r="AM59">
            <v>730</v>
          </cell>
          <cell r="AN59">
            <v>730</v>
          </cell>
          <cell r="AO59">
            <v>730</v>
          </cell>
          <cell r="AP59">
            <v>730</v>
          </cell>
          <cell r="AQ59">
            <v>730</v>
          </cell>
          <cell r="AR59">
            <v>730</v>
          </cell>
          <cell r="AS59">
            <v>730</v>
          </cell>
          <cell r="AT59">
            <v>730</v>
          </cell>
          <cell r="AU59">
            <v>730</v>
          </cell>
          <cell r="AV59">
            <v>730</v>
          </cell>
          <cell r="AW59">
            <v>730</v>
          </cell>
          <cell r="AX59">
            <v>730</v>
          </cell>
          <cell r="AY59">
            <v>730</v>
          </cell>
          <cell r="AZ59">
            <v>730</v>
          </cell>
          <cell r="BA59">
            <v>730</v>
          </cell>
          <cell r="BB59">
            <v>730</v>
          </cell>
          <cell r="BC59">
            <v>730</v>
          </cell>
          <cell r="BD59">
            <v>730</v>
          </cell>
          <cell r="BE59">
            <v>730</v>
          </cell>
          <cell r="BF59">
            <v>730</v>
          </cell>
          <cell r="BG59">
            <v>730</v>
          </cell>
          <cell r="BH59">
            <v>730</v>
          </cell>
          <cell r="BI59">
            <v>730</v>
          </cell>
          <cell r="BJ59">
            <v>730</v>
          </cell>
          <cell r="BK59">
            <v>730</v>
          </cell>
          <cell r="BL59">
            <v>730</v>
          </cell>
        </row>
        <row r="60">
          <cell r="A60" t="str">
            <v>WS-R2</v>
          </cell>
          <cell r="B60" t="str">
            <v>Del Charge</v>
          </cell>
          <cell r="C60" t="str">
            <v>Wholesale Service Delivery Charge</v>
          </cell>
          <cell r="E60">
            <v>2.9739</v>
          </cell>
          <cell r="F60">
            <v>2.9739</v>
          </cell>
          <cell r="G60">
            <v>2.9739</v>
          </cell>
          <cell r="H60">
            <v>2.9739</v>
          </cell>
          <cell r="I60">
            <v>2.9739</v>
          </cell>
          <cell r="J60">
            <v>2.9739</v>
          </cell>
          <cell r="K60">
            <v>2.9739</v>
          </cell>
          <cell r="L60">
            <v>2.9739</v>
          </cell>
          <cell r="M60">
            <v>2.9739</v>
          </cell>
          <cell r="N60">
            <v>2.9739</v>
          </cell>
          <cell r="O60">
            <v>2.9739</v>
          </cell>
          <cell r="P60">
            <v>2.9739</v>
          </cell>
          <cell r="Q60">
            <v>2.9739</v>
          </cell>
          <cell r="R60">
            <v>2.9739</v>
          </cell>
          <cell r="S60">
            <v>2.9739</v>
          </cell>
          <cell r="T60">
            <v>2.9739</v>
          </cell>
          <cell r="U60">
            <v>2.9739</v>
          </cell>
          <cell r="V60">
            <v>2.9739</v>
          </cell>
          <cell r="W60">
            <v>2.9739</v>
          </cell>
          <cell r="X60">
            <v>2.9739</v>
          </cell>
          <cell r="Y60">
            <v>2.9739</v>
          </cell>
          <cell r="Z60">
            <v>2.9739</v>
          </cell>
          <cell r="AA60">
            <v>2.9739</v>
          </cell>
          <cell r="AB60">
            <v>2.9739</v>
          </cell>
          <cell r="AC60">
            <v>2.9739</v>
          </cell>
          <cell r="AD60">
            <v>2.9739</v>
          </cell>
          <cell r="AE60">
            <v>2.9739</v>
          </cell>
          <cell r="AF60">
            <v>2.9739</v>
          </cell>
          <cell r="AG60">
            <v>2.9739</v>
          </cell>
          <cell r="AH60">
            <v>2.9739</v>
          </cell>
          <cell r="AI60">
            <v>2.9739</v>
          </cell>
          <cell r="AJ60">
            <v>2.9739</v>
          </cell>
          <cell r="AK60">
            <v>2.9739</v>
          </cell>
          <cell r="AL60">
            <v>2.9739</v>
          </cell>
          <cell r="AM60">
            <v>2.9739</v>
          </cell>
          <cell r="AN60">
            <v>2.9739</v>
          </cell>
          <cell r="AO60">
            <v>2.9739</v>
          </cell>
          <cell r="AP60">
            <v>2.9739</v>
          </cell>
          <cell r="AQ60">
            <v>2.9739</v>
          </cell>
          <cell r="AR60">
            <v>2.9739</v>
          </cell>
          <cell r="AS60">
            <v>2.9739</v>
          </cell>
          <cell r="AT60">
            <v>2.9739</v>
          </cell>
          <cell r="AU60">
            <v>2.9739</v>
          </cell>
          <cell r="AV60">
            <v>2.9739</v>
          </cell>
          <cell r="AW60">
            <v>2.9739</v>
          </cell>
          <cell r="AX60">
            <v>2.9739</v>
          </cell>
          <cell r="AY60">
            <v>2.9739</v>
          </cell>
          <cell r="AZ60">
            <v>2.9739</v>
          </cell>
          <cell r="BA60">
            <v>2.9739</v>
          </cell>
          <cell r="BB60">
            <v>2.9739</v>
          </cell>
          <cell r="BC60">
            <v>2.9739</v>
          </cell>
          <cell r="BD60">
            <v>2.9739</v>
          </cell>
          <cell r="BE60">
            <v>2.9739</v>
          </cell>
          <cell r="BF60">
            <v>2.9739</v>
          </cell>
          <cell r="BG60">
            <v>2.9739</v>
          </cell>
          <cell r="BH60">
            <v>2.9739</v>
          </cell>
          <cell r="BI60">
            <v>2.9739</v>
          </cell>
          <cell r="BJ60">
            <v>2.9739</v>
          </cell>
          <cell r="BK60">
            <v>2.9739</v>
          </cell>
          <cell r="BL60">
            <v>2.9739</v>
          </cell>
        </row>
        <row r="61">
          <cell r="A61" t="str">
            <v>WS-R2A</v>
          </cell>
          <cell r="B61" t="str">
            <v>Del Charge Comp</v>
          </cell>
          <cell r="C61" t="str">
            <v>Wholesale Service Delivery Charge - Competitive</v>
          </cell>
          <cell r="E61">
            <v>1.35</v>
          </cell>
          <cell r="F61">
            <v>1.35</v>
          </cell>
          <cell r="G61">
            <v>1.35</v>
          </cell>
          <cell r="H61">
            <v>1.35</v>
          </cell>
          <cell r="I61">
            <v>1.35</v>
          </cell>
          <cell r="J61">
            <v>1.35</v>
          </cell>
          <cell r="K61">
            <v>1.35</v>
          </cell>
          <cell r="L61">
            <v>1.35</v>
          </cell>
          <cell r="M61">
            <v>1.35</v>
          </cell>
          <cell r="N61">
            <v>1.35</v>
          </cell>
          <cell r="O61">
            <v>1.35</v>
          </cell>
          <cell r="P61">
            <v>1.35</v>
          </cell>
          <cell r="Q61">
            <v>1.35</v>
          </cell>
          <cell r="R61">
            <v>1.35</v>
          </cell>
          <cell r="S61">
            <v>1.35</v>
          </cell>
          <cell r="T61">
            <v>1.35</v>
          </cell>
          <cell r="U61">
            <v>1.35</v>
          </cell>
          <cell r="V61">
            <v>1.35</v>
          </cell>
          <cell r="W61">
            <v>1.35</v>
          </cell>
          <cell r="X61">
            <v>1.35</v>
          </cell>
          <cell r="Y61">
            <v>1.35</v>
          </cell>
          <cell r="Z61">
            <v>1.35</v>
          </cell>
          <cell r="AA61">
            <v>1.35</v>
          </cell>
          <cell r="AB61">
            <v>1.35</v>
          </cell>
          <cell r="AC61">
            <v>1.35</v>
          </cell>
          <cell r="AD61">
            <v>1.35</v>
          </cell>
          <cell r="AE61">
            <v>1.35</v>
          </cell>
          <cell r="AF61">
            <v>1.35</v>
          </cell>
          <cell r="AG61">
            <v>1.35</v>
          </cell>
          <cell r="AH61">
            <v>1.35</v>
          </cell>
          <cell r="AI61">
            <v>1.35</v>
          </cell>
          <cell r="AJ61">
            <v>1.35</v>
          </cell>
          <cell r="AK61">
            <v>1.35</v>
          </cell>
          <cell r="AL61">
            <v>1.35</v>
          </cell>
          <cell r="AM61">
            <v>1.35</v>
          </cell>
          <cell r="AN61">
            <v>1.35</v>
          </cell>
          <cell r="AO61">
            <v>1.35</v>
          </cell>
          <cell r="AP61">
            <v>1.35</v>
          </cell>
          <cell r="AQ61">
            <v>1.35</v>
          </cell>
          <cell r="AR61">
            <v>1.35</v>
          </cell>
          <cell r="AS61">
            <v>1.35</v>
          </cell>
          <cell r="AT61">
            <v>1.35</v>
          </cell>
          <cell r="AU61">
            <v>1.35</v>
          </cell>
          <cell r="AV61">
            <v>1.35</v>
          </cell>
          <cell r="AW61">
            <v>1.35</v>
          </cell>
          <cell r="AX61">
            <v>1.35</v>
          </cell>
          <cell r="AY61">
            <v>1.35</v>
          </cell>
          <cell r="AZ61">
            <v>1.35</v>
          </cell>
          <cell r="BA61">
            <v>1.35</v>
          </cell>
          <cell r="BB61">
            <v>1.35</v>
          </cell>
          <cell r="BC61">
            <v>1.35</v>
          </cell>
          <cell r="BD61">
            <v>1.35</v>
          </cell>
          <cell r="BE61">
            <v>1.35</v>
          </cell>
          <cell r="BF61">
            <v>1.35</v>
          </cell>
          <cell r="BG61">
            <v>1.35</v>
          </cell>
          <cell r="BH61">
            <v>1.35</v>
          </cell>
          <cell r="BI61">
            <v>1.35</v>
          </cell>
          <cell r="BJ61">
            <v>1.35</v>
          </cell>
          <cell r="BK61">
            <v>1.35</v>
          </cell>
          <cell r="BL61">
            <v>1.35</v>
          </cell>
        </row>
        <row r="62">
          <cell r="A62" t="str">
            <v>WS-R3</v>
          </cell>
          <cell r="B62" t="str">
            <v>Gas Cost - CAPA</v>
          </cell>
          <cell r="C62" t="str">
            <v>Wholesale Service Gas Cost - Capacity Charge</v>
          </cell>
          <cell r="E62">
            <v>0.95960000000000001</v>
          </cell>
          <cell r="F62">
            <v>0.95960000000000001</v>
          </cell>
          <cell r="G62">
            <v>0.95960000000000001</v>
          </cell>
          <cell r="H62">
            <v>0.95960000000000001</v>
          </cell>
          <cell r="I62">
            <v>0.95960000000000001</v>
          </cell>
          <cell r="J62">
            <v>0.95960000000000001</v>
          </cell>
          <cell r="K62">
            <v>0.95960000000000001</v>
          </cell>
          <cell r="L62">
            <v>0.95960000000000001</v>
          </cell>
          <cell r="M62">
            <v>0.95960000000000001</v>
          </cell>
          <cell r="N62">
            <v>0.95960000000000001</v>
          </cell>
          <cell r="O62">
            <v>0.95960000000000001</v>
          </cell>
          <cell r="P62">
            <v>0.95960000000000001</v>
          </cell>
          <cell r="Q62">
            <v>0.95960000000000001</v>
          </cell>
          <cell r="R62">
            <v>0.95960000000000001</v>
          </cell>
          <cell r="S62">
            <v>0.95960000000000001</v>
          </cell>
          <cell r="T62">
            <v>0.95960000000000001</v>
          </cell>
          <cell r="U62">
            <v>0.95960000000000001</v>
          </cell>
          <cell r="V62">
            <v>0.95960000000000001</v>
          </cell>
          <cell r="W62">
            <v>0.95960000000000001</v>
          </cell>
          <cell r="X62">
            <v>0.95960000000000001</v>
          </cell>
          <cell r="Y62">
            <v>0.95960000000000001</v>
          </cell>
          <cell r="Z62">
            <v>0.95960000000000001</v>
          </cell>
          <cell r="AA62">
            <v>0.95960000000000001</v>
          </cell>
          <cell r="AB62">
            <v>0.95960000000000001</v>
          </cell>
          <cell r="AC62">
            <v>0.95960000000000001</v>
          </cell>
          <cell r="AD62">
            <v>0.95960000000000001</v>
          </cell>
          <cell r="AE62">
            <v>0.95960000000000001</v>
          </cell>
          <cell r="AF62">
            <v>0.95960000000000001</v>
          </cell>
          <cell r="AG62">
            <v>0.95960000000000001</v>
          </cell>
          <cell r="AH62">
            <v>0.95960000000000001</v>
          </cell>
          <cell r="AI62">
            <v>0.95960000000000001</v>
          </cell>
          <cell r="AJ62">
            <v>0.95960000000000001</v>
          </cell>
          <cell r="AK62">
            <v>0.95960000000000001</v>
          </cell>
          <cell r="AL62">
            <v>0.95960000000000001</v>
          </cell>
          <cell r="AM62">
            <v>0.95960000000000001</v>
          </cell>
          <cell r="AN62">
            <v>0.95960000000000001</v>
          </cell>
          <cell r="AO62">
            <v>0.95960000000000001</v>
          </cell>
          <cell r="AP62">
            <v>0.95960000000000001</v>
          </cell>
          <cell r="AQ62">
            <v>0.95960000000000001</v>
          </cell>
          <cell r="AR62">
            <v>0.95960000000000001</v>
          </cell>
          <cell r="AS62">
            <v>0.95960000000000001</v>
          </cell>
          <cell r="AT62">
            <v>0.95960000000000001</v>
          </cell>
          <cell r="AU62">
            <v>0.95960000000000001</v>
          </cell>
          <cell r="AV62">
            <v>0.95960000000000001</v>
          </cell>
          <cell r="AW62">
            <v>0.95960000000000001</v>
          </cell>
          <cell r="AX62">
            <v>0.95960000000000001</v>
          </cell>
          <cell r="AY62">
            <v>0.95960000000000001</v>
          </cell>
          <cell r="AZ62">
            <v>0.95960000000000001</v>
          </cell>
          <cell r="BA62">
            <v>0.95960000000000001</v>
          </cell>
          <cell r="BB62">
            <v>0.95960000000000001</v>
          </cell>
          <cell r="BC62">
            <v>0.95960000000000001</v>
          </cell>
          <cell r="BD62">
            <v>0.95960000000000001</v>
          </cell>
          <cell r="BE62">
            <v>0.95960000000000001</v>
          </cell>
          <cell r="BF62">
            <v>0.95960000000000001</v>
          </cell>
          <cell r="BG62">
            <v>0.95960000000000001</v>
          </cell>
          <cell r="BH62">
            <v>0.95960000000000001</v>
          </cell>
          <cell r="BI62">
            <v>0.95960000000000001</v>
          </cell>
          <cell r="BJ62">
            <v>0.95960000000000001</v>
          </cell>
          <cell r="BK62">
            <v>0.95960000000000001</v>
          </cell>
          <cell r="BL62">
            <v>0.95960000000000001</v>
          </cell>
        </row>
        <row r="63">
          <cell r="A63" t="str">
            <v>WS-R4</v>
          </cell>
          <cell r="B63" t="str">
            <v>Gas Cost - GCA</v>
          </cell>
          <cell r="C63" t="str">
            <v>Wholesale Serivce Gas Cost Adjustment</v>
          </cell>
          <cell r="E63">
            <v>-0.29849999999999999</v>
          </cell>
          <cell r="F63">
            <v>-0.29849999999999999</v>
          </cell>
          <cell r="G63">
            <v>-0.29849999999999999</v>
          </cell>
          <cell r="H63">
            <v>-0.29849999999999999</v>
          </cell>
          <cell r="I63">
            <v>-0.29849999999999999</v>
          </cell>
          <cell r="J63">
            <v>-0.29849999999999999</v>
          </cell>
          <cell r="K63">
            <v>-0.29849999999999999</v>
          </cell>
          <cell r="L63">
            <v>-0.29849999999999999</v>
          </cell>
          <cell r="M63">
            <v>-0.29849999999999999</v>
          </cell>
          <cell r="N63">
            <v>-0.29849999999999999</v>
          </cell>
          <cell r="O63">
            <v>-0.29849999999999999</v>
          </cell>
          <cell r="P63">
            <v>-0.29849999999999999</v>
          </cell>
          <cell r="Q63">
            <v>-0.29849999999999999</v>
          </cell>
          <cell r="R63">
            <v>-0.29849999999999999</v>
          </cell>
          <cell r="S63">
            <v>-0.29849999999999999</v>
          </cell>
          <cell r="T63">
            <v>-0.29849999999999999</v>
          </cell>
          <cell r="U63">
            <v>-0.29849999999999999</v>
          </cell>
          <cell r="V63">
            <v>-0.29849999999999999</v>
          </cell>
          <cell r="W63">
            <v>-0.29849999999999999</v>
          </cell>
          <cell r="X63">
            <v>-0.29849999999999999</v>
          </cell>
          <cell r="Y63">
            <v>-0.29849999999999999</v>
          </cell>
          <cell r="Z63">
            <v>-0.29849999999999999</v>
          </cell>
          <cell r="AA63">
            <v>-0.29849999999999999</v>
          </cell>
          <cell r="AB63">
            <v>-0.29849999999999999</v>
          </cell>
          <cell r="AC63">
            <v>-0.29849999999999999</v>
          </cell>
          <cell r="AD63">
            <v>-0.29849999999999999</v>
          </cell>
          <cell r="AE63">
            <v>-0.29849999999999999</v>
          </cell>
          <cell r="AF63">
            <v>-0.29849999999999999</v>
          </cell>
          <cell r="AG63">
            <v>-0.29849999999999999</v>
          </cell>
          <cell r="AH63">
            <v>-0.29849999999999999</v>
          </cell>
          <cell r="AI63">
            <v>-0.29849999999999999</v>
          </cell>
          <cell r="AJ63">
            <v>-0.29849999999999999</v>
          </cell>
          <cell r="AK63">
            <v>-0.29849999999999999</v>
          </cell>
          <cell r="AL63">
            <v>-0.29849999999999999</v>
          </cell>
          <cell r="AM63">
            <v>-0.29849999999999999</v>
          </cell>
          <cell r="AN63">
            <v>-0.29849999999999999</v>
          </cell>
          <cell r="AO63">
            <v>-0.29849999999999999</v>
          </cell>
          <cell r="AP63">
            <v>-0.29849999999999999</v>
          </cell>
          <cell r="AQ63">
            <v>-0.29849999999999999</v>
          </cell>
          <cell r="AR63">
            <v>-0.29849999999999999</v>
          </cell>
          <cell r="AS63">
            <v>-0.29849999999999999</v>
          </cell>
          <cell r="AT63">
            <v>-0.29849999999999999</v>
          </cell>
          <cell r="AU63">
            <v>-0.29849999999999999</v>
          </cell>
          <cell r="AV63">
            <v>-0.29849999999999999</v>
          </cell>
          <cell r="AW63">
            <v>-0.29849999999999999</v>
          </cell>
          <cell r="AX63">
            <v>-0.29849999999999999</v>
          </cell>
          <cell r="AY63">
            <v>-0.29849999999999999</v>
          </cell>
          <cell r="AZ63">
            <v>-0.29849999999999999</v>
          </cell>
          <cell r="BA63">
            <v>-0.29849999999999999</v>
          </cell>
          <cell r="BB63">
            <v>-0.29849999999999999</v>
          </cell>
          <cell r="BC63">
            <v>-0.29849999999999999</v>
          </cell>
          <cell r="BD63">
            <v>-0.29849999999999999</v>
          </cell>
          <cell r="BE63">
            <v>-0.29849999999999999</v>
          </cell>
          <cell r="BF63">
            <v>-0.29849999999999999</v>
          </cell>
          <cell r="BG63">
            <v>-0.29849999999999999</v>
          </cell>
          <cell r="BH63">
            <v>-0.29849999999999999</v>
          </cell>
          <cell r="BI63">
            <v>-0.29849999999999999</v>
          </cell>
          <cell r="BJ63">
            <v>-0.29849999999999999</v>
          </cell>
          <cell r="BK63">
            <v>-0.29849999999999999</v>
          </cell>
          <cell r="BL63">
            <v>-0.29849999999999999</v>
          </cell>
        </row>
        <row r="64">
          <cell r="A64" t="str">
            <v>WS-R5</v>
          </cell>
          <cell r="B64" t="str">
            <v>Gas Cost - COMM</v>
          </cell>
          <cell r="C64" t="str">
            <v>Wholesale Service Gas Cost - Commodity Charge</v>
          </cell>
          <cell r="E64">
            <v>2.7591000000000001</v>
          </cell>
          <cell r="F64">
            <v>2.7591000000000001</v>
          </cell>
          <cell r="G64">
            <v>2.7591000000000001</v>
          </cell>
          <cell r="H64">
            <v>2.7591000000000001</v>
          </cell>
          <cell r="I64">
            <v>2.7591000000000001</v>
          </cell>
          <cell r="J64">
            <v>2.7591000000000001</v>
          </cell>
          <cell r="K64">
            <v>2.7591000000000001</v>
          </cell>
          <cell r="L64">
            <v>2.7591000000000001</v>
          </cell>
          <cell r="M64">
            <v>2.7591000000000001</v>
          </cell>
          <cell r="N64">
            <v>2.7591000000000001</v>
          </cell>
          <cell r="O64">
            <v>2.7591000000000001</v>
          </cell>
          <cell r="P64">
            <v>2.7591000000000001</v>
          </cell>
          <cell r="Q64">
            <v>2.7591000000000001</v>
          </cell>
          <cell r="R64">
            <v>2.7591000000000001</v>
          </cell>
          <cell r="S64">
            <v>2.7591000000000001</v>
          </cell>
          <cell r="T64">
            <v>2.7591000000000001</v>
          </cell>
          <cell r="U64">
            <v>2.7591000000000001</v>
          </cell>
          <cell r="V64">
            <v>2.7591000000000001</v>
          </cell>
          <cell r="W64">
            <v>2.7591000000000001</v>
          </cell>
          <cell r="X64">
            <v>2.7591000000000001</v>
          </cell>
          <cell r="Y64">
            <v>2.7591000000000001</v>
          </cell>
          <cell r="Z64">
            <v>2.7591000000000001</v>
          </cell>
          <cell r="AA64">
            <v>2.7591000000000001</v>
          </cell>
          <cell r="AB64">
            <v>2.7591000000000001</v>
          </cell>
          <cell r="AC64">
            <v>2.7591000000000001</v>
          </cell>
          <cell r="AD64">
            <v>2.7591000000000001</v>
          </cell>
          <cell r="AE64">
            <v>2.7591000000000001</v>
          </cell>
          <cell r="AF64">
            <v>2.7591000000000001</v>
          </cell>
          <cell r="AG64">
            <v>2.7591000000000001</v>
          </cell>
          <cell r="AH64">
            <v>2.7591000000000001</v>
          </cell>
          <cell r="AI64">
            <v>2.7591000000000001</v>
          </cell>
          <cell r="AJ64">
            <v>2.7591000000000001</v>
          </cell>
          <cell r="AK64">
            <v>2.7591000000000001</v>
          </cell>
          <cell r="AL64">
            <v>2.7591000000000001</v>
          </cell>
          <cell r="AM64">
            <v>2.7591000000000001</v>
          </cell>
          <cell r="AN64">
            <v>2.7591000000000001</v>
          </cell>
          <cell r="AO64">
            <v>2.7591000000000001</v>
          </cell>
          <cell r="AP64">
            <v>2.7591000000000001</v>
          </cell>
          <cell r="AQ64">
            <v>2.7591000000000001</v>
          </cell>
          <cell r="AR64">
            <v>2.7591000000000001</v>
          </cell>
          <cell r="AS64">
            <v>2.7591000000000001</v>
          </cell>
          <cell r="AT64">
            <v>2.7591000000000001</v>
          </cell>
          <cell r="AU64">
            <v>2.7591000000000001</v>
          </cell>
          <cell r="AV64">
            <v>2.7591000000000001</v>
          </cell>
          <cell r="AW64">
            <v>2.7591000000000001</v>
          </cell>
          <cell r="AX64">
            <v>2.7591000000000001</v>
          </cell>
          <cell r="AY64">
            <v>2.7591000000000001</v>
          </cell>
          <cell r="AZ64">
            <v>2.7591000000000001</v>
          </cell>
          <cell r="BA64">
            <v>2.7591000000000001</v>
          </cell>
          <cell r="BB64">
            <v>2.7591000000000001</v>
          </cell>
          <cell r="BC64">
            <v>2.7591000000000001</v>
          </cell>
          <cell r="BD64">
            <v>2.7591000000000001</v>
          </cell>
          <cell r="BE64">
            <v>2.7591000000000001</v>
          </cell>
          <cell r="BF64">
            <v>2.7591000000000001</v>
          </cell>
          <cell r="BG64">
            <v>2.7591000000000001</v>
          </cell>
          <cell r="BH64">
            <v>2.7591000000000001</v>
          </cell>
          <cell r="BI64">
            <v>2.7591000000000001</v>
          </cell>
          <cell r="BJ64">
            <v>2.7591000000000001</v>
          </cell>
          <cell r="BK64">
            <v>2.7591000000000001</v>
          </cell>
          <cell r="BL64">
            <v>2.7591000000000001</v>
          </cell>
        </row>
      </sheetData>
      <sheetData sheetId="20">
        <row r="4">
          <cell r="A4" t="str">
            <v>ID</v>
          </cell>
          <cell r="B4" t="str">
            <v>Class Code</v>
          </cell>
          <cell r="C4" t="str">
            <v>Description</v>
          </cell>
          <cell r="D4" t="str">
            <v>Notes</v>
          </cell>
          <cell r="E4">
            <v>41275</v>
          </cell>
          <cell r="F4" t="str">
            <v>Feb</v>
          </cell>
          <cell r="G4" t="str">
            <v>Mar</v>
          </cell>
          <cell r="H4" t="str">
            <v>Apr</v>
          </cell>
          <cell r="I4" t="str">
            <v>May</v>
          </cell>
          <cell r="J4" t="str">
            <v>Jun</v>
          </cell>
          <cell r="K4" t="str">
            <v>Jul</v>
          </cell>
          <cell r="L4" t="str">
            <v>Aug</v>
          </cell>
          <cell r="M4" t="str">
            <v>Sep</v>
          </cell>
          <cell r="N4" t="str">
            <v>Oct</v>
          </cell>
          <cell r="O4" t="str">
            <v>Nov</v>
          </cell>
          <cell r="P4">
            <v>41609</v>
          </cell>
          <cell r="Q4">
            <v>41640</v>
          </cell>
          <cell r="R4" t="str">
            <v>Feb</v>
          </cell>
          <cell r="S4" t="str">
            <v>Mar</v>
          </cell>
          <cell r="T4" t="str">
            <v>Apr</v>
          </cell>
          <cell r="U4" t="str">
            <v>May</v>
          </cell>
          <cell r="V4" t="str">
            <v>Jun</v>
          </cell>
          <cell r="W4" t="str">
            <v>Jul</v>
          </cell>
          <cell r="X4" t="str">
            <v>Aug</v>
          </cell>
          <cell r="Y4" t="str">
            <v>Sep</v>
          </cell>
          <cell r="Z4" t="str">
            <v>Oct</v>
          </cell>
          <cell r="AA4" t="str">
            <v>Nov</v>
          </cell>
          <cell r="AB4">
            <v>41974</v>
          </cell>
          <cell r="AC4">
            <v>42005</v>
          </cell>
          <cell r="AD4" t="str">
            <v>Feb</v>
          </cell>
          <cell r="AE4" t="str">
            <v>Mar</v>
          </cell>
          <cell r="AF4" t="str">
            <v>Apr</v>
          </cell>
          <cell r="AG4" t="str">
            <v>May</v>
          </cell>
          <cell r="AH4" t="str">
            <v>Jun</v>
          </cell>
          <cell r="AI4" t="str">
            <v>Jul</v>
          </cell>
          <cell r="AJ4" t="str">
            <v>Aug</v>
          </cell>
          <cell r="AK4" t="str">
            <v>Sep</v>
          </cell>
          <cell r="AL4" t="str">
            <v>Oct</v>
          </cell>
          <cell r="AM4" t="str">
            <v>Nov</v>
          </cell>
          <cell r="AN4">
            <v>42339</v>
          </cell>
          <cell r="AO4">
            <v>42370</v>
          </cell>
          <cell r="AP4" t="str">
            <v>Feb</v>
          </cell>
          <cell r="AQ4" t="str">
            <v>Mar</v>
          </cell>
          <cell r="AR4" t="str">
            <v>Apr</v>
          </cell>
          <cell r="AS4" t="str">
            <v>May</v>
          </cell>
          <cell r="AT4" t="str">
            <v>Jun</v>
          </cell>
          <cell r="AU4" t="str">
            <v>Jul</v>
          </cell>
          <cell r="AV4" t="str">
            <v>Aug</v>
          </cell>
          <cell r="AW4" t="str">
            <v>Sep</v>
          </cell>
          <cell r="AX4" t="str">
            <v>Oct</v>
          </cell>
          <cell r="AY4" t="str">
            <v>Nov</v>
          </cell>
          <cell r="AZ4">
            <v>42705</v>
          </cell>
          <cell r="BA4">
            <v>42736</v>
          </cell>
          <cell r="BB4" t="str">
            <v>Feb</v>
          </cell>
          <cell r="BC4" t="str">
            <v>Mar</v>
          </cell>
          <cell r="BD4" t="str">
            <v>Apr</v>
          </cell>
          <cell r="BE4" t="str">
            <v>May</v>
          </cell>
          <cell r="BF4" t="str">
            <v>Jun</v>
          </cell>
          <cell r="BG4" t="str">
            <v>Jul</v>
          </cell>
          <cell r="BH4" t="str">
            <v>Aug</v>
          </cell>
          <cell r="BI4" t="str">
            <v>Sep</v>
          </cell>
          <cell r="BJ4" t="str">
            <v>Oct</v>
          </cell>
          <cell r="BK4" t="str">
            <v>Nov</v>
          </cell>
          <cell r="BL4">
            <v>43070</v>
          </cell>
        </row>
        <row r="5"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  <cell r="BG5">
            <v>59</v>
          </cell>
          <cell r="BH5">
            <v>60</v>
          </cell>
          <cell r="BI5">
            <v>61</v>
          </cell>
          <cell r="BJ5">
            <v>62</v>
          </cell>
          <cell r="BK5">
            <v>63</v>
          </cell>
          <cell r="BL5">
            <v>64</v>
          </cell>
        </row>
        <row r="6">
          <cell r="A6" t="str">
            <v>RS-T-T1</v>
          </cell>
          <cell r="B6" t="str">
            <v>Cust Charge</v>
          </cell>
          <cell r="C6" t="str">
            <v>Residential Customer Charge</v>
          </cell>
          <cell r="E6">
            <v>12.75</v>
          </cell>
          <cell r="F6">
            <v>12.75</v>
          </cell>
          <cell r="G6">
            <v>12.75</v>
          </cell>
          <cell r="H6">
            <v>12.75</v>
          </cell>
          <cell r="I6">
            <v>12.75</v>
          </cell>
          <cell r="J6">
            <v>12.75</v>
          </cell>
          <cell r="K6">
            <v>12.75</v>
          </cell>
          <cell r="L6">
            <v>12.75</v>
          </cell>
          <cell r="M6">
            <v>12.75</v>
          </cell>
          <cell r="N6">
            <v>12.75</v>
          </cell>
          <cell r="O6">
            <v>12.75</v>
          </cell>
          <cell r="P6">
            <v>12.75</v>
          </cell>
          <cell r="Q6">
            <v>12.75</v>
          </cell>
          <cell r="R6">
            <v>12.75</v>
          </cell>
          <cell r="S6">
            <v>12.75</v>
          </cell>
          <cell r="T6">
            <v>12.75</v>
          </cell>
          <cell r="U6">
            <v>12.75</v>
          </cell>
          <cell r="V6">
            <v>12.75</v>
          </cell>
          <cell r="W6">
            <v>12.75</v>
          </cell>
          <cell r="X6">
            <v>12.75</v>
          </cell>
          <cell r="Y6">
            <v>12.75</v>
          </cell>
          <cell r="Z6">
            <v>12.75</v>
          </cell>
          <cell r="AA6">
            <v>12.75</v>
          </cell>
          <cell r="AB6">
            <v>12.75</v>
          </cell>
          <cell r="AC6">
            <v>12.75</v>
          </cell>
          <cell r="AD6">
            <v>12.75</v>
          </cell>
          <cell r="AE6">
            <v>12.75</v>
          </cell>
          <cell r="AF6">
            <v>12.75</v>
          </cell>
          <cell r="AG6">
            <v>12.75</v>
          </cell>
          <cell r="AH6">
            <v>12.75</v>
          </cell>
          <cell r="AI6">
            <v>12.75</v>
          </cell>
          <cell r="AJ6">
            <v>12.75</v>
          </cell>
          <cell r="AK6">
            <v>12.75</v>
          </cell>
          <cell r="AL6">
            <v>12.75</v>
          </cell>
          <cell r="AM6">
            <v>12.75</v>
          </cell>
          <cell r="AN6">
            <v>12.75</v>
          </cell>
          <cell r="AO6">
            <v>12.75</v>
          </cell>
          <cell r="AP6">
            <v>12.75</v>
          </cell>
          <cell r="AQ6">
            <v>12.75</v>
          </cell>
          <cell r="AR6">
            <v>12.75</v>
          </cell>
          <cell r="AS6">
            <v>12.75</v>
          </cell>
          <cell r="AT6">
            <v>12.75</v>
          </cell>
          <cell r="AU6">
            <v>12.75</v>
          </cell>
          <cell r="AV6">
            <v>12.75</v>
          </cell>
          <cell r="AW6">
            <v>12.75</v>
          </cell>
          <cell r="AX6">
            <v>12.75</v>
          </cell>
          <cell r="AY6">
            <v>12.75</v>
          </cell>
          <cell r="AZ6">
            <v>12.75</v>
          </cell>
          <cell r="BA6">
            <v>12.75</v>
          </cell>
          <cell r="BB6">
            <v>12.75</v>
          </cell>
          <cell r="BC6">
            <v>12.75</v>
          </cell>
          <cell r="BD6">
            <v>12.75</v>
          </cell>
          <cell r="BE6">
            <v>12.75</v>
          </cell>
          <cell r="BF6">
            <v>12.75</v>
          </cell>
          <cell r="BG6">
            <v>12.75</v>
          </cell>
          <cell r="BH6">
            <v>12.75</v>
          </cell>
          <cell r="BI6">
            <v>12.75</v>
          </cell>
          <cell r="BJ6">
            <v>12.75</v>
          </cell>
          <cell r="BK6">
            <v>12.75</v>
          </cell>
          <cell r="BL6">
            <v>12.75</v>
          </cell>
        </row>
        <row r="7">
          <cell r="A7" t="str">
            <v>RS-T-T2</v>
          </cell>
          <cell r="B7" t="str">
            <v>Del Charge</v>
          </cell>
          <cell r="C7" t="str">
            <v>Residential Delivery Charge</v>
          </cell>
          <cell r="E7">
            <v>4.7702999999999998</v>
          </cell>
          <cell r="F7">
            <v>4.7702999999999998</v>
          </cell>
          <cell r="G7">
            <v>4.7702999999999998</v>
          </cell>
          <cell r="H7">
            <v>4.7702999999999998</v>
          </cell>
          <cell r="I7">
            <v>4.7702999999999998</v>
          </cell>
          <cell r="J7">
            <v>4.7702999999999998</v>
          </cell>
          <cell r="K7">
            <v>4.7702999999999998</v>
          </cell>
          <cell r="L7">
            <v>4.7702999999999998</v>
          </cell>
          <cell r="M7">
            <v>4.7702999999999998</v>
          </cell>
          <cell r="N7">
            <v>4.7702999999999998</v>
          </cell>
          <cell r="O7">
            <v>4.7702999999999998</v>
          </cell>
          <cell r="P7">
            <v>4.7702999999999998</v>
          </cell>
          <cell r="Q7">
            <v>4.7702999999999998</v>
          </cell>
          <cell r="R7">
            <v>4.7702999999999998</v>
          </cell>
          <cell r="S7">
            <v>4.7702999999999998</v>
          </cell>
          <cell r="T7">
            <v>4.7702999999999998</v>
          </cell>
          <cell r="U7">
            <v>4.7702999999999998</v>
          </cell>
          <cell r="V7">
            <v>4.7702999999999998</v>
          </cell>
          <cell r="W7">
            <v>4.7702999999999998</v>
          </cell>
          <cell r="X7">
            <v>4.7702999999999998</v>
          </cell>
          <cell r="Y7">
            <v>4.7702999999999998</v>
          </cell>
          <cell r="Z7">
            <v>4.7702999999999998</v>
          </cell>
          <cell r="AA7">
            <v>4.7702999999999998</v>
          </cell>
          <cell r="AB7">
            <v>4.7702999999999998</v>
          </cell>
          <cell r="AC7">
            <v>4.7702999999999998</v>
          </cell>
          <cell r="AD7">
            <v>4.7702999999999998</v>
          </cell>
          <cell r="AE7">
            <v>4.7702999999999998</v>
          </cell>
          <cell r="AF7">
            <v>4.7702999999999998</v>
          </cell>
          <cell r="AG7">
            <v>4.7702999999999998</v>
          </cell>
          <cell r="AH7">
            <v>4.7702999999999998</v>
          </cell>
          <cell r="AI7">
            <v>4.7702999999999998</v>
          </cell>
          <cell r="AJ7">
            <v>4.7702999999999998</v>
          </cell>
          <cell r="AK7">
            <v>4.7702999999999998</v>
          </cell>
          <cell r="AL7">
            <v>4.7702999999999998</v>
          </cell>
          <cell r="AM7">
            <v>4.7702999999999998</v>
          </cell>
          <cell r="AN7">
            <v>4.7702999999999998</v>
          </cell>
          <cell r="AO7">
            <v>4.7702999999999998</v>
          </cell>
          <cell r="AP7">
            <v>4.7702999999999998</v>
          </cell>
          <cell r="AQ7">
            <v>4.7702999999999998</v>
          </cell>
          <cell r="AR7">
            <v>4.7702999999999998</v>
          </cell>
          <cell r="AS7">
            <v>4.7702999999999998</v>
          </cell>
          <cell r="AT7">
            <v>4.7702999999999998</v>
          </cell>
          <cell r="AU7">
            <v>4.7702999999999998</v>
          </cell>
          <cell r="AV7">
            <v>4.7702999999999998</v>
          </cell>
          <cell r="AW7">
            <v>4.7702999999999998</v>
          </cell>
          <cell r="AX7">
            <v>4.7702999999999998</v>
          </cell>
          <cell r="AY7">
            <v>4.7702999999999998</v>
          </cell>
          <cell r="AZ7">
            <v>4.7702999999999998</v>
          </cell>
          <cell r="BA7">
            <v>4.7702999999999998</v>
          </cell>
          <cell r="BB7">
            <v>4.7702999999999998</v>
          </cell>
          <cell r="BC7">
            <v>4.7702999999999998</v>
          </cell>
          <cell r="BD7">
            <v>4.7702999999999998</v>
          </cell>
          <cell r="BE7">
            <v>4.7702999999999998</v>
          </cell>
          <cell r="BF7">
            <v>4.7702999999999998</v>
          </cell>
          <cell r="BG7">
            <v>4.7702999999999998</v>
          </cell>
          <cell r="BH7">
            <v>4.7702999999999998</v>
          </cell>
          <cell r="BI7">
            <v>4.7702999999999998</v>
          </cell>
          <cell r="BJ7">
            <v>4.7702999999999998</v>
          </cell>
          <cell r="BK7">
            <v>4.7702999999999998</v>
          </cell>
          <cell r="BL7">
            <v>4.7702999999999998</v>
          </cell>
        </row>
        <row r="8">
          <cell r="A8" t="str">
            <v>RS-T-T3</v>
          </cell>
          <cell r="B8" t="str">
            <v>BB&amp;A Charge</v>
          </cell>
          <cell r="C8" t="str">
            <v>Residential Balancing Service Charge</v>
          </cell>
          <cell r="E8">
            <v>0.89539999999999997</v>
          </cell>
          <cell r="F8">
            <v>0.89539999999999997</v>
          </cell>
          <cell r="G8">
            <v>0.89539999999999997</v>
          </cell>
          <cell r="H8">
            <v>0.89539999999999997</v>
          </cell>
          <cell r="I8">
            <v>0.89539999999999997</v>
          </cell>
          <cell r="J8">
            <v>0.89539999999999997</v>
          </cell>
          <cell r="K8">
            <v>0.89539999999999997</v>
          </cell>
          <cell r="L8">
            <v>0.89539999999999997</v>
          </cell>
          <cell r="M8">
            <v>0.89539999999999997</v>
          </cell>
          <cell r="N8">
            <v>0.89539999999999997</v>
          </cell>
          <cell r="O8">
            <v>0.89539999999999997</v>
          </cell>
          <cell r="P8">
            <v>0.89539999999999997</v>
          </cell>
          <cell r="Q8">
            <v>0.89539999999999997</v>
          </cell>
          <cell r="R8">
            <v>0.89539999999999997</v>
          </cell>
          <cell r="S8">
            <v>0.89539999999999997</v>
          </cell>
          <cell r="T8">
            <v>0.89539999999999997</v>
          </cell>
          <cell r="U8">
            <v>0.89539999999999997</v>
          </cell>
          <cell r="V8">
            <v>0.89539999999999997</v>
          </cell>
          <cell r="W8">
            <v>0.89539999999999997</v>
          </cell>
          <cell r="X8">
            <v>0.89539999999999997</v>
          </cell>
          <cell r="Y8">
            <v>0.89539999999999997</v>
          </cell>
          <cell r="Z8">
            <v>0.89539999999999997</v>
          </cell>
          <cell r="AA8">
            <v>0.89539999999999997</v>
          </cell>
          <cell r="AB8">
            <v>0.89539999999999997</v>
          </cell>
          <cell r="AC8">
            <v>0.89539999999999997</v>
          </cell>
          <cell r="AD8">
            <v>0.89539999999999997</v>
          </cell>
          <cell r="AE8">
            <v>0.89539999999999997</v>
          </cell>
          <cell r="AF8">
            <v>0.89539999999999997</v>
          </cell>
          <cell r="AG8">
            <v>0.89539999999999997</v>
          </cell>
          <cell r="AH8">
            <v>0.89539999999999997</v>
          </cell>
          <cell r="AI8">
            <v>0.89539999999999997</v>
          </cell>
          <cell r="AJ8">
            <v>0.89539999999999997</v>
          </cell>
          <cell r="AK8">
            <v>0.89539999999999997</v>
          </cell>
          <cell r="AL8">
            <v>0.89539999999999997</v>
          </cell>
          <cell r="AM8">
            <v>0.89539999999999997</v>
          </cell>
          <cell r="AN8">
            <v>0.89539999999999997</v>
          </cell>
          <cell r="AO8">
            <v>0.89539999999999997</v>
          </cell>
          <cell r="AP8">
            <v>0.89539999999999997</v>
          </cell>
          <cell r="AQ8">
            <v>0.89539999999999997</v>
          </cell>
          <cell r="AR8">
            <v>0.89539999999999997</v>
          </cell>
          <cell r="AS8">
            <v>0.89539999999999997</v>
          </cell>
          <cell r="AT8">
            <v>0.89539999999999997</v>
          </cell>
          <cell r="AU8">
            <v>0.89539999999999997</v>
          </cell>
          <cell r="AV8">
            <v>0.89539999999999997</v>
          </cell>
          <cell r="AW8">
            <v>0.89539999999999997</v>
          </cell>
          <cell r="AX8">
            <v>0.89539999999999997</v>
          </cell>
          <cell r="AY8">
            <v>0.89539999999999997</v>
          </cell>
          <cell r="AZ8">
            <v>0.89539999999999997</v>
          </cell>
          <cell r="BA8">
            <v>0.89539999999999997</v>
          </cell>
          <cell r="BB8">
            <v>0.89539999999999997</v>
          </cell>
          <cell r="BC8">
            <v>0.89539999999999997</v>
          </cell>
          <cell r="BD8">
            <v>0.89539999999999997</v>
          </cell>
          <cell r="BE8">
            <v>0.89539999999999997</v>
          </cell>
          <cell r="BF8">
            <v>0.89539999999999997</v>
          </cell>
          <cell r="BG8">
            <v>0.89539999999999997</v>
          </cell>
          <cell r="BH8">
            <v>0.89539999999999997</v>
          </cell>
          <cell r="BI8">
            <v>0.89539999999999997</v>
          </cell>
          <cell r="BJ8">
            <v>0.89539999999999997</v>
          </cell>
          <cell r="BK8">
            <v>0.89539999999999997</v>
          </cell>
          <cell r="BL8">
            <v>0.89539999999999997</v>
          </cell>
        </row>
        <row r="9">
          <cell r="A9" t="str">
            <v>RS-T-T4</v>
          </cell>
          <cell r="B9" t="str">
            <v>Rider USP</v>
          </cell>
          <cell r="C9" t="str">
            <v>Residential Universal Serivce Charge</v>
          </cell>
          <cell r="E9">
            <v>0.27279999999999999</v>
          </cell>
          <cell r="F9">
            <v>0.27279999999999999</v>
          </cell>
          <cell r="G9">
            <v>0.27279999999999999</v>
          </cell>
          <cell r="H9">
            <v>0.27279999999999999</v>
          </cell>
          <cell r="I9">
            <v>0.27279999999999999</v>
          </cell>
          <cell r="J9">
            <v>0.27279999999999999</v>
          </cell>
          <cell r="K9">
            <v>0.27279999999999999</v>
          </cell>
          <cell r="L9">
            <v>0.27279999999999999</v>
          </cell>
          <cell r="M9">
            <v>0.27279999999999999</v>
          </cell>
          <cell r="N9">
            <v>0.27279999999999999</v>
          </cell>
          <cell r="O9">
            <v>0.27279999999999999</v>
          </cell>
          <cell r="P9">
            <v>0.27279999999999999</v>
          </cell>
          <cell r="Q9">
            <v>0.27279999999999999</v>
          </cell>
          <cell r="R9">
            <v>0.27279999999999999</v>
          </cell>
          <cell r="S9">
            <v>0.27279999999999999</v>
          </cell>
          <cell r="T9">
            <v>0.27279999999999999</v>
          </cell>
          <cell r="U9">
            <v>0.27279999999999999</v>
          </cell>
          <cell r="V9">
            <v>0.27279999999999999</v>
          </cell>
          <cell r="W9">
            <v>0.27279999999999999</v>
          </cell>
          <cell r="X9">
            <v>0.27279999999999999</v>
          </cell>
          <cell r="Y9">
            <v>0.27279999999999999</v>
          </cell>
          <cell r="Z9">
            <v>0.27279999999999999</v>
          </cell>
          <cell r="AA9">
            <v>0.27279999999999999</v>
          </cell>
          <cell r="AB9">
            <v>0.27279999999999999</v>
          </cell>
          <cell r="AC9">
            <v>0.27279999999999999</v>
          </cell>
          <cell r="AD9">
            <v>0.27279999999999999</v>
          </cell>
          <cell r="AE9">
            <v>0.27279999999999999</v>
          </cell>
          <cell r="AF9">
            <v>0.27279999999999999</v>
          </cell>
          <cell r="AG9">
            <v>0.27279999999999999</v>
          </cell>
          <cell r="AH9">
            <v>0.27279999999999999</v>
          </cell>
          <cell r="AI9">
            <v>0.27279999999999999</v>
          </cell>
          <cell r="AJ9">
            <v>0.27279999999999999</v>
          </cell>
          <cell r="AK9">
            <v>0.27279999999999999</v>
          </cell>
          <cell r="AL9">
            <v>0.27279999999999999</v>
          </cell>
          <cell r="AM9">
            <v>0.27279999999999999</v>
          </cell>
          <cell r="AN9">
            <v>0.27279999999999999</v>
          </cell>
          <cell r="AO9">
            <v>0.27279999999999999</v>
          </cell>
          <cell r="AP9">
            <v>0.27279999999999999</v>
          </cell>
          <cell r="AQ9">
            <v>0.27279999999999999</v>
          </cell>
          <cell r="AR9">
            <v>0.27279999999999999</v>
          </cell>
          <cell r="AS9">
            <v>0.27279999999999999</v>
          </cell>
          <cell r="AT9">
            <v>0.27279999999999999</v>
          </cell>
          <cell r="AU9">
            <v>0.27279999999999999</v>
          </cell>
          <cell r="AV9">
            <v>0.27279999999999999</v>
          </cell>
          <cell r="AW9">
            <v>0.27279999999999999</v>
          </cell>
          <cell r="AX9">
            <v>0.27279999999999999</v>
          </cell>
          <cell r="AY9">
            <v>0.27279999999999999</v>
          </cell>
          <cell r="AZ9">
            <v>0.27279999999999999</v>
          </cell>
          <cell r="BA9">
            <v>0.27279999999999999</v>
          </cell>
          <cell r="BB9">
            <v>0.27279999999999999</v>
          </cell>
          <cell r="BC9">
            <v>0.27279999999999999</v>
          </cell>
          <cell r="BD9">
            <v>0.27279999999999999</v>
          </cell>
          <cell r="BE9">
            <v>0.27279999999999999</v>
          </cell>
          <cell r="BF9">
            <v>0.27279999999999999</v>
          </cell>
          <cell r="BG9">
            <v>0.27279999999999999</v>
          </cell>
          <cell r="BH9">
            <v>0.27279999999999999</v>
          </cell>
          <cell r="BI9">
            <v>0.27279999999999999</v>
          </cell>
          <cell r="BJ9">
            <v>0.27279999999999999</v>
          </cell>
          <cell r="BK9">
            <v>0.27279999999999999</v>
          </cell>
          <cell r="BL9">
            <v>0.27279999999999999</v>
          </cell>
        </row>
        <row r="10">
          <cell r="A10" t="str">
            <v>RS-T-T5</v>
          </cell>
          <cell r="B10" t="str">
            <v>Rider STA</v>
          </cell>
          <cell r="C10" t="str">
            <v>Residential State Tax Adjustment Surcharge</v>
          </cell>
          <cell r="E10">
            <v>-4.3E-3</v>
          </cell>
          <cell r="F10">
            <v>-4.3E-3</v>
          </cell>
          <cell r="G10">
            <v>-4.3E-3</v>
          </cell>
          <cell r="H10">
            <v>-4.3E-3</v>
          </cell>
          <cell r="I10">
            <v>-4.3E-3</v>
          </cell>
          <cell r="J10">
            <v>-4.3E-3</v>
          </cell>
          <cell r="K10">
            <v>-4.3E-3</v>
          </cell>
          <cell r="L10">
            <v>-4.3E-3</v>
          </cell>
          <cell r="M10">
            <v>-4.3E-3</v>
          </cell>
          <cell r="N10">
            <v>-4.3E-3</v>
          </cell>
          <cell r="O10">
            <v>-4.3E-3</v>
          </cell>
          <cell r="P10">
            <v>-4.3E-3</v>
          </cell>
          <cell r="Q10">
            <v>-4.3E-3</v>
          </cell>
          <cell r="R10">
            <v>-4.3E-3</v>
          </cell>
          <cell r="S10">
            <v>-4.3E-3</v>
          </cell>
          <cell r="T10">
            <v>-4.3E-3</v>
          </cell>
          <cell r="U10">
            <v>-4.3E-3</v>
          </cell>
          <cell r="V10">
            <v>-4.3E-3</v>
          </cell>
          <cell r="W10">
            <v>-4.3E-3</v>
          </cell>
          <cell r="X10">
            <v>-4.3E-3</v>
          </cell>
          <cell r="Y10">
            <v>-4.3E-3</v>
          </cell>
          <cell r="Z10">
            <v>-4.3E-3</v>
          </cell>
          <cell r="AA10">
            <v>-4.3E-3</v>
          </cell>
          <cell r="AB10">
            <v>-4.3E-3</v>
          </cell>
          <cell r="AC10">
            <v>-4.3E-3</v>
          </cell>
          <cell r="AD10">
            <v>-4.3E-3</v>
          </cell>
          <cell r="AE10">
            <v>-4.3E-3</v>
          </cell>
          <cell r="AF10">
            <v>-4.3E-3</v>
          </cell>
          <cell r="AG10">
            <v>-4.3E-3</v>
          </cell>
          <cell r="AH10">
            <v>-4.3E-3</v>
          </cell>
          <cell r="AI10">
            <v>-4.3E-3</v>
          </cell>
          <cell r="AJ10">
            <v>-4.3E-3</v>
          </cell>
          <cell r="AK10">
            <v>-4.3E-3</v>
          </cell>
          <cell r="AL10">
            <v>-4.3E-3</v>
          </cell>
          <cell r="AM10">
            <v>-4.3E-3</v>
          </cell>
          <cell r="AN10">
            <v>-4.3E-3</v>
          </cell>
          <cell r="AO10">
            <v>-4.3E-3</v>
          </cell>
          <cell r="AP10">
            <v>-4.3E-3</v>
          </cell>
          <cell r="AQ10">
            <v>-4.3E-3</v>
          </cell>
          <cell r="AR10">
            <v>-4.3E-3</v>
          </cell>
          <cell r="AS10">
            <v>-4.3E-3</v>
          </cell>
          <cell r="AT10">
            <v>-4.3E-3</v>
          </cell>
          <cell r="AU10">
            <v>-4.3E-3</v>
          </cell>
          <cell r="AV10">
            <v>-4.3E-3</v>
          </cell>
          <cell r="AW10">
            <v>-4.3E-3</v>
          </cell>
          <cell r="AX10">
            <v>-4.3E-3</v>
          </cell>
          <cell r="AY10">
            <v>-4.3E-3</v>
          </cell>
          <cell r="AZ10">
            <v>-4.3E-3</v>
          </cell>
          <cell r="BA10">
            <v>-4.3E-3</v>
          </cell>
          <cell r="BB10">
            <v>-4.3E-3</v>
          </cell>
          <cell r="BC10">
            <v>-4.3E-3</v>
          </cell>
          <cell r="BD10">
            <v>-4.3E-3</v>
          </cell>
          <cell r="BE10">
            <v>-4.3E-3</v>
          </cell>
          <cell r="BF10">
            <v>-4.3E-3</v>
          </cell>
          <cell r="BG10">
            <v>-4.3E-3</v>
          </cell>
          <cell r="BH10">
            <v>-4.3E-3</v>
          </cell>
          <cell r="BI10">
            <v>-4.3E-3</v>
          </cell>
          <cell r="BJ10">
            <v>-4.3E-3</v>
          </cell>
          <cell r="BK10">
            <v>-4.3E-3</v>
          </cell>
          <cell r="BL10">
            <v>-4.3E-3</v>
          </cell>
        </row>
        <row r="12"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U12" t="e">
            <v>#REF!</v>
          </cell>
          <cell r="V12" t="e">
            <v>#REF!</v>
          </cell>
          <cell r="W12" t="e">
            <v>#REF!</v>
          </cell>
          <cell r="X12" t="e">
            <v>#REF!</v>
          </cell>
          <cell r="Y12" t="e">
            <v>#REF!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  <cell r="AQ12" t="e">
            <v>#REF!</v>
          </cell>
          <cell r="AR12" t="e">
            <v>#REF!</v>
          </cell>
          <cell r="AS12" t="e">
            <v>#REF!</v>
          </cell>
          <cell r="AT12" t="e">
            <v>#REF!</v>
          </cell>
          <cell r="AU12" t="e">
            <v>#REF!</v>
          </cell>
          <cell r="AV12" t="e">
            <v>#REF!</v>
          </cell>
          <cell r="AW12" t="e">
            <v>#REF!</v>
          </cell>
          <cell r="AX12" t="e">
            <v>#REF!</v>
          </cell>
          <cell r="AY12" t="e">
            <v>#REF!</v>
          </cell>
          <cell r="AZ12" t="e">
            <v>#REF!</v>
          </cell>
          <cell r="BA12" t="e">
            <v>#REF!</v>
          </cell>
          <cell r="BB12" t="e">
            <v>#REF!</v>
          </cell>
          <cell r="BC12" t="e">
            <v>#REF!</v>
          </cell>
          <cell r="BD12" t="e">
            <v>#REF!</v>
          </cell>
          <cell r="BE12" t="e">
            <v>#REF!</v>
          </cell>
          <cell r="BF12" t="e">
            <v>#REF!</v>
          </cell>
          <cell r="BG12" t="e">
            <v>#REF!</v>
          </cell>
          <cell r="BH12" t="e">
            <v>#REF!</v>
          </cell>
          <cell r="BI12" t="e">
            <v>#REF!</v>
          </cell>
          <cell r="BJ12" t="e">
            <v>#REF!</v>
          </cell>
          <cell r="BK12" t="e">
            <v>#REF!</v>
          </cell>
          <cell r="BL12" t="e">
            <v>#REF!</v>
          </cell>
        </row>
        <row r="13"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  <cell r="AQ13" t="e">
            <v>#REF!</v>
          </cell>
          <cell r="AR13" t="e">
            <v>#REF!</v>
          </cell>
          <cell r="AS13" t="e">
            <v>#REF!</v>
          </cell>
          <cell r="AT13" t="e">
            <v>#REF!</v>
          </cell>
          <cell r="AU13" t="e">
            <v>#REF!</v>
          </cell>
          <cell r="AV13" t="e">
            <v>#REF!</v>
          </cell>
          <cell r="AW13" t="e">
            <v>#REF!</v>
          </cell>
          <cell r="AX13" t="e">
            <v>#REF!</v>
          </cell>
          <cell r="AY13" t="e">
            <v>#REF!</v>
          </cell>
          <cell r="AZ13" t="e">
            <v>#REF!</v>
          </cell>
          <cell r="BA13" t="e">
            <v>#REF!</v>
          </cell>
          <cell r="BB13" t="e">
            <v>#REF!</v>
          </cell>
          <cell r="BC13" t="e">
            <v>#REF!</v>
          </cell>
          <cell r="BD13" t="e">
            <v>#REF!</v>
          </cell>
          <cell r="BE13" t="e">
            <v>#REF!</v>
          </cell>
          <cell r="BF13" t="e">
            <v>#REF!</v>
          </cell>
          <cell r="BG13" t="e">
            <v>#REF!</v>
          </cell>
          <cell r="BH13" t="e">
            <v>#REF!</v>
          </cell>
          <cell r="BI13" t="e">
            <v>#REF!</v>
          </cell>
          <cell r="BJ13" t="e">
            <v>#REF!</v>
          </cell>
          <cell r="BK13" t="e">
            <v>#REF!</v>
          </cell>
          <cell r="BL13" t="e">
            <v>#REF!</v>
          </cell>
        </row>
        <row r="15">
          <cell r="A15" t="str">
            <v>GSS-T-T1</v>
          </cell>
          <cell r="B15" t="str">
            <v>Cust Charge Blk1</v>
          </cell>
          <cell r="C15" t="str">
            <v>General Service Small Customer Charge - Block 1 (&lt; 180 Mcf)</v>
          </cell>
          <cell r="E15">
            <v>28</v>
          </cell>
          <cell r="F15">
            <v>28</v>
          </cell>
          <cell r="G15">
            <v>28</v>
          </cell>
          <cell r="H15">
            <v>28</v>
          </cell>
          <cell r="I15">
            <v>28</v>
          </cell>
          <cell r="J15">
            <v>28</v>
          </cell>
          <cell r="K15">
            <v>28</v>
          </cell>
          <cell r="L15">
            <v>28</v>
          </cell>
          <cell r="M15">
            <v>28</v>
          </cell>
          <cell r="N15">
            <v>28</v>
          </cell>
          <cell r="O15">
            <v>28</v>
          </cell>
          <cell r="P15">
            <v>28</v>
          </cell>
          <cell r="Q15">
            <v>28</v>
          </cell>
          <cell r="R15">
            <v>28</v>
          </cell>
          <cell r="S15">
            <v>28</v>
          </cell>
          <cell r="T15">
            <v>28</v>
          </cell>
          <cell r="U15">
            <v>28</v>
          </cell>
          <cell r="V15">
            <v>28</v>
          </cell>
          <cell r="W15">
            <v>28</v>
          </cell>
          <cell r="X15">
            <v>28</v>
          </cell>
          <cell r="Y15">
            <v>28</v>
          </cell>
          <cell r="Z15">
            <v>28</v>
          </cell>
          <cell r="AA15">
            <v>28</v>
          </cell>
          <cell r="AB15">
            <v>28</v>
          </cell>
          <cell r="AC15">
            <v>28</v>
          </cell>
          <cell r="AD15">
            <v>28</v>
          </cell>
          <cell r="AE15">
            <v>28</v>
          </cell>
          <cell r="AF15">
            <v>28</v>
          </cell>
          <cell r="AG15">
            <v>28</v>
          </cell>
          <cell r="AH15">
            <v>28</v>
          </cell>
          <cell r="AI15">
            <v>28</v>
          </cell>
          <cell r="AJ15">
            <v>28</v>
          </cell>
          <cell r="AK15">
            <v>28</v>
          </cell>
          <cell r="AL15">
            <v>28</v>
          </cell>
          <cell r="AM15">
            <v>28</v>
          </cell>
          <cell r="AN15">
            <v>28</v>
          </cell>
          <cell r="AO15">
            <v>28</v>
          </cell>
          <cell r="AP15">
            <v>28</v>
          </cell>
          <cell r="AQ15">
            <v>28</v>
          </cell>
          <cell r="AR15">
            <v>28</v>
          </cell>
          <cell r="AS15">
            <v>28</v>
          </cell>
          <cell r="AT15">
            <v>28</v>
          </cell>
          <cell r="AU15">
            <v>28</v>
          </cell>
          <cell r="AV15">
            <v>28</v>
          </cell>
          <cell r="AW15">
            <v>28</v>
          </cell>
          <cell r="AX15">
            <v>28</v>
          </cell>
          <cell r="AY15">
            <v>28</v>
          </cell>
          <cell r="AZ15">
            <v>28</v>
          </cell>
          <cell r="BA15">
            <v>28</v>
          </cell>
          <cell r="BB15">
            <v>28</v>
          </cell>
          <cell r="BC15">
            <v>28</v>
          </cell>
          <cell r="BD15">
            <v>28</v>
          </cell>
          <cell r="BE15">
            <v>28</v>
          </cell>
          <cell r="BF15">
            <v>28</v>
          </cell>
          <cell r="BG15">
            <v>28</v>
          </cell>
          <cell r="BH15">
            <v>28</v>
          </cell>
          <cell r="BI15">
            <v>28</v>
          </cell>
          <cell r="BJ15">
            <v>28</v>
          </cell>
          <cell r="BK15">
            <v>28</v>
          </cell>
          <cell r="BL15">
            <v>28</v>
          </cell>
        </row>
        <row r="16">
          <cell r="A16" t="str">
            <v>GSS-T-T2</v>
          </cell>
          <cell r="B16" t="str">
            <v>Cust Charge Blk2</v>
          </cell>
          <cell r="C16" t="str">
            <v>General Service Small Customer Charge - Block 2 (180 - 6,000 Mcf)</v>
          </cell>
          <cell r="E16">
            <v>60</v>
          </cell>
          <cell r="F16">
            <v>60</v>
          </cell>
          <cell r="G16">
            <v>60</v>
          </cell>
          <cell r="H16">
            <v>60</v>
          </cell>
          <cell r="I16">
            <v>60</v>
          </cell>
          <cell r="J16">
            <v>60</v>
          </cell>
          <cell r="K16">
            <v>60</v>
          </cell>
          <cell r="L16">
            <v>60</v>
          </cell>
          <cell r="M16">
            <v>60</v>
          </cell>
          <cell r="N16">
            <v>60</v>
          </cell>
          <cell r="O16">
            <v>60</v>
          </cell>
          <cell r="P16">
            <v>60</v>
          </cell>
          <cell r="Q16">
            <v>60</v>
          </cell>
          <cell r="R16">
            <v>60</v>
          </cell>
          <cell r="S16">
            <v>60</v>
          </cell>
          <cell r="T16">
            <v>60</v>
          </cell>
          <cell r="U16">
            <v>60</v>
          </cell>
          <cell r="V16">
            <v>60</v>
          </cell>
          <cell r="W16">
            <v>60</v>
          </cell>
          <cell r="X16">
            <v>60</v>
          </cell>
          <cell r="Y16">
            <v>60</v>
          </cell>
          <cell r="Z16">
            <v>60</v>
          </cell>
          <cell r="AA16">
            <v>60</v>
          </cell>
          <cell r="AB16">
            <v>60</v>
          </cell>
          <cell r="AC16">
            <v>60</v>
          </cell>
          <cell r="AD16">
            <v>60</v>
          </cell>
          <cell r="AE16">
            <v>60</v>
          </cell>
          <cell r="AF16">
            <v>60</v>
          </cell>
          <cell r="AG16">
            <v>60</v>
          </cell>
          <cell r="AH16">
            <v>60</v>
          </cell>
          <cell r="AI16">
            <v>60</v>
          </cell>
          <cell r="AJ16">
            <v>60</v>
          </cell>
          <cell r="AK16">
            <v>60</v>
          </cell>
          <cell r="AL16">
            <v>60</v>
          </cell>
          <cell r="AM16">
            <v>60</v>
          </cell>
          <cell r="AN16">
            <v>60</v>
          </cell>
          <cell r="AO16">
            <v>60</v>
          </cell>
          <cell r="AP16">
            <v>60</v>
          </cell>
          <cell r="AQ16">
            <v>60</v>
          </cell>
          <cell r="AR16">
            <v>60</v>
          </cell>
          <cell r="AS16">
            <v>60</v>
          </cell>
          <cell r="AT16">
            <v>60</v>
          </cell>
          <cell r="AU16">
            <v>60</v>
          </cell>
          <cell r="AV16">
            <v>60</v>
          </cell>
          <cell r="AW16">
            <v>60</v>
          </cell>
          <cell r="AX16">
            <v>60</v>
          </cell>
          <cell r="AY16">
            <v>60</v>
          </cell>
          <cell r="AZ16">
            <v>60</v>
          </cell>
          <cell r="BA16">
            <v>60</v>
          </cell>
          <cell r="BB16">
            <v>60</v>
          </cell>
          <cell r="BC16">
            <v>60</v>
          </cell>
          <cell r="BD16">
            <v>60</v>
          </cell>
          <cell r="BE16">
            <v>60</v>
          </cell>
          <cell r="BF16">
            <v>60</v>
          </cell>
          <cell r="BG16">
            <v>60</v>
          </cell>
          <cell r="BH16">
            <v>60</v>
          </cell>
          <cell r="BI16">
            <v>60</v>
          </cell>
          <cell r="BJ16">
            <v>60</v>
          </cell>
          <cell r="BK16">
            <v>60</v>
          </cell>
          <cell r="BL16">
            <v>60</v>
          </cell>
        </row>
        <row r="17">
          <cell r="A17" t="str">
            <v>GSS-T-T3</v>
          </cell>
          <cell r="B17" t="str">
            <v>Del Charge</v>
          </cell>
          <cell r="C17" t="str">
            <v>General Service Small Delivery Charge</v>
          </cell>
          <cell r="E17">
            <v>4.3320999999999996</v>
          </cell>
          <cell r="F17">
            <v>4.3320999999999996</v>
          </cell>
          <cell r="G17">
            <v>4.3320999999999996</v>
          </cell>
          <cell r="H17">
            <v>4.3320999999999996</v>
          </cell>
          <cell r="I17">
            <v>4.3320999999999996</v>
          </cell>
          <cell r="J17">
            <v>4.3320999999999996</v>
          </cell>
          <cell r="K17">
            <v>4.3320999999999996</v>
          </cell>
          <cell r="L17">
            <v>4.3320999999999996</v>
          </cell>
          <cell r="M17">
            <v>4.3320999999999996</v>
          </cell>
          <cell r="N17">
            <v>4.3320999999999996</v>
          </cell>
          <cell r="O17">
            <v>4.3320999999999996</v>
          </cell>
          <cell r="P17">
            <v>4.3320999999999996</v>
          </cell>
          <cell r="Q17">
            <v>4.3320999999999996</v>
          </cell>
          <cell r="R17">
            <v>4.3320999999999996</v>
          </cell>
          <cell r="S17">
            <v>4.3320999999999996</v>
          </cell>
          <cell r="T17">
            <v>4.3320999999999996</v>
          </cell>
          <cell r="U17">
            <v>4.3320999999999996</v>
          </cell>
          <cell r="V17">
            <v>4.3320999999999996</v>
          </cell>
          <cell r="W17">
            <v>4.3320999999999996</v>
          </cell>
          <cell r="X17">
            <v>4.3320999999999996</v>
          </cell>
          <cell r="Y17">
            <v>4.3320999999999996</v>
          </cell>
          <cell r="Z17">
            <v>4.3320999999999996</v>
          </cell>
          <cell r="AA17">
            <v>4.3320999999999996</v>
          </cell>
          <cell r="AB17">
            <v>4.3320999999999996</v>
          </cell>
          <cell r="AC17">
            <v>4.3320999999999996</v>
          </cell>
          <cell r="AD17">
            <v>4.3320999999999996</v>
          </cell>
          <cell r="AE17">
            <v>4.3320999999999996</v>
          </cell>
          <cell r="AF17">
            <v>4.3320999999999996</v>
          </cell>
          <cell r="AG17">
            <v>4.3320999999999996</v>
          </cell>
          <cell r="AH17">
            <v>4.3320999999999996</v>
          </cell>
          <cell r="AI17">
            <v>4.3320999999999996</v>
          </cell>
          <cell r="AJ17">
            <v>4.3320999999999996</v>
          </cell>
          <cell r="AK17">
            <v>4.3320999999999996</v>
          </cell>
          <cell r="AL17">
            <v>4.3320999999999996</v>
          </cell>
          <cell r="AM17">
            <v>4.3320999999999996</v>
          </cell>
          <cell r="AN17">
            <v>4.3320999999999996</v>
          </cell>
          <cell r="AO17">
            <v>4.3320999999999996</v>
          </cell>
          <cell r="AP17">
            <v>4.3320999999999996</v>
          </cell>
          <cell r="AQ17">
            <v>4.3320999999999996</v>
          </cell>
          <cell r="AR17">
            <v>4.3320999999999996</v>
          </cell>
          <cell r="AS17">
            <v>4.3320999999999996</v>
          </cell>
          <cell r="AT17">
            <v>4.3320999999999996</v>
          </cell>
          <cell r="AU17">
            <v>4.3320999999999996</v>
          </cell>
          <cell r="AV17">
            <v>4.3320999999999996</v>
          </cell>
          <cell r="AW17">
            <v>4.3320999999999996</v>
          </cell>
          <cell r="AX17">
            <v>4.3320999999999996</v>
          </cell>
          <cell r="AY17">
            <v>4.3320999999999996</v>
          </cell>
          <cell r="AZ17">
            <v>4.3320999999999996</v>
          </cell>
          <cell r="BA17">
            <v>4.3320999999999996</v>
          </cell>
          <cell r="BB17">
            <v>4.3320999999999996</v>
          </cell>
          <cell r="BC17">
            <v>4.3320999999999996</v>
          </cell>
          <cell r="BD17">
            <v>4.3320999999999996</v>
          </cell>
          <cell r="BE17">
            <v>4.3320999999999996</v>
          </cell>
          <cell r="BF17">
            <v>4.3320999999999996</v>
          </cell>
          <cell r="BG17">
            <v>4.3320999999999996</v>
          </cell>
          <cell r="BH17">
            <v>4.3320999999999996</v>
          </cell>
          <cell r="BI17">
            <v>4.3320999999999996</v>
          </cell>
          <cell r="BJ17">
            <v>4.3320999999999996</v>
          </cell>
          <cell r="BK17">
            <v>4.3320999999999996</v>
          </cell>
          <cell r="BL17">
            <v>4.3320999999999996</v>
          </cell>
        </row>
        <row r="18">
          <cell r="A18" t="str">
            <v>GSS-T-T4</v>
          </cell>
          <cell r="B18" t="str">
            <v>Del Charge Comp</v>
          </cell>
          <cell r="C18" t="str">
            <v>General Service Small Delivery Charge - Competitive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</row>
        <row r="19">
          <cell r="A19" t="str">
            <v>GSS-T-T5</v>
          </cell>
          <cell r="B19" t="str">
            <v>BB&amp;A Charge</v>
          </cell>
          <cell r="C19" t="str">
            <v>General Service Small Balancing Service Charge</v>
          </cell>
          <cell r="E19">
            <v>0.95960000000000001</v>
          </cell>
          <cell r="F19">
            <v>0.95960000000000001</v>
          </cell>
          <cell r="G19">
            <v>0.95960000000000001</v>
          </cell>
          <cell r="H19">
            <v>0.95960000000000001</v>
          </cell>
          <cell r="I19">
            <v>0.95960000000000001</v>
          </cell>
          <cell r="J19">
            <v>0.95960000000000001</v>
          </cell>
          <cell r="K19">
            <v>0.95960000000000001</v>
          </cell>
          <cell r="L19">
            <v>0.95960000000000001</v>
          </cell>
          <cell r="M19">
            <v>0.95960000000000001</v>
          </cell>
          <cell r="N19">
            <v>0.95960000000000001</v>
          </cell>
          <cell r="O19">
            <v>0.95960000000000001</v>
          </cell>
          <cell r="P19">
            <v>0.95960000000000001</v>
          </cell>
          <cell r="Q19">
            <v>0.95960000000000001</v>
          </cell>
          <cell r="R19">
            <v>0.95960000000000001</v>
          </cell>
          <cell r="S19">
            <v>0.95960000000000001</v>
          </cell>
          <cell r="T19">
            <v>0.95960000000000001</v>
          </cell>
          <cell r="U19">
            <v>0.95960000000000001</v>
          </cell>
          <cell r="V19">
            <v>0.95960000000000001</v>
          </cell>
          <cell r="W19">
            <v>0.95960000000000001</v>
          </cell>
          <cell r="X19">
            <v>0.95960000000000001</v>
          </cell>
          <cell r="Y19">
            <v>0.95960000000000001</v>
          </cell>
          <cell r="Z19">
            <v>0.95960000000000001</v>
          </cell>
          <cell r="AA19">
            <v>0.95960000000000001</v>
          </cell>
          <cell r="AB19">
            <v>0.95960000000000001</v>
          </cell>
          <cell r="AC19">
            <v>0.95960000000000001</v>
          </cell>
          <cell r="AD19">
            <v>0.95960000000000001</v>
          </cell>
          <cell r="AE19">
            <v>0.95960000000000001</v>
          </cell>
          <cell r="AF19">
            <v>0.95960000000000001</v>
          </cell>
          <cell r="AG19">
            <v>0.95960000000000001</v>
          </cell>
          <cell r="AH19">
            <v>0.95960000000000001</v>
          </cell>
          <cell r="AI19">
            <v>0.95960000000000001</v>
          </cell>
          <cell r="AJ19">
            <v>0.95960000000000001</v>
          </cell>
          <cell r="AK19">
            <v>0.95960000000000001</v>
          </cell>
          <cell r="AL19">
            <v>0.95960000000000001</v>
          </cell>
          <cell r="AM19">
            <v>0.95960000000000001</v>
          </cell>
          <cell r="AN19">
            <v>0.95960000000000001</v>
          </cell>
          <cell r="AO19">
            <v>0.95960000000000001</v>
          </cell>
          <cell r="AP19">
            <v>0.95960000000000001</v>
          </cell>
          <cell r="AQ19">
            <v>0.95960000000000001</v>
          </cell>
          <cell r="AR19">
            <v>0.95960000000000001</v>
          </cell>
          <cell r="AS19">
            <v>0.95960000000000001</v>
          </cell>
          <cell r="AT19">
            <v>0.95960000000000001</v>
          </cell>
          <cell r="AU19">
            <v>0.95960000000000001</v>
          </cell>
          <cell r="AV19">
            <v>0.95960000000000001</v>
          </cell>
          <cell r="AW19">
            <v>0.95960000000000001</v>
          </cell>
          <cell r="AX19">
            <v>0.95960000000000001</v>
          </cell>
          <cell r="AY19">
            <v>0.95960000000000001</v>
          </cell>
          <cell r="AZ19">
            <v>0.95960000000000001</v>
          </cell>
          <cell r="BA19">
            <v>0.95960000000000001</v>
          </cell>
          <cell r="BB19">
            <v>0.95960000000000001</v>
          </cell>
          <cell r="BC19">
            <v>0.95960000000000001</v>
          </cell>
          <cell r="BD19">
            <v>0.95960000000000001</v>
          </cell>
          <cell r="BE19">
            <v>0.95960000000000001</v>
          </cell>
          <cell r="BF19">
            <v>0.95960000000000001</v>
          </cell>
          <cell r="BG19">
            <v>0.95960000000000001</v>
          </cell>
          <cell r="BH19">
            <v>0.95960000000000001</v>
          </cell>
          <cell r="BI19">
            <v>0.95960000000000001</v>
          </cell>
          <cell r="BJ19">
            <v>0.95960000000000001</v>
          </cell>
          <cell r="BK19">
            <v>0.95960000000000001</v>
          </cell>
          <cell r="BL19">
            <v>0.95960000000000001</v>
          </cell>
        </row>
        <row r="20">
          <cell r="A20" t="str">
            <v>GSS-T-T6</v>
          </cell>
          <cell r="B20" t="str">
            <v>Rider STA</v>
          </cell>
          <cell r="C20" t="str">
            <v>General Service Small State Tax Adjustment Surcharge</v>
          </cell>
          <cell r="E20">
            <v>-4.3E-3</v>
          </cell>
          <cell r="F20">
            <v>-4.3E-3</v>
          </cell>
          <cell r="G20">
            <v>-4.3E-3</v>
          </cell>
          <cell r="H20">
            <v>-4.3E-3</v>
          </cell>
          <cell r="I20">
            <v>-4.3E-3</v>
          </cell>
          <cell r="J20">
            <v>-4.3E-3</v>
          </cell>
          <cell r="K20">
            <v>-4.3E-3</v>
          </cell>
          <cell r="L20">
            <v>-4.3E-3</v>
          </cell>
          <cell r="M20">
            <v>-4.3E-3</v>
          </cell>
          <cell r="N20">
            <v>-4.3E-3</v>
          </cell>
          <cell r="O20">
            <v>-4.3E-3</v>
          </cell>
          <cell r="P20">
            <v>-4.3E-3</v>
          </cell>
          <cell r="Q20">
            <v>-4.3E-3</v>
          </cell>
          <cell r="R20">
            <v>-4.3E-3</v>
          </cell>
          <cell r="S20">
            <v>-4.3E-3</v>
          </cell>
          <cell r="T20">
            <v>-4.3E-3</v>
          </cell>
          <cell r="U20">
            <v>-4.3E-3</v>
          </cell>
          <cell r="V20">
            <v>-4.3E-3</v>
          </cell>
          <cell r="W20">
            <v>-4.3E-3</v>
          </cell>
          <cell r="X20">
            <v>-4.3E-3</v>
          </cell>
          <cell r="Y20">
            <v>-4.3E-3</v>
          </cell>
          <cell r="Z20">
            <v>-4.3E-3</v>
          </cell>
          <cell r="AA20">
            <v>-4.3E-3</v>
          </cell>
          <cell r="AB20">
            <v>-4.3E-3</v>
          </cell>
          <cell r="AC20">
            <v>-4.3E-3</v>
          </cell>
          <cell r="AD20">
            <v>-4.3E-3</v>
          </cell>
          <cell r="AE20">
            <v>-4.3E-3</v>
          </cell>
          <cell r="AF20">
            <v>-4.3E-3</v>
          </cell>
          <cell r="AG20">
            <v>-4.3E-3</v>
          </cell>
          <cell r="AH20">
            <v>-4.3E-3</v>
          </cell>
          <cell r="AI20">
            <v>-4.3E-3</v>
          </cell>
          <cell r="AJ20">
            <v>-4.3E-3</v>
          </cell>
          <cell r="AK20">
            <v>-4.3E-3</v>
          </cell>
          <cell r="AL20">
            <v>-4.3E-3</v>
          </cell>
          <cell r="AM20">
            <v>-4.3E-3</v>
          </cell>
          <cell r="AN20">
            <v>-4.3E-3</v>
          </cell>
          <cell r="AO20">
            <v>-4.3E-3</v>
          </cell>
          <cell r="AP20">
            <v>-4.3E-3</v>
          </cell>
          <cell r="AQ20">
            <v>-4.3E-3</v>
          </cell>
          <cell r="AR20">
            <v>-4.3E-3</v>
          </cell>
          <cell r="AS20">
            <v>-4.3E-3</v>
          </cell>
          <cell r="AT20">
            <v>-4.3E-3</v>
          </cell>
          <cell r="AU20">
            <v>-4.3E-3</v>
          </cell>
          <cell r="AV20">
            <v>-4.3E-3</v>
          </cell>
          <cell r="AW20">
            <v>-4.3E-3</v>
          </cell>
          <cell r="AX20">
            <v>-4.3E-3</v>
          </cell>
          <cell r="AY20">
            <v>-4.3E-3</v>
          </cell>
          <cell r="AZ20">
            <v>-4.3E-3</v>
          </cell>
          <cell r="BA20">
            <v>-4.3E-3</v>
          </cell>
          <cell r="BB20">
            <v>-4.3E-3</v>
          </cell>
          <cell r="BC20">
            <v>-4.3E-3</v>
          </cell>
          <cell r="BD20">
            <v>-4.3E-3</v>
          </cell>
          <cell r="BE20">
            <v>-4.3E-3</v>
          </cell>
          <cell r="BF20">
            <v>-4.3E-3</v>
          </cell>
          <cell r="BG20">
            <v>-4.3E-3</v>
          </cell>
          <cell r="BH20">
            <v>-4.3E-3</v>
          </cell>
          <cell r="BI20">
            <v>-4.3E-3</v>
          </cell>
          <cell r="BJ20">
            <v>-4.3E-3</v>
          </cell>
          <cell r="BK20">
            <v>-4.3E-3</v>
          </cell>
          <cell r="BL20">
            <v>-4.3E-3</v>
          </cell>
        </row>
        <row r="22">
          <cell r="A22" t="str">
            <v>GSL-T-T1</v>
          </cell>
          <cell r="B22" t="str">
            <v>Cust Charge Blk1</v>
          </cell>
          <cell r="C22" t="str">
            <v>General Service Large Customer Charge - Block 1 (6,001 - 10,000 Mcf)</v>
          </cell>
          <cell r="E22">
            <v>450</v>
          </cell>
          <cell r="F22">
            <v>450</v>
          </cell>
          <cell r="G22">
            <v>450</v>
          </cell>
          <cell r="H22">
            <v>450</v>
          </cell>
          <cell r="I22">
            <v>450</v>
          </cell>
          <cell r="J22">
            <v>450</v>
          </cell>
          <cell r="K22">
            <v>450</v>
          </cell>
          <cell r="L22">
            <v>450</v>
          </cell>
          <cell r="M22">
            <v>450</v>
          </cell>
          <cell r="N22">
            <v>450</v>
          </cell>
          <cell r="O22">
            <v>450</v>
          </cell>
          <cell r="P22">
            <v>450</v>
          </cell>
          <cell r="Q22">
            <v>450</v>
          </cell>
          <cell r="R22">
            <v>450</v>
          </cell>
          <cell r="S22">
            <v>450</v>
          </cell>
          <cell r="T22">
            <v>450</v>
          </cell>
          <cell r="U22">
            <v>450</v>
          </cell>
          <cell r="V22">
            <v>450</v>
          </cell>
          <cell r="W22">
            <v>450</v>
          </cell>
          <cell r="X22">
            <v>450</v>
          </cell>
          <cell r="Y22">
            <v>450</v>
          </cell>
          <cell r="Z22">
            <v>450</v>
          </cell>
          <cell r="AA22">
            <v>450</v>
          </cell>
          <cell r="AB22">
            <v>450</v>
          </cell>
          <cell r="AC22">
            <v>450</v>
          </cell>
          <cell r="AD22">
            <v>450</v>
          </cell>
          <cell r="AE22">
            <v>450</v>
          </cell>
          <cell r="AF22">
            <v>450</v>
          </cell>
          <cell r="AG22">
            <v>450</v>
          </cell>
          <cell r="AH22">
            <v>450</v>
          </cell>
          <cell r="AI22">
            <v>450</v>
          </cell>
          <cell r="AJ22">
            <v>450</v>
          </cell>
          <cell r="AK22">
            <v>450</v>
          </cell>
          <cell r="AL22">
            <v>450</v>
          </cell>
          <cell r="AM22">
            <v>450</v>
          </cell>
          <cell r="AN22">
            <v>450</v>
          </cell>
          <cell r="AO22">
            <v>450</v>
          </cell>
          <cell r="AP22">
            <v>450</v>
          </cell>
          <cell r="AQ22">
            <v>450</v>
          </cell>
          <cell r="AR22">
            <v>450</v>
          </cell>
          <cell r="AS22">
            <v>450</v>
          </cell>
          <cell r="AT22">
            <v>450</v>
          </cell>
          <cell r="AU22">
            <v>450</v>
          </cell>
          <cell r="AV22">
            <v>450</v>
          </cell>
          <cell r="AW22">
            <v>450</v>
          </cell>
          <cell r="AX22">
            <v>450</v>
          </cell>
          <cell r="AY22">
            <v>450</v>
          </cell>
          <cell r="AZ22">
            <v>450</v>
          </cell>
          <cell r="BA22">
            <v>450</v>
          </cell>
          <cell r="BB22">
            <v>450</v>
          </cell>
          <cell r="BC22">
            <v>450</v>
          </cell>
          <cell r="BD22">
            <v>450</v>
          </cell>
          <cell r="BE22">
            <v>450</v>
          </cell>
          <cell r="BF22">
            <v>450</v>
          </cell>
          <cell r="BG22">
            <v>450</v>
          </cell>
          <cell r="BH22">
            <v>450</v>
          </cell>
          <cell r="BI22">
            <v>450</v>
          </cell>
          <cell r="BJ22">
            <v>450</v>
          </cell>
          <cell r="BK22">
            <v>450</v>
          </cell>
          <cell r="BL22">
            <v>450</v>
          </cell>
        </row>
        <row r="23">
          <cell r="A23" t="str">
            <v>GSL-T-T2</v>
          </cell>
          <cell r="B23" t="str">
            <v>Cust Charge Blk2</v>
          </cell>
          <cell r="C23" t="str">
            <v>General Service Large Customer Charge - Block 2 (10,001 - 20,000 Mcf)</v>
          </cell>
          <cell r="E23">
            <v>550</v>
          </cell>
          <cell r="F23">
            <v>550</v>
          </cell>
          <cell r="G23">
            <v>550</v>
          </cell>
          <cell r="H23">
            <v>550</v>
          </cell>
          <cell r="I23">
            <v>550</v>
          </cell>
          <cell r="J23">
            <v>550</v>
          </cell>
          <cell r="K23">
            <v>550</v>
          </cell>
          <cell r="L23">
            <v>550</v>
          </cell>
          <cell r="M23">
            <v>550</v>
          </cell>
          <cell r="N23">
            <v>550</v>
          </cell>
          <cell r="O23">
            <v>550</v>
          </cell>
          <cell r="P23">
            <v>550</v>
          </cell>
          <cell r="Q23">
            <v>550</v>
          </cell>
          <cell r="R23">
            <v>550</v>
          </cell>
          <cell r="S23">
            <v>550</v>
          </cell>
          <cell r="T23">
            <v>550</v>
          </cell>
          <cell r="U23">
            <v>550</v>
          </cell>
          <cell r="V23">
            <v>550</v>
          </cell>
          <cell r="W23">
            <v>550</v>
          </cell>
          <cell r="X23">
            <v>550</v>
          </cell>
          <cell r="Y23">
            <v>550</v>
          </cell>
          <cell r="Z23">
            <v>550</v>
          </cell>
          <cell r="AA23">
            <v>550</v>
          </cell>
          <cell r="AB23">
            <v>550</v>
          </cell>
          <cell r="AC23">
            <v>550</v>
          </cell>
          <cell r="AD23">
            <v>550</v>
          </cell>
          <cell r="AE23">
            <v>550</v>
          </cell>
          <cell r="AF23">
            <v>550</v>
          </cell>
          <cell r="AG23">
            <v>550</v>
          </cell>
          <cell r="AH23">
            <v>550</v>
          </cell>
          <cell r="AI23">
            <v>550</v>
          </cell>
          <cell r="AJ23">
            <v>550</v>
          </cell>
          <cell r="AK23">
            <v>550</v>
          </cell>
          <cell r="AL23">
            <v>550</v>
          </cell>
          <cell r="AM23">
            <v>550</v>
          </cell>
          <cell r="AN23">
            <v>550</v>
          </cell>
          <cell r="AO23">
            <v>550</v>
          </cell>
          <cell r="AP23">
            <v>550</v>
          </cell>
          <cell r="AQ23">
            <v>550</v>
          </cell>
          <cell r="AR23">
            <v>550</v>
          </cell>
          <cell r="AS23">
            <v>550</v>
          </cell>
          <cell r="AT23">
            <v>550</v>
          </cell>
          <cell r="AU23">
            <v>550</v>
          </cell>
          <cell r="AV23">
            <v>550</v>
          </cell>
          <cell r="AW23">
            <v>550</v>
          </cell>
          <cell r="AX23">
            <v>550</v>
          </cell>
          <cell r="AY23">
            <v>550</v>
          </cell>
          <cell r="AZ23">
            <v>550</v>
          </cell>
          <cell r="BA23">
            <v>550</v>
          </cell>
          <cell r="BB23">
            <v>550</v>
          </cell>
          <cell r="BC23">
            <v>550</v>
          </cell>
          <cell r="BD23">
            <v>550</v>
          </cell>
          <cell r="BE23">
            <v>550</v>
          </cell>
          <cell r="BF23">
            <v>550</v>
          </cell>
          <cell r="BG23">
            <v>550</v>
          </cell>
          <cell r="BH23">
            <v>550</v>
          </cell>
          <cell r="BI23">
            <v>550</v>
          </cell>
          <cell r="BJ23">
            <v>550</v>
          </cell>
          <cell r="BK23">
            <v>550</v>
          </cell>
          <cell r="BL23">
            <v>550</v>
          </cell>
        </row>
        <row r="24">
          <cell r="A24" t="str">
            <v>GSL-T-T3</v>
          </cell>
          <cell r="B24" t="str">
            <v>Cust Charge Blk3</v>
          </cell>
          <cell r="C24" t="str">
            <v>General Service Large Customer Charge - Block 3 (&gt; 20,000 Mcf)</v>
          </cell>
          <cell r="E24">
            <v>710</v>
          </cell>
          <cell r="F24">
            <v>710</v>
          </cell>
          <cell r="G24">
            <v>710</v>
          </cell>
          <cell r="H24">
            <v>710</v>
          </cell>
          <cell r="I24">
            <v>710</v>
          </cell>
          <cell r="J24">
            <v>710</v>
          </cell>
          <cell r="K24">
            <v>710</v>
          </cell>
          <cell r="L24">
            <v>710</v>
          </cell>
          <cell r="M24">
            <v>710</v>
          </cell>
          <cell r="N24">
            <v>710</v>
          </cell>
          <cell r="O24">
            <v>710</v>
          </cell>
          <cell r="P24">
            <v>710</v>
          </cell>
          <cell r="Q24">
            <v>710</v>
          </cell>
          <cell r="R24">
            <v>710</v>
          </cell>
          <cell r="S24">
            <v>710</v>
          </cell>
          <cell r="T24">
            <v>710</v>
          </cell>
          <cell r="U24">
            <v>710</v>
          </cell>
          <cell r="V24">
            <v>710</v>
          </cell>
          <cell r="W24">
            <v>710</v>
          </cell>
          <cell r="X24">
            <v>710</v>
          </cell>
          <cell r="Y24">
            <v>710</v>
          </cell>
          <cell r="Z24">
            <v>710</v>
          </cell>
          <cell r="AA24">
            <v>710</v>
          </cell>
          <cell r="AB24">
            <v>710</v>
          </cell>
          <cell r="AC24">
            <v>710</v>
          </cell>
          <cell r="AD24">
            <v>710</v>
          </cell>
          <cell r="AE24">
            <v>710</v>
          </cell>
          <cell r="AF24">
            <v>710</v>
          </cell>
          <cell r="AG24">
            <v>710</v>
          </cell>
          <cell r="AH24">
            <v>710</v>
          </cell>
          <cell r="AI24">
            <v>710</v>
          </cell>
          <cell r="AJ24">
            <v>710</v>
          </cell>
          <cell r="AK24">
            <v>710</v>
          </cell>
          <cell r="AL24">
            <v>710</v>
          </cell>
          <cell r="AM24">
            <v>710</v>
          </cell>
          <cell r="AN24">
            <v>710</v>
          </cell>
          <cell r="AO24">
            <v>710</v>
          </cell>
          <cell r="AP24">
            <v>710</v>
          </cell>
          <cell r="AQ24">
            <v>710</v>
          </cell>
          <cell r="AR24">
            <v>710</v>
          </cell>
          <cell r="AS24">
            <v>710</v>
          </cell>
          <cell r="AT24">
            <v>710</v>
          </cell>
          <cell r="AU24">
            <v>710</v>
          </cell>
          <cell r="AV24">
            <v>710</v>
          </cell>
          <cell r="AW24">
            <v>710</v>
          </cell>
          <cell r="AX24">
            <v>710</v>
          </cell>
          <cell r="AY24">
            <v>710</v>
          </cell>
          <cell r="AZ24">
            <v>710</v>
          </cell>
          <cell r="BA24">
            <v>710</v>
          </cell>
          <cell r="BB24">
            <v>710</v>
          </cell>
          <cell r="BC24">
            <v>710</v>
          </cell>
          <cell r="BD24">
            <v>710</v>
          </cell>
          <cell r="BE24">
            <v>710</v>
          </cell>
          <cell r="BF24">
            <v>710</v>
          </cell>
          <cell r="BG24">
            <v>710</v>
          </cell>
          <cell r="BH24">
            <v>710</v>
          </cell>
          <cell r="BI24">
            <v>710</v>
          </cell>
          <cell r="BJ24">
            <v>710</v>
          </cell>
          <cell r="BK24">
            <v>710</v>
          </cell>
          <cell r="BL24">
            <v>710</v>
          </cell>
        </row>
        <row r="25">
          <cell r="A25" t="str">
            <v>GSL-T-T4</v>
          </cell>
          <cell r="B25" t="str">
            <v>Del Charge</v>
          </cell>
          <cell r="C25" t="str">
            <v>General Service Large Delivery Charge</v>
          </cell>
          <cell r="E25">
            <v>3.4140999999999999</v>
          </cell>
          <cell r="F25">
            <v>3.4140999999999999</v>
          </cell>
          <cell r="G25">
            <v>3.4140999999999999</v>
          </cell>
          <cell r="H25">
            <v>3.4140999999999999</v>
          </cell>
          <cell r="I25">
            <v>3.4140999999999999</v>
          </cell>
          <cell r="J25">
            <v>3.4140999999999999</v>
          </cell>
          <cell r="K25">
            <v>3.4140999999999999</v>
          </cell>
          <cell r="L25">
            <v>3.4140999999999999</v>
          </cell>
          <cell r="M25">
            <v>3.4140999999999999</v>
          </cell>
          <cell r="N25">
            <v>3.4140999999999999</v>
          </cell>
          <cell r="O25">
            <v>3.4140999999999999</v>
          </cell>
          <cell r="P25">
            <v>3.4140999999999999</v>
          </cell>
          <cell r="Q25">
            <v>3.4140999999999999</v>
          </cell>
          <cell r="R25">
            <v>3.4140999999999999</v>
          </cell>
          <cell r="S25">
            <v>3.4140999999999999</v>
          </cell>
          <cell r="T25">
            <v>3.4140999999999999</v>
          </cell>
          <cell r="U25">
            <v>3.4140999999999999</v>
          </cell>
          <cell r="V25">
            <v>3.4140999999999999</v>
          </cell>
          <cell r="W25">
            <v>3.4140999999999999</v>
          </cell>
          <cell r="X25">
            <v>3.4140999999999999</v>
          </cell>
          <cell r="Y25">
            <v>3.4140999999999999</v>
          </cell>
          <cell r="Z25">
            <v>3.4140999999999999</v>
          </cell>
          <cell r="AA25">
            <v>3.4140999999999999</v>
          </cell>
          <cell r="AB25">
            <v>3.4140999999999999</v>
          </cell>
          <cell r="AC25">
            <v>3.4140999999999999</v>
          </cell>
          <cell r="AD25">
            <v>3.4140999999999999</v>
          </cell>
          <cell r="AE25">
            <v>3.4140999999999999</v>
          </cell>
          <cell r="AF25">
            <v>3.4140999999999999</v>
          </cell>
          <cell r="AG25">
            <v>3.4140999999999999</v>
          </cell>
          <cell r="AH25">
            <v>3.4140999999999999</v>
          </cell>
          <cell r="AI25">
            <v>3.4140999999999999</v>
          </cell>
          <cell r="AJ25">
            <v>3.4140999999999999</v>
          </cell>
          <cell r="AK25">
            <v>3.4140999999999999</v>
          </cell>
          <cell r="AL25">
            <v>3.4140999999999999</v>
          </cell>
          <cell r="AM25">
            <v>3.4140999999999999</v>
          </cell>
          <cell r="AN25">
            <v>3.4140999999999999</v>
          </cell>
          <cell r="AO25">
            <v>3.4140999999999999</v>
          </cell>
          <cell r="AP25">
            <v>3.4140999999999999</v>
          </cell>
          <cell r="AQ25">
            <v>3.4140999999999999</v>
          </cell>
          <cell r="AR25">
            <v>3.4140999999999999</v>
          </cell>
          <cell r="AS25">
            <v>3.4140999999999999</v>
          </cell>
          <cell r="AT25">
            <v>3.4140999999999999</v>
          </cell>
          <cell r="AU25">
            <v>3.4140999999999999</v>
          </cell>
          <cell r="AV25">
            <v>3.4140999999999999</v>
          </cell>
          <cell r="AW25">
            <v>3.4140999999999999</v>
          </cell>
          <cell r="AX25">
            <v>3.4140999999999999</v>
          </cell>
          <cell r="AY25">
            <v>3.4140999999999999</v>
          </cell>
          <cell r="AZ25">
            <v>3.4140999999999999</v>
          </cell>
          <cell r="BA25">
            <v>3.4140999999999999</v>
          </cell>
          <cell r="BB25">
            <v>3.4140999999999999</v>
          </cell>
          <cell r="BC25">
            <v>3.4140999999999999</v>
          </cell>
          <cell r="BD25">
            <v>3.4140999999999999</v>
          </cell>
          <cell r="BE25">
            <v>3.4140999999999999</v>
          </cell>
          <cell r="BF25">
            <v>3.4140999999999999</v>
          </cell>
          <cell r="BG25">
            <v>3.4140999999999999</v>
          </cell>
          <cell r="BH25">
            <v>3.4140999999999999</v>
          </cell>
          <cell r="BI25">
            <v>3.4140999999999999</v>
          </cell>
          <cell r="BJ25">
            <v>3.4140999999999999</v>
          </cell>
          <cell r="BK25">
            <v>3.4140999999999999</v>
          </cell>
          <cell r="BL25">
            <v>3.4140999999999999</v>
          </cell>
        </row>
        <row r="26">
          <cell r="A26" t="str">
            <v>GSL-T-T5</v>
          </cell>
          <cell r="B26" t="str">
            <v>Del Charge Comp</v>
          </cell>
          <cell r="C26" t="str">
            <v>General Service Large Delivery Charge - Competitive</v>
          </cell>
          <cell r="E26">
            <v>2.1800636267232236</v>
          </cell>
          <cell r="F26">
            <v>2.1777236842105263</v>
          </cell>
          <cell r="G26">
            <v>2.1813846153846153</v>
          </cell>
          <cell r="H26">
            <v>2.1860377358490566</v>
          </cell>
          <cell r="I26">
            <v>2.1937777777777776</v>
          </cell>
          <cell r="J26">
            <v>2.199425287356322</v>
          </cell>
          <cell r="K26">
            <v>2.1968454258675081</v>
          </cell>
          <cell r="L26">
            <v>2.1962343096234309</v>
          </cell>
          <cell r="M26">
            <v>2.1964285714285716</v>
          </cell>
          <cell r="N26">
            <v>2.1861739130434783</v>
          </cell>
          <cell r="O26">
            <v>2.1804545454545456</v>
          </cell>
          <cell r="P26">
            <v>2.1735000000000002</v>
          </cell>
          <cell r="Q26">
            <v>2.1800636267232236</v>
          </cell>
          <cell r="R26">
            <v>2.1777236842105263</v>
          </cell>
          <cell r="S26">
            <v>2.1813846153846153</v>
          </cell>
          <cell r="T26">
            <v>2.1860377358490566</v>
          </cell>
          <cell r="U26">
            <v>2.1937777777777776</v>
          </cell>
          <cell r="V26">
            <v>2.199425287356322</v>
          </cell>
          <cell r="W26">
            <v>2.1968454258675081</v>
          </cell>
          <cell r="X26">
            <v>2.1962343096234309</v>
          </cell>
          <cell r="Y26">
            <v>2.1964285714285716</v>
          </cell>
          <cell r="Z26">
            <v>2.1861739130434783</v>
          </cell>
          <cell r="AA26">
            <v>2.1804545454545456</v>
          </cell>
          <cell r="AB26">
            <v>2.1735000000000002</v>
          </cell>
          <cell r="AC26">
            <v>2.1800636267232236</v>
          </cell>
          <cell r="AD26">
            <v>2.1777236842105263</v>
          </cell>
          <cell r="AE26">
            <v>2.1813846153846153</v>
          </cell>
          <cell r="AF26">
            <v>2.1860377358490566</v>
          </cell>
          <cell r="AG26">
            <v>2.1937777777777776</v>
          </cell>
          <cell r="AH26">
            <v>2.199425287356322</v>
          </cell>
          <cell r="AI26">
            <v>2.1968454258675081</v>
          </cell>
          <cell r="AJ26">
            <v>2.1962343096234309</v>
          </cell>
          <cell r="AK26">
            <v>2.1964285714285716</v>
          </cell>
          <cell r="AL26">
            <v>2.1861739130434783</v>
          </cell>
          <cell r="AM26">
            <v>2.1804545454545456</v>
          </cell>
          <cell r="AN26">
            <v>2.1735000000000002</v>
          </cell>
          <cell r="AO26">
            <v>2.1800636267232236</v>
          </cell>
          <cell r="AP26">
            <v>2.1777236842105263</v>
          </cell>
          <cell r="AQ26">
            <v>2.1813846153846153</v>
          </cell>
          <cell r="AR26">
            <v>2.1860377358490566</v>
          </cell>
          <cell r="AS26">
            <v>2.1937777777777776</v>
          </cell>
          <cell r="AT26">
            <v>2.199425287356322</v>
          </cell>
          <cell r="AU26">
            <v>2.1968454258675081</v>
          </cell>
          <cell r="AV26">
            <v>2.1962343096234309</v>
          </cell>
          <cell r="AW26">
            <v>2.1964285714285716</v>
          </cell>
          <cell r="AX26">
            <v>2.1861739130434783</v>
          </cell>
          <cell r="AY26">
            <v>2.1804545454545456</v>
          </cell>
          <cell r="AZ26">
            <v>2.1735000000000002</v>
          </cell>
          <cell r="BA26">
            <v>2.1800636267232236</v>
          </cell>
          <cell r="BB26">
            <v>2.1777236842105263</v>
          </cell>
          <cell r="BC26">
            <v>2.1813846153846153</v>
          </cell>
          <cell r="BD26">
            <v>2.1860377358490566</v>
          </cell>
          <cell r="BE26">
            <v>2.1937777777777776</v>
          </cell>
          <cell r="BF26">
            <v>2.199425287356322</v>
          </cell>
          <cell r="BG26">
            <v>2.1968454258675081</v>
          </cell>
          <cell r="BH26">
            <v>2.1962343096234309</v>
          </cell>
          <cell r="BI26">
            <v>2.1964285714285716</v>
          </cell>
          <cell r="BJ26">
            <v>2.1861739130434783</v>
          </cell>
          <cell r="BK26">
            <v>2.1804545454545456</v>
          </cell>
          <cell r="BL26">
            <v>2.1735000000000002</v>
          </cell>
        </row>
        <row r="27">
          <cell r="A27" t="str">
            <v>GSL-T-T6</v>
          </cell>
          <cell r="B27" t="str">
            <v>BB&amp;A Charge</v>
          </cell>
          <cell r="C27" t="str">
            <v>General Service Large Balancing Service Charge</v>
          </cell>
          <cell r="E27">
            <v>0.39879999999999999</v>
          </cell>
          <cell r="F27">
            <v>0.39879999999999999</v>
          </cell>
          <cell r="G27">
            <v>0.39879999999999999</v>
          </cell>
          <cell r="H27">
            <v>0.39879999999999999</v>
          </cell>
          <cell r="I27">
            <v>0.39879999999999999</v>
          </cell>
          <cell r="J27">
            <v>0.39879999999999999</v>
          </cell>
          <cell r="K27">
            <v>0.39879999999999999</v>
          </cell>
          <cell r="L27">
            <v>0.39879999999999999</v>
          </cell>
          <cell r="M27">
            <v>0.39879999999999999</v>
          </cell>
          <cell r="N27">
            <v>0.39879999999999999</v>
          </cell>
          <cell r="O27">
            <v>0.39879999999999999</v>
          </cell>
          <cell r="P27">
            <v>0.39879999999999999</v>
          </cell>
          <cell r="Q27">
            <v>0.39879999999999999</v>
          </cell>
          <cell r="R27">
            <v>0.39879999999999999</v>
          </cell>
          <cell r="S27">
            <v>0.39879999999999999</v>
          </cell>
          <cell r="T27">
            <v>0.39879999999999999</v>
          </cell>
          <cell r="U27">
            <v>0.39879999999999999</v>
          </cell>
          <cell r="V27">
            <v>0.39879999999999999</v>
          </cell>
          <cell r="W27">
            <v>0.39879999999999999</v>
          </cell>
          <cell r="X27">
            <v>0.39879999999999999</v>
          </cell>
          <cell r="Y27">
            <v>0.39879999999999999</v>
          </cell>
          <cell r="Z27">
            <v>0.39879999999999999</v>
          </cell>
          <cell r="AA27">
            <v>0.39879999999999999</v>
          </cell>
          <cell r="AB27">
            <v>0.39879999999999999</v>
          </cell>
          <cell r="AC27">
            <v>0.39879999999999999</v>
          </cell>
          <cell r="AD27">
            <v>0.39879999999999999</v>
          </cell>
          <cell r="AE27">
            <v>0.39879999999999999</v>
          </cell>
          <cell r="AF27">
            <v>0.39879999999999999</v>
          </cell>
          <cell r="AG27">
            <v>0.39879999999999999</v>
          </cell>
          <cell r="AH27">
            <v>0.39879999999999999</v>
          </cell>
          <cell r="AI27">
            <v>0.39879999999999999</v>
          </cell>
          <cell r="AJ27">
            <v>0.39879999999999999</v>
          </cell>
          <cell r="AK27">
            <v>0.39879999999999999</v>
          </cell>
          <cell r="AL27">
            <v>0.39879999999999999</v>
          </cell>
          <cell r="AM27">
            <v>0.39879999999999999</v>
          </cell>
          <cell r="AN27">
            <v>0.39879999999999999</v>
          </cell>
          <cell r="AO27">
            <v>0.39879999999999999</v>
          </cell>
          <cell r="AP27">
            <v>0.39879999999999999</v>
          </cell>
          <cell r="AQ27">
            <v>0.39879999999999999</v>
          </cell>
          <cell r="AR27">
            <v>0.39879999999999999</v>
          </cell>
          <cell r="AS27">
            <v>0.39879999999999999</v>
          </cell>
          <cell r="AT27">
            <v>0.39879999999999999</v>
          </cell>
          <cell r="AU27">
            <v>0.39879999999999999</v>
          </cell>
          <cell r="AV27">
            <v>0.39879999999999999</v>
          </cell>
          <cell r="AW27">
            <v>0.39879999999999999</v>
          </cell>
          <cell r="AX27">
            <v>0.39879999999999999</v>
          </cell>
          <cell r="AY27">
            <v>0.39879999999999999</v>
          </cell>
          <cell r="AZ27">
            <v>0.39879999999999999</v>
          </cell>
          <cell r="BA27">
            <v>0.39879999999999999</v>
          </cell>
          <cell r="BB27">
            <v>0.39879999999999999</v>
          </cell>
          <cell r="BC27">
            <v>0.39879999999999999</v>
          </cell>
          <cell r="BD27">
            <v>0.39879999999999999</v>
          </cell>
          <cell r="BE27">
            <v>0.39879999999999999</v>
          </cell>
          <cell r="BF27">
            <v>0.39879999999999999</v>
          </cell>
          <cell r="BG27">
            <v>0.39879999999999999</v>
          </cell>
          <cell r="BH27">
            <v>0.39879999999999999</v>
          </cell>
          <cell r="BI27">
            <v>0.39879999999999999</v>
          </cell>
          <cell r="BJ27">
            <v>0.39879999999999999</v>
          </cell>
          <cell r="BK27">
            <v>0.39879999999999999</v>
          </cell>
          <cell r="BL27">
            <v>0.39879999999999999</v>
          </cell>
        </row>
        <row r="28">
          <cell r="A28" t="str">
            <v>GSL-T-T7</v>
          </cell>
          <cell r="B28" t="str">
            <v>Rider STA</v>
          </cell>
          <cell r="C28" t="str">
            <v>General Service Large State Tax Adjustment Surcharge</v>
          </cell>
          <cell r="E28">
            <v>-4.3E-3</v>
          </cell>
          <cell r="F28">
            <v>-4.3E-3</v>
          </cell>
          <cell r="G28">
            <v>-4.3E-3</v>
          </cell>
          <cell r="H28">
            <v>-4.3E-3</v>
          </cell>
          <cell r="I28">
            <v>-4.3E-3</v>
          </cell>
          <cell r="J28">
            <v>-4.3E-3</v>
          </cell>
          <cell r="K28">
            <v>-4.3E-3</v>
          </cell>
          <cell r="L28">
            <v>-4.3E-3</v>
          </cell>
          <cell r="M28">
            <v>-4.3E-3</v>
          </cell>
          <cell r="N28">
            <v>-4.3E-3</v>
          </cell>
          <cell r="O28">
            <v>-4.3E-3</v>
          </cell>
          <cell r="P28">
            <v>-4.3E-3</v>
          </cell>
          <cell r="Q28">
            <v>-4.3E-3</v>
          </cell>
          <cell r="R28">
            <v>-4.3E-3</v>
          </cell>
          <cell r="S28">
            <v>-4.3E-3</v>
          </cell>
          <cell r="T28">
            <v>-4.3E-3</v>
          </cell>
          <cell r="U28">
            <v>-4.3E-3</v>
          </cell>
          <cell r="V28">
            <v>-4.3E-3</v>
          </cell>
          <cell r="W28">
            <v>-4.3E-3</v>
          </cell>
          <cell r="X28">
            <v>-4.3E-3</v>
          </cell>
          <cell r="Y28">
            <v>-4.3E-3</v>
          </cell>
          <cell r="Z28">
            <v>-4.3E-3</v>
          </cell>
          <cell r="AA28">
            <v>-4.3E-3</v>
          </cell>
          <cell r="AB28">
            <v>-4.3E-3</v>
          </cell>
          <cell r="AC28">
            <v>-4.3E-3</v>
          </cell>
          <cell r="AD28">
            <v>-4.3E-3</v>
          </cell>
          <cell r="AE28">
            <v>-4.3E-3</v>
          </cell>
          <cell r="AF28">
            <v>-4.3E-3</v>
          </cell>
          <cell r="AG28">
            <v>-4.3E-3</v>
          </cell>
          <cell r="AH28">
            <v>-4.3E-3</v>
          </cell>
          <cell r="AI28">
            <v>-4.3E-3</v>
          </cell>
          <cell r="AJ28">
            <v>-4.3E-3</v>
          </cell>
          <cell r="AK28">
            <v>-4.3E-3</v>
          </cell>
          <cell r="AL28">
            <v>-4.3E-3</v>
          </cell>
          <cell r="AM28">
            <v>-4.3E-3</v>
          </cell>
          <cell r="AN28">
            <v>-4.3E-3</v>
          </cell>
          <cell r="AO28">
            <v>-4.3E-3</v>
          </cell>
          <cell r="AP28">
            <v>-4.3E-3</v>
          </cell>
          <cell r="AQ28">
            <v>-4.3E-3</v>
          </cell>
          <cell r="AR28">
            <v>-4.3E-3</v>
          </cell>
          <cell r="AS28">
            <v>-4.3E-3</v>
          </cell>
          <cell r="AT28">
            <v>-4.3E-3</v>
          </cell>
          <cell r="AU28">
            <v>-4.3E-3</v>
          </cell>
          <cell r="AV28">
            <v>-4.3E-3</v>
          </cell>
          <cell r="AW28">
            <v>-4.3E-3</v>
          </cell>
          <cell r="AX28">
            <v>-4.3E-3</v>
          </cell>
          <cell r="AY28">
            <v>-4.3E-3</v>
          </cell>
          <cell r="AZ28">
            <v>-4.3E-3</v>
          </cell>
          <cell r="BA28">
            <v>-4.3E-3</v>
          </cell>
          <cell r="BB28">
            <v>-4.3E-3</v>
          </cell>
          <cell r="BC28">
            <v>-4.3E-3</v>
          </cell>
          <cell r="BD28">
            <v>-4.3E-3</v>
          </cell>
          <cell r="BE28">
            <v>-4.3E-3</v>
          </cell>
          <cell r="BF28">
            <v>-4.3E-3</v>
          </cell>
          <cell r="BG28">
            <v>-4.3E-3</v>
          </cell>
          <cell r="BH28">
            <v>-4.3E-3</v>
          </cell>
          <cell r="BI28">
            <v>-4.3E-3</v>
          </cell>
          <cell r="BJ28">
            <v>-4.3E-3</v>
          </cell>
          <cell r="BK28">
            <v>-4.3E-3</v>
          </cell>
          <cell r="BL28">
            <v>-4.3E-3</v>
          </cell>
        </row>
        <row r="30">
          <cell r="A30" t="str">
            <v>LGS-T-T1</v>
          </cell>
          <cell r="B30" t="str">
            <v>Cust Charge</v>
          </cell>
          <cell r="C30" t="str">
            <v>Large General Service Customer Charge</v>
          </cell>
          <cell r="E30">
            <v>4000</v>
          </cell>
          <cell r="F30">
            <v>4000</v>
          </cell>
          <cell r="G30">
            <v>4000</v>
          </cell>
          <cell r="H30">
            <v>4000</v>
          </cell>
          <cell r="I30">
            <v>4000</v>
          </cell>
          <cell r="J30">
            <v>4000</v>
          </cell>
          <cell r="K30">
            <v>4000</v>
          </cell>
          <cell r="L30">
            <v>4000</v>
          </cell>
          <cell r="M30">
            <v>4000</v>
          </cell>
          <cell r="N30">
            <v>4000</v>
          </cell>
          <cell r="O30">
            <v>4000</v>
          </cell>
          <cell r="P30">
            <v>4000</v>
          </cell>
          <cell r="Q30">
            <v>4000</v>
          </cell>
          <cell r="R30">
            <v>4000</v>
          </cell>
          <cell r="S30">
            <v>4000</v>
          </cell>
          <cell r="T30">
            <v>4000</v>
          </cell>
          <cell r="U30">
            <v>4000</v>
          </cell>
          <cell r="V30">
            <v>4000</v>
          </cell>
          <cell r="W30">
            <v>4000</v>
          </cell>
          <cell r="X30">
            <v>4000</v>
          </cell>
          <cell r="Y30">
            <v>4000</v>
          </cell>
          <cell r="Z30">
            <v>4000</v>
          </cell>
          <cell r="AA30">
            <v>4000</v>
          </cell>
          <cell r="AB30">
            <v>4000</v>
          </cell>
          <cell r="AC30">
            <v>4000</v>
          </cell>
          <cell r="AD30">
            <v>4000</v>
          </cell>
          <cell r="AE30">
            <v>4000</v>
          </cell>
          <cell r="AF30">
            <v>4000</v>
          </cell>
          <cell r="AG30">
            <v>4000</v>
          </cell>
          <cell r="AH30">
            <v>4000</v>
          </cell>
          <cell r="AI30">
            <v>4000</v>
          </cell>
          <cell r="AJ30">
            <v>4000</v>
          </cell>
          <cell r="AK30">
            <v>4000</v>
          </cell>
          <cell r="AL30">
            <v>4000</v>
          </cell>
          <cell r="AM30">
            <v>4000</v>
          </cell>
          <cell r="AN30">
            <v>4000</v>
          </cell>
          <cell r="AO30">
            <v>4000</v>
          </cell>
          <cell r="AP30">
            <v>4000</v>
          </cell>
          <cell r="AQ30">
            <v>4000</v>
          </cell>
          <cell r="AR30">
            <v>4000</v>
          </cell>
          <cell r="AS30">
            <v>4000</v>
          </cell>
          <cell r="AT30">
            <v>4000</v>
          </cell>
          <cell r="AU30">
            <v>4000</v>
          </cell>
          <cell r="AV30">
            <v>4000</v>
          </cell>
          <cell r="AW30">
            <v>4000</v>
          </cell>
          <cell r="AX30">
            <v>4000</v>
          </cell>
          <cell r="AY30">
            <v>4000</v>
          </cell>
          <cell r="AZ30">
            <v>4000</v>
          </cell>
          <cell r="BA30">
            <v>4000</v>
          </cell>
          <cell r="BB30">
            <v>4000</v>
          </cell>
          <cell r="BC30">
            <v>4000</v>
          </cell>
          <cell r="BD30">
            <v>4000</v>
          </cell>
          <cell r="BE30">
            <v>4000</v>
          </cell>
          <cell r="BF30">
            <v>4000</v>
          </cell>
          <cell r="BG30">
            <v>4000</v>
          </cell>
          <cell r="BH30">
            <v>4000</v>
          </cell>
          <cell r="BI30">
            <v>4000</v>
          </cell>
          <cell r="BJ30">
            <v>4000</v>
          </cell>
          <cell r="BK30">
            <v>4000</v>
          </cell>
          <cell r="BL30">
            <v>4000</v>
          </cell>
        </row>
        <row r="31">
          <cell r="A31" t="str">
            <v>LGS-T-T2</v>
          </cell>
          <cell r="B31" t="str">
            <v>Del Charge</v>
          </cell>
          <cell r="C31" t="str">
            <v>Large General Service Delivery Charge</v>
          </cell>
          <cell r="E31">
            <v>0.99880000000000002</v>
          </cell>
          <cell r="F31">
            <v>0.99880000000000002</v>
          </cell>
          <cell r="G31">
            <v>0.99880000000000002</v>
          </cell>
          <cell r="H31">
            <v>0.99880000000000002</v>
          </cell>
          <cell r="I31">
            <v>0.99880000000000002</v>
          </cell>
          <cell r="J31">
            <v>0.99880000000000002</v>
          </cell>
          <cell r="K31">
            <v>0.99880000000000002</v>
          </cell>
          <cell r="L31">
            <v>0.99880000000000002</v>
          </cell>
          <cell r="M31">
            <v>0.99880000000000002</v>
          </cell>
          <cell r="N31">
            <v>0.99880000000000002</v>
          </cell>
          <cell r="O31">
            <v>0.99880000000000002</v>
          </cell>
          <cell r="P31">
            <v>0.99880000000000002</v>
          </cell>
          <cell r="Q31">
            <v>0.99880000000000002</v>
          </cell>
          <cell r="R31">
            <v>0.99880000000000002</v>
          </cell>
          <cell r="S31">
            <v>0.99880000000000002</v>
          </cell>
          <cell r="T31">
            <v>0.99880000000000002</v>
          </cell>
          <cell r="U31">
            <v>0.99880000000000002</v>
          </cell>
          <cell r="V31">
            <v>0.99880000000000002</v>
          </cell>
          <cell r="W31">
            <v>0.99880000000000002</v>
          </cell>
          <cell r="X31">
            <v>0.99880000000000002</v>
          </cell>
          <cell r="Y31">
            <v>0.99880000000000002</v>
          </cell>
          <cell r="Z31">
            <v>0.99880000000000002</v>
          </cell>
          <cell r="AA31">
            <v>0.99880000000000002</v>
          </cell>
          <cell r="AB31">
            <v>0.99880000000000002</v>
          </cell>
          <cell r="AC31">
            <v>0.99880000000000002</v>
          </cell>
          <cell r="AD31">
            <v>0.99880000000000002</v>
          </cell>
          <cell r="AE31">
            <v>0.99880000000000002</v>
          </cell>
          <cell r="AF31">
            <v>0.99880000000000002</v>
          </cell>
          <cell r="AG31">
            <v>0.99880000000000002</v>
          </cell>
          <cell r="AH31">
            <v>0.99880000000000002</v>
          </cell>
          <cell r="AI31">
            <v>0.99880000000000002</v>
          </cell>
          <cell r="AJ31">
            <v>0.99880000000000002</v>
          </cell>
          <cell r="AK31">
            <v>0.99880000000000002</v>
          </cell>
          <cell r="AL31">
            <v>0.99880000000000002</v>
          </cell>
          <cell r="AM31">
            <v>0.99880000000000002</v>
          </cell>
          <cell r="AN31">
            <v>0.99880000000000002</v>
          </cell>
          <cell r="AO31">
            <v>0.99880000000000002</v>
          </cell>
          <cell r="AP31">
            <v>0.99880000000000002</v>
          </cell>
          <cell r="AQ31">
            <v>0.99880000000000002</v>
          </cell>
          <cell r="AR31">
            <v>0.99880000000000002</v>
          </cell>
          <cell r="AS31">
            <v>0.99880000000000002</v>
          </cell>
          <cell r="AT31">
            <v>0.99880000000000002</v>
          </cell>
          <cell r="AU31">
            <v>0.99880000000000002</v>
          </cell>
          <cell r="AV31">
            <v>0.99880000000000002</v>
          </cell>
          <cell r="AW31">
            <v>0.99880000000000002</v>
          </cell>
          <cell r="AX31">
            <v>0.99880000000000002</v>
          </cell>
          <cell r="AY31">
            <v>0.99880000000000002</v>
          </cell>
          <cell r="AZ31">
            <v>0.99880000000000002</v>
          </cell>
          <cell r="BA31">
            <v>0.99880000000000002</v>
          </cell>
          <cell r="BB31">
            <v>0.99880000000000002</v>
          </cell>
          <cell r="BC31">
            <v>0.99880000000000002</v>
          </cell>
          <cell r="BD31">
            <v>0.99880000000000002</v>
          </cell>
          <cell r="BE31">
            <v>0.99880000000000002</v>
          </cell>
          <cell r="BF31">
            <v>0.99880000000000002</v>
          </cell>
          <cell r="BG31">
            <v>0.99880000000000002</v>
          </cell>
          <cell r="BH31">
            <v>0.99880000000000002</v>
          </cell>
          <cell r="BI31">
            <v>0.99880000000000002</v>
          </cell>
          <cell r="BJ31">
            <v>0.99880000000000002</v>
          </cell>
          <cell r="BK31">
            <v>0.99880000000000002</v>
          </cell>
          <cell r="BL31">
            <v>0.99880000000000002</v>
          </cell>
        </row>
        <row r="32">
          <cell r="A32" t="str">
            <v>LGS-T-T3</v>
          </cell>
          <cell r="B32" t="str">
            <v>Del Charge Comp</v>
          </cell>
          <cell r="C32" t="str">
            <v>Large General Service Delivery Charge - Competitive</v>
          </cell>
          <cell r="E32">
            <v>0.55626102292768964</v>
          </cell>
          <cell r="F32">
            <v>0.55722485207100592</v>
          </cell>
          <cell r="G32">
            <v>0.55296934865900382</v>
          </cell>
          <cell r="H32">
            <v>0.56031522468142192</v>
          </cell>
          <cell r="I32">
            <v>0.57031428571428566</v>
          </cell>
          <cell r="J32">
            <v>0.57698901098901101</v>
          </cell>
          <cell r="K32">
            <v>0.58187843137254902</v>
          </cell>
          <cell r="L32">
            <v>0.57408856088560889</v>
          </cell>
          <cell r="M32">
            <v>0.57215384615384612</v>
          </cell>
          <cell r="N32">
            <v>0.57169220055710301</v>
          </cell>
          <cell r="O32">
            <v>0.56119986850756076</v>
          </cell>
          <cell r="P32">
            <v>0.53963898613639549</v>
          </cell>
          <cell r="Q32">
            <v>0.55626102292768964</v>
          </cell>
          <cell r="R32">
            <v>0.55722485207100592</v>
          </cell>
          <cell r="S32">
            <v>0.55296934865900382</v>
          </cell>
          <cell r="T32">
            <v>0.56031522468142192</v>
          </cell>
          <cell r="U32">
            <v>0.57031428571428566</v>
          </cell>
          <cell r="V32">
            <v>0.57698901098901101</v>
          </cell>
          <cell r="W32">
            <v>0.58187843137254902</v>
          </cell>
          <cell r="X32">
            <v>0.57408856088560889</v>
          </cell>
          <cell r="Y32">
            <v>0.57215384615384612</v>
          </cell>
          <cell r="Z32">
            <v>0.57169220055710301</v>
          </cell>
          <cell r="AA32">
            <v>0.56119986850756076</v>
          </cell>
          <cell r="AB32">
            <v>0.53963898613639549</v>
          </cell>
          <cell r="AC32">
            <v>0.55626102292768964</v>
          </cell>
          <cell r="AD32">
            <v>0.55722485207100592</v>
          </cell>
          <cell r="AE32">
            <v>0.55296934865900382</v>
          </cell>
          <cell r="AF32">
            <v>0.56031522468142192</v>
          </cell>
          <cell r="AG32">
            <v>0.57031428571428566</v>
          </cell>
          <cell r="AH32">
            <v>0.57698901098901101</v>
          </cell>
          <cell r="AI32">
            <v>0.58187843137254902</v>
          </cell>
          <cell r="AJ32">
            <v>0.57408856088560889</v>
          </cell>
          <cell r="AK32">
            <v>0.57215384615384612</v>
          </cell>
          <cell r="AL32">
            <v>0.57169220055710301</v>
          </cell>
          <cell r="AM32">
            <v>0.56119986850756076</v>
          </cell>
          <cell r="AN32">
            <v>0.53963898613639549</v>
          </cell>
          <cell r="AO32">
            <v>0.55626102292768964</v>
          </cell>
          <cell r="AP32">
            <v>0.55722485207100592</v>
          </cell>
          <cell r="AQ32">
            <v>0.55296934865900382</v>
          </cell>
          <cell r="AR32">
            <v>0.56031522468142192</v>
          </cell>
          <cell r="AS32">
            <v>0.57031428571428566</v>
          </cell>
          <cell r="AT32">
            <v>0.57698901098901101</v>
          </cell>
          <cell r="AU32">
            <v>0.58187843137254902</v>
          </cell>
          <cell r="AV32">
            <v>0.57408856088560889</v>
          </cell>
          <cell r="AW32">
            <v>0.57215384615384612</v>
          </cell>
          <cell r="AX32">
            <v>0.57169220055710301</v>
          </cell>
          <cell r="AY32">
            <v>0.56119986850756076</v>
          </cell>
          <cell r="AZ32">
            <v>0.53963898613639549</v>
          </cell>
          <cell r="BA32">
            <v>0.55626102292768964</v>
          </cell>
          <cell r="BB32">
            <v>0.55722485207100592</v>
          </cell>
          <cell r="BC32">
            <v>0.55296934865900382</v>
          </cell>
          <cell r="BD32">
            <v>0.56031522468142192</v>
          </cell>
          <cell r="BE32">
            <v>0.57031428571428566</v>
          </cell>
          <cell r="BF32">
            <v>0.57698901098901101</v>
          </cell>
          <cell r="BG32">
            <v>0.58187843137254902</v>
          </cell>
          <cell r="BH32">
            <v>0.57408856088560889</v>
          </cell>
          <cell r="BI32">
            <v>0.57215384615384612</v>
          </cell>
          <cell r="BJ32">
            <v>0.57169220055710301</v>
          </cell>
          <cell r="BK32">
            <v>0.56119986850756076</v>
          </cell>
          <cell r="BL32">
            <v>0.53963898613639549</v>
          </cell>
        </row>
        <row r="33">
          <cell r="A33" t="str">
            <v>LGS-T-T4</v>
          </cell>
          <cell r="B33" t="str">
            <v>BB&amp;A Charge</v>
          </cell>
          <cell r="C33" t="str">
            <v>Large General Service Balancing Service Charge</v>
          </cell>
          <cell r="E33">
            <v>9.2499999999999999E-2</v>
          </cell>
          <cell r="F33">
            <v>9.2499999999999999E-2</v>
          </cell>
          <cell r="G33">
            <v>9.2499999999999999E-2</v>
          </cell>
          <cell r="H33">
            <v>9.2499999999999999E-2</v>
          </cell>
          <cell r="I33">
            <v>9.2499999999999999E-2</v>
          </cell>
          <cell r="J33">
            <v>9.2499999999999999E-2</v>
          </cell>
          <cell r="K33">
            <v>9.2499999999999999E-2</v>
          </cell>
          <cell r="L33">
            <v>9.2499999999999999E-2</v>
          </cell>
          <cell r="M33">
            <v>9.2499999999999999E-2</v>
          </cell>
          <cell r="N33">
            <v>9.2499999999999999E-2</v>
          </cell>
          <cell r="O33">
            <v>9.2499999999999999E-2</v>
          </cell>
          <cell r="P33">
            <v>9.2499999999999999E-2</v>
          </cell>
          <cell r="Q33">
            <v>9.2499999999999999E-2</v>
          </cell>
          <cell r="R33">
            <v>9.2499999999999999E-2</v>
          </cell>
          <cell r="S33">
            <v>9.2499999999999999E-2</v>
          </cell>
          <cell r="T33">
            <v>9.2499999999999999E-2</v>
          </cell>
          <cell r="U33">
            <v>9.2499999999999999E-2</v>
          </cell>
          <cell r="V33">
            <v>9.2499999999999999E-2</v>
          </cell>
          <cell r="W33">
            <v>9.2499999999999999E-2</v>
          </cell>
          <cell r="X33">
            <v>9.2499999999999999E-2</v>
          </cell>
          <cell r="Y33">
            <v>9.2499999999999999E-2</v>
          </cell>
          <cell r="Z33">
            <v>9.2499999999999999E-2</v>
          </cell>
          <cell r="AA33">
            <v>9.2499999999999999E-2</v>
          </cell>
          <cell r="AB33">
            <v>9.2499999999999999E-2</v>
          </cell>
          <cell r="AC33">
            <v>9.2499999999999999E-2</v>
          </cell>
          <cell r="AD33">
            <v>9.2499999999999999E-2</v>
          </cell>
          <cell r="AE33">
            <v>9.2499999999999999E-2</v>
          </cell>
          <cell r="AF33">
            <v>9.2499999999999999E-2</v>
          </cell>
          <cell r="AG33">
            <v>9.2499999999999999E-2</v>
          </cell>
          <cell r="AH33">
            <v>9.2499999999999999E-2</v>
          </cell>
          <cell r="AI33">
            <v>9.2499999999999999E-2</v>
          </cell>
          <cell r="AJ33">
            <v>9.2499999999999999E-2</v>
          </cell>
          <cell r="AK33">
            <v>9.2499999999999999E-2</v>
          </cell>
          <cell r="AL33">
            <v>9.2499999999999999E-2</v>
          </cell>
          <cell r="AM33">
            <v>9.2499999999999999E-2</v>
          </cell>
          <cell r="AN33">
            <v>9.2499999999999999E-2</v>
          </cell>
          <cell r="AO33">
            <v>9.2499999999999999E-2</v>
          </cell>
          <cell r="AP33">
            <v>9.2499999999999999E-2</v>
          </cell>
          <cell r="AQ33">
            <v>9.2499999999999999E-2</v>
          </cell>
          <cell r="AR33">
            <v>9.2499999999999999E-2</v>
          </cell>
          <cell r="AS33">
            <v>9.2499999999999999E-2</v>
          </cell>
          <cell r="AT33">
            <v>9.2499999999999999E-2</v>
          </cell>
          <cell r="AU33">
            <v>9.2499999999999999E-2</v>
          </cell>
          <cell r="AV33">
            <v>9.2499999999999999E-2</v>
          </cell>
          <cell r="AW33">
            <v>9.2499999999999999E-2</v>
          </cell>
          <cell r="AX33">
            <v>9.2499999999999999E-2</v>
          </cell>
          <cell r="AY33">
            <v>9.2499999999999999E-2</v>
          </cell>
          <cell r="AZ33">
            <v>9.2499999999999999E-2</v>
          </cell>
          <cell r="BA33">
            <v>9.2499999999999999E-2</v>
          </cell>
          <cell r="BB33">
            <v>9.2499999999999999E-2</v>
          </cell>
          <cell r="BC33">
            <v>9.2499999999999999E-2</v>
          </cell>
          <cell r="BD33">
            <v>9.2499999999999999E-2</v>
          </cell>
          <cell r="BE33">
            <v>9.2499999999999999E-2</v>
          </cell>
          <cell r="BF33">
            <v>9.2499999999999999E-2</v>
          </cell>
          <cell r="BG33">
            <v>9.2499999999999999E-2</v>
          </cell>
          <cell r="BH33">
            <v>9.2499999999999999E-2</v>
          </cell>
          <cell r="BI33">
            <v>9.2499999999999999E-2</v>
          </cell>
          <cell r="BJ33">
            <v>9.2499999999999999E-2</v>
          </cell>
          <cell r="BK33">
            <v>9.2499999999999999E-2</v>
          </cell>
          <cell r="BL33">
            <v>9.2499999999999999E-2</v>
          </cell>
        </row>
        <row r="34">
          <cell r="A34" t="str">
            <v>LGS-T-T5</v>
          </cell>
          <cell r="B34" t="str">
            <v>Rider STA</v>
          </cell>
          <cell r="C34" t="str">
            <v>Large General Service State Tax Adjustment Surcharge</v>
          </cell>
          <cell r="E34">
            <v>-4.3E-3</v>
          </cell>
          <cell r="F34">
            <v>-4.3E-3</v>
          </cell>
          <cell r="G34">
            <v>-4.3E-3</v>
          </cell>
          <cell r="H34">
            <v>-4.3E-3</v>
          </cell>
          <cell r="I34">
            <v>-4.3E-3</v>
          </cell>
          <cell r="J34">
            <v>-4.3E-3</v>
          </cell>
          <cell r="K34">
            <v>-4.3E-3</v>
          </cell>
          <cell r="L34">
            <v>-4.3E-3</v>
          </cell>
          <cell r="M34">
            <v>-4.3E-3</v>
          </cell>
          <cell r="N34">
            <v>-4.3E-3</v>
          </cell>
          <cell r="O34">
            <v>-4.3E-3</v>
          </cell>
          <cell r="P34">
            <v>-4.3E-3</v>
          </cell>
          <cell r="Q34">
            <v>-4.3E-3</v>
          </cell>
          <cell r="R34">
            <v>-4.3E-3</v>
          </cell>
          <cell r="S34">
            <v>-4.3E-3</v>
          </cell>
          <cell r="T34">
            <v>-4.3E-3</v>
          </cell>
          <cell r="U34">
            <v>-4.3E-3</v>
          </cell>
          <cell r="V34">
            <v>-4.3E-3</v>
          </cell>
          <cell r="W34">
            <v>-4.3E-3</v>
          </cell>
          <cell r="X34">
            <v>-4.3E-3</v>
          </cell>
          <cell r="Y34">
            <v>-4.3E-3</v>
          </cell>
          <cell r="Z34">
            <v>-4.3E-3</v>
          </cell>
          <cell r="AA34">
            <v>-4.3E-3</v>
          </cell>
          <cell r="AB34">
            <v>-4.3E-3</v>
          </cell>
          <cell r="AC34">
            <v>-4.3E-3</v>
          </cell>
          <cell r="AD34">
            <v>-4.3E-3</v>
          </cell>
          <cell r="AE34">
            <v>-4.3E-3</v>
          </cell>
          <cell r="AF34">
            <v>-4.3E-3</v>
          </cell>
          <cell r="AG34">
            <v>-4.3E-3</v>
          </cell>
          <cell r="AH34">
            <v>-4.3E-3</v>
          </cell>
          <cell r="AI34">
            <v>-4.3E-3</v>
          </cell>
          <cell r="AJ34">
            <v>-4.3E-3</v>
          </cell>
          <cell r="AK34">
            <v>-4.3E-3</v>
          </cell>
          <cell r="AL34">
            <v>-4.3E-3</v>
          </cell>
          <cell r="AM34">
            <v>-4.3E-3</v>
          </cell>
          <cell r="AN34">
            <v>-4.3E-3</v>
          </cell>
          <cell r="AO34">
            <v>-4.3E-3</v>
          </cell>
          <cell r="AP34">
            <v>-4.3E-3</v>
          </cell>
          <cell r="AQ34">
            <v>-4.3E-3</v>
          </cell>
          <cell r="AR34">
            <v>-4.3E-3</v>
          </cell>
          <cell r="AS34">
            <v>-4.3E-3</v>
          </cell>
          <cell r="AT34">
            <v>-4.3E-3</v>
          </cell>
          <cell r="AU34">
            <v>-4.3E-3</v>
          </cell>
          <cell r="AV34">
            <v>-4.3E-3</v>
          </cell>
          <cell r="AW34">
            <v>-4.3E-3</v>
          </cell>
          <cell r="AX34">
            <v>-4.3E-3</v>
          </cell>
          <cell r="AY34">
            <v>-4.3E-3</v>
          </cell>
          <cell r="AZ34">
            <v>-4.3E-3</v>
          </cell>
          <cell r="BA34">
            <v>-4.3E-3</v>
          </cell>
          <cell r="BB34">
            <v>-4.3E-3</v>
          </cell>
          <cell r="BC34">
            <v>-4.3E-3</v>
          </cell>
          <cell r="BD34">
            <v>-4.3E-3</v>
          </cell>
          <cell r="BE34">
            <v>-4.3E-3</v>
          </cell>
          <cell r="BF34">
            <v>-4.3E-3</v>
          </cell>
          <cell r="BG34">
            <v>-4.3E-3</v>
          </cell>
          <cell r="BH34">
            <v>-4.3E-3</v>
          </cell>
          <cell r="BI34">
            <v>-4.3E-3</v>
          </cell>
          <cell r="BJ34">
            <v>-4.3E-3</v>
          </cell>
          <cell r="BK34">
            <v>-4.3E-3</v>
          </cell>
          <cell r="BL34">
            <v>-4.3E-3</v>
          </cell>
        </row>
        <row r="36"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K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 t="e">
            <v>#REF!</v>
          </cell>
          <cell r="V36" t="e">
            <v>#REF!</v>
          </cell>
          <cell r="W36" t="e">
            <v>#REF!</v>
          </cell>
          <cell r="X36" t="e">
            <v>#REF!</v>
          </cell>
          <cell r="Y36" t="e">
            <v>#REF!</v>
          </cell>
          <cell r="Z36" t="e">
            <v>#REF!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  <cell r="AQ36" t="e">
            <v>#REF!</v>
          </cell>
          <cell r="AR36" t="e">
            <v>#REF!</v>
          </cell>
          <cell r="AS36" t="e">
            <v>#REF!</v>
          </cell>
          <cell r="AT36" t="e">
            <v>#REF!</v>
          </cell>
          <cell r="AU36" t="e">
            <v>#REF!</v>
          </cell>
          <cell r="AV36" t="e">
            <v>#REF!</v>
          </cell>
          <cell r="AW36" t="e">
            <v>#REF!</v>
          </cell>
          <cell r="AX36" t="e">
            <v>#REF!</v>
          </cell>
          <cell r="AY36" t="e">
            <v>#REF!</v>
          </cell>
          <cell r="AZ36" t="e">
            <v>#REF!</v>
          </cell>
          <cell r="BA36" t="e">
            <v>#REF!</v>
          </cell>
          <cell r="BB36" t="e">
            <v>#REF!</v>
          </cell>
          <cell r="BC36" t="e">
            <v>#REF!</v>
          </cell>
          <cell r="BD36" t="e">
            <v>#REF!</v>
          </cell>
          <cell r="BE36" t="e">
            <v>#REF!</v>
          </cell>
          <cell r="BF36" t="e">
            <v>#REF!</v>
          </cell>
          <cell r="BG36" t="e">
            <v>#REF!</v>
          </cell>
          <cell r="BH36" t="e">
            <v>#REF!</v>
          </cell>
          <cell r="BI36" t="e">
            <v>#REF!</v>
          </cell>
          <cell r="BJ36" t="e">
            <v>#REF!</v>
          </cell>
          <cell r="BK36" t="e">
            <v>#REF!</v>
          </cell>
          <cell r="BL36" t="e">
            <v>#REF!</v>
          </cell>
        </row>
        <row r="37"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I37" t="e">
            <v>#REF!</v>
          </cell>
          <cell r="J37" t="e">
            <v>#REF!</v>
          </cell>
          <cell r="K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  <cell r="AQ37" t="e">
            <v>#REF!</v>
          </cell>
          <cell r="AR37" t="e">
            <v>#REF!</v>
          </cell>
          <cell r="AS37" t="e">
            <v>#REF!</v>
          </cell>
          <cell r="AT37" t="e">
            <v>#REF!</v>
          </cell>
          <cell r="AU37" t="e">
            <v>#REF!</v>
          </cell>
          <cell r="AV37" t="e">
            <v>#REF!</v>
          </cell>
          <cell r="AW37" t="e">
            <v>#REF!</v>
          </cell>
          <cell r="AX37" t="e">
            <v>#REF!</v>
          </cell>
          <cell r="AY37" t="e">
            <v>#REF!</v>
          </cell>
          <cell r="AZ37" t="e">
            <v>#REF!</v>
          </cell>
          <cell r="BA37" t="e">
            <v>#REF!</v>
          </cell>
          <cell r="BB37" t="e">
            <v>#REF!</v>
          </cell>
          <cell r="BC37" t="e">
            <v>#REF!</v>
          </cell>
          <cell r="BD37" t="e">
            <v>#REF!</v>
          </cell>
          <cell r="BE37" t="e">
            <v>#REF!</v>
          </cell>
          <cell r="BF37" t="e">
            <v>#REF!</v>
          </cell>
          <cell r="BG37" t="e">
            <v>#REF!</v>
          </cell>
          <cell r="BH37" t="e">
            <v>#REF!</v>
          </cell>
          <cell r="BI37" t="e">
            <v>#REF!</v>
          </cell>
          <cell r="BJ37" t="e">
            <v>#REF!</v>
          </cell>
          <cell r="BK37" t="e">
            <v>#REF!</v>
          </cell>
          <cell r="BL37" t="e">
            <v>#REF!</v>
          </cell>
        </row>
        <row r="38"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K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U38" t="e">
            <v>#REF!</v>
          </cell>
          <cell r="V38" t="e">
            <v>#REF!</v>
          </cell>
          <cell r="W38" t="e">
            <v>#REF!</v>
          </cell>
          <cell r="X38" t="e">
            <v>#REF!</v>
          </cell>
          <cell r="Y38" t="e">
            <v>#REF!</v>
          </cell>
          <cell r="Z38" t="e">
            <v>#REF!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  <cell r="AQ38" t="e">
            <v>#REF!</v>
          </cell>
          <cell r="AR38" t="e">
            <v>#REF!</v>
          </cell>
          <cell r="AS38" t="e">
            <v>#REF!</v>
          </cell>
          <cell r="AT38" t="e">
            <v>#REF!</v>
          </cell>
          <cell r="AU38" t="e">
            <v>#REF!</v>
          </cell>
          <cell r="AV38" t="e">
            <v>#REF!</v>
          </cell>
          <cell r="AW38" t="e">
            <v>#REF!</v>
          </cell>
          <cell r="AX38" t="e">
            <v>#REF!</v>
          </cell>
          <cell r="AY38" t="e">
            <v>#REF!</v>
          </cell>
          <cell r="AZ38" t="e">
            <v>#REF!</v>
          </cell>
          <cell r="BA38" t="e">
            <v>#REF!</v>
          </cell>
          <cell r="BB38" t="e">
            <v>#REF!</v>
          </cell>
          <cell r="BC38" t="e">
            <v>#REF!</v>
          </cell>
          <cell r="BD38" t="e">
            <v>#REF!</v>
          </cell>
          <cell r="BE38" t="e">
            <v>#REF!</v>
          </cell>
          <cell r="BF38" t="e">
            <v>#REF!</v>
          </cell>
          <cell r="BG38" t="e">
            <v>#REF!</v>
          </cell>
          <cell r="BH38" t="e">
            <v>#REF!</v>
          </cell>
          <cell r="BI38" t="e">
            <v>#REF!</v>
          </cell>
          <cell r="BJ38" t="e">
            <v>#REF!</v>
          </cell>
          <cell r="BK38" t="e">
            <v>#REF!</v>
          </cell>
          <cell r="BL38" t="e">
            <v>#REF!</v>
          </cell>
        </row>
        <row r="39">
          <cell r="E39" t="e">
            <v>#REF!</v>
          </cell>
          <cell r="F39" t="e">
            <v>#REF!</v>
          </cell>
          <cell r="G39" t="e">
            <v>#REF!</v>
          </cell>
          <cell r="H39" t="e">
            <v>#REF!</v>
          </cell>
          <cell r="I39" t="e">
            <v>#REF!</v>
          </cell>
          <cell r="J39" t="e">
            <v>#REF!</v>
          </cell>
          <cell r="K39" t="e">
            <v>#REF!</v>
          </cell>
          <cell r="L39" t="e">
            <v>#REF!</v>
          </cell>
          <cell r="M39" t="e">
            <v>#REF!</v>
          </cell>
          <cell r="N39" t="e">
            <v>#REF!</v>
          </cell>
          <cell r="O39" t="e">
            <v>#REF!</v>
          </cell>
          <cell r="P39" t="e">
            <v>#REF!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U39" t="e">
            <v>#REF!</v>
          </cell>
          <cell r="V39" t="e">
            <v>#REF!</v>
          </cell>
          <cell r="W39" t="e">
            <v>#REF!</v>
          </cell>
          <cell r="X39" t="e">
            <v>#REF!</v>
          </cell>
          <cell r="Y39" t="e">
            <v>#REF!</v>
          </cell>
          <cell r="Z39" t="e">
            <v>#REF!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  <cell r="AQ39" t="e">
            <v>#REF!</v>
          </cell>
          <cell r="AR39" t="e">
            <v>#REF!</v>
          </cell>
          <cell r="AS39" t="e">
            <v>#REF!</v>
          </cell>
          <cell r="AT39" t="e">
            <v>#REF!</v>
          </cell>
          <cell r="AU39" t="e">
            <v>#REF!</v>
          </cell>
          <cell r="AV39" t="e">
            <v>#REF!</v>
          </cell>
          <cell r="AW39" t="e">
            <v>#REF!</v>
          </cell>
          <cell r="AX39" t="e">
            <v>#REF!</v>
          </cell>
          <cell r="AY39" t="e">
            <v>#REF!</v>
          </cell>
          <cell r="AZ39" t="e">
            <v>#REF!</v>
          </cell>
          <cell r="BA39" t="e">
            <v>#REF!</v>
          </cell>
          <cell r="BB39" t="e">
            <v>#REF!</v>
          </cell>
          <cell r="BC39" t="e">
            <v>#REF!</v>
          </cell>
          <cell r="BD39" t="e">
            <v>#REF!</v>
          </cell>
          <cell r="BE39" t="e">
            <v>#REF!</v>
          </cell>
          <cell r="BF39" t="e">
            <v>#REF!</v>
          </cell>
          <cell r="BG39" t="e">
            <v>#REF!</v>
          </cell>
          <cell r="BH39" t="e">
            <v>#REF!</v>
          </cell>
          <cell r="BI39" t="e">
            <v>#REF!</v>
          </cell>
          <cell r="BJ39" t="e">
            <v>#REF!</v>
          </cell>
          <cell r="BK39" t="e">
            <v>#REF!</v>
          </cell>
          <cell r="BL39" t="e">
            <v>#REF!</v>
          </cell>
        </row>
        <row r="40"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K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 t="e">
            <v>#REF!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  <cell r="AQ40" t="e">
            <v>#REF!</v>
          </cell>
          <cell r="AR40" t="e">
            <v>#REF!</v>
          </cell>
          <cell r="AS40" t="e">
            <v>#REF!</v>
          </cell>
          <cell r="AT40" t="e">
            <v>#REF!</v>
          </cell>
          <cell r="AU40" t="e">
            <v>#REF!</v>
          </cell>
          <cell r="AV40" t="e">
            <v>#REF!</v>
          </cell>
          <cell r="AW40" t="e">
            <v>#REF!</v>
          </cell>
          <cell r="AX40" t="e">
            <v>#REF!</v>
          </cell>
          <cell r="AY40" t="e">
            <v>#REF!</v>
          </cell>
          <cell r="AZ40" t="e">
            <v>#REF!</v>
          </cell>
          <cell r="BA40" t="e">
            <v>#REF!</v>
          </cell>
          <cell r="BB40" t="e">
            <v>#REF!</v>
          </cell>
          <cell r="BC40" t="e">
            <v>#REF!</v>
          </cell>
          <cell r="BD40" t="e">
            <v>#REF!</v>
          </cell>
          <cell r="BE40" t="e">
            <v>#REF!</v>
          </cell>
          <cell r="BF40" t="e">
            <v>#REF!</v>
          </cell>
          <cell r="BG40" t="e">
            <v>#REF!</v>
          </cell>
          <cell r="BH40" t="e">
            <v>#REF!</v>
          </cell>
          <cell r="BI40" t="e">
            <v>#REF!</v>
          </cell>
          <cell r="BJ40" t="e">
            <v>#REF!</v>
          </cell>
          <cell r="BK40" t="e">
            <v>#REF!</v>
          </cell>
          <cell r="BL40" t="e">
            <v>#REF!</v>
          </cell>
        </row>
        <row r="41">
          <cell r="E41" t="e">
            <v>#REF!</v>
          </cell>
          <cell r="F41" t="e">
            <v>#REF!</v>
          </cell>
          <cell r="G41" t="e">
            <v>#REF!</v>
          </cell>
          <cell r="H41" t="e">
            <v>#REF!</v>
          </cell>
          <cell r="I41" t="e">
            <v>#REF!</v>
          </cell>
          <cell r="J41" t="e">
            <v>#REF!</v>
          </cell>
          <cell r="K41" t="e">
            <v>#REF!</v>
          </cell>
          <cell r="L41" t="e">
            <v>#REF!</v>
          </cell>
          <cell r="M41" t="e">
            <v>#REF!</v>
          </cell>
          <cell r="N41" t="e">
            <v>#REF!</v>
          </cell>
          <cell r="O41" t="e">
            <v>#REF!</v>
          </cell>
          <cell r="P41" t="e">
            <v>#REF!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U41" t="e">
            <v>#REF!</v>
          </cell>
          <cell r="V41" t="e">
            <v>#REF!</v>
          </cell>
          <cell r="W41" t="e">
            <v>#REF!</v>
          </cell>
          <cell r="X41" t="e">
            <v>#REF!</v>
          </cell>
          <cell r="Y41" t="e">
            <v>#REF!</v>
          </cell>
          <cell r="Z41" t="e">
            <v>#REF!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  <cell r="AQ41" t="e">
            <v>#REF!</v>
          </cell>
          <cell r="AR41" t="e">
            <v>#REF!</v>
          </cell>
          <cell r="AS41" t="e">
            <v>#REF!</v>
          </cell>
          <cell r="AT41" t="e">
            <v>#REF!</v>
          </cell>
          <cell r="AU41" t="e">
            <v>#REF!</v>
          </cell>
          <cell r="AV41" t="e">
            <v>#REF!</v>
          </cell>
          <cell r="AW41" t="e">
            <v>#REF!</v>
          </cell>
          <cell r="AX41" t="e">
            <v>#REF!</v>
          </cell>
          <cell r="AY41" t="e">
            <v>#REF!</v>
          </cell>
          <cell r="AZ41" t="e">
            <v>#REF!</v>
          </cell>
          <cell r="BA41" t="e">
            <v>#REF!</v>
          </cell>
          <cell r="BB41" t="e">
            <v>#REF!</v>
          </cell>
          <cell r="BC41" t="e">
            <v>#REF!</v>
          </cell>
          <cell r="BD41" t="e">
            <v>#REF!</v>
          </cell>
          <cell r="BE41" t="e">
            <v>#REF!</v>
          </cell>
          <cell r="BF41" t="e">
            <v>#REF!</v>
          </cell>
          <cell r="BG41" t="e">
            <v>#REF!</v>
          </cell>
          <cell r="BH41" t="e">
            <v>#REF!</v>
          </cell>
          <cell r="BI41" t="e">
            <v>#REF!</v>
          </cell>
          <cell r="BJ41" t="e">
            <v>#REF!</v>
          </cell>
          <cell r="BK41" t="e">
            <v>#REF!</v>
          </cell>
          <cell r="BL41" t="e">
            <v>#REF!</v>
          </cell>
        </row>
        <row r="43">
          <cell r="A43" t="str">
            <v>SLGS-T-T1</v>
          </cell>
          <cell r="B43" t="str">
            <v>Cust Charge</v>
          </cell>
          <cell r="C43" t="str">
            <v>Special Large General Service Customer Charge</v>
          </cell>
          <cell r="E43">
            <v>6000</v>
          </cell>
          <cell r="F43">
            <v>6000</v>
          </cell>
          <cell r="G43">
            <v>6000</v>
          </cell>
          <cell r="H43">
            <v>6000</v>
          </cell>
          <cell r="I43">
            <v>6000</v>
          </cell>
          <cell r="J43">
            <v>6000</v>
          </cell>
          <cell r="K43">
            <v>6000</v>
          </cell>
          <cell r="L43">
            <v>6000</v>
          </cell>
          <cell r="M43">
            <v>6000</v>
          </cell>
          <cell r="N43">
            <v>6000</v>
          </cell>
          <cell r="O43">
            <v>6000</v>
          </cell>
          <cell r="P43">
            <v>6000</v>
          </cell>
          <cell r="Q43">
            <v>6000</v>
          </cell>
          <cell r="R43">
            <v>6000</v>
          </cell>
          <cell r="S43">
            <v>6000</v>
          </cell>
          <cell r="T43">
            <v>6000</v>
          </cell>
          <cell r="U43">
            <v>6000</v>
          </cell>
          <cell r="V43">
            <v>6000</v>
          </cell>
          <cell r="W43">
            <v>6000</v>
          </cell>
          <cell r="X43">
            <v>6000</v>
          </cell>
          <cell r="Y43">
            <v>6000</v>
          </cell>
          <cell r="Z43">
            <v>6000</v>
          </cell>
          <cell r="AA43">
            <v>6000</v>
          </cell>
          <cell r="AB43">
            <v>6000</v>
          </cell>
          <cell r="AC43">
            <v>6000</v>
          </cell>
          <cell r="AD43">
            <v>6000</v>
          </cell>
          <cell r="AE43">
            <v>6000</v>
          </cell>
          <cell r="AF43">
            <v>6000</v>
          </cell>
          <cell r="AG43">
            <v>6000</v>
          </cell>
          <cell r="AH43">
            <v>6000</v>
          </cell>
          <cell r="AI43">
            <v>6000</v>
          </cell>
          <cell r="AJ43">
            <v>6000</v>
          </cell>
          <cell r="AK43">
            <v>6000</v>
          </cell>
          <cell r="AL43">
            <v>6000</v>
          </cell>
          <cell r="AM43">
            <v>6000</v>
          </cell>
          <cell r="AN43">
            <v>6000</v>
          </cell>
          <cell r="AO43">
            <v>6000</v>
          </cell>
          <cell r="AP43">
            <v>6000</v>
          </cell>
          <cell r="AQ43">
            <v>6000</v>
          </cell>
          <cell r="AR43">
            <v>6000</v>
          </cell>
          <cell r="AS43">
            <v>6000</v>
          </cell>
          <cell r="AT43">
            <v>6000</v>
          </cell>
          <cell r="AU43">
            <v>6000</v>
          </cell>
          <cell r="AV43">
            <v>6000</v>
          </cell>
          <cell r="AW43">
            <v>6000</v>
          </cell>
          <cell r="AX43">
            <v>6000</v>
          </cell>
          <cell r="AY43">
            <v>6000</v>
          </cell>
          <cell r="AZ43">
            <v>6000</v>
          </cell>
          <cell r="BA43">
            <v>6000</v>
          </cell>
          <cell r="BB43">
            <v>6000</v>
          </cell>
          <cell r="BC43">
            <v>6000</v>
          </cell>
          <cell r="BD43">
            <v>6000</v>
          </cell>
          <cell r="BE43">
            <v>6000</v>
          </cell>
          <cell r="BF43">
            <v>6000</v>
          </cell>
          <cell r="BG43">
            <v>6000</v>
          </cell>
          <cell r="BH43">
            <v>6000</v>
          </cell>
          <cell r="BI43">
            <v>6000</v>
          </cell>
          <cell r="BJ43">
            <v>6000</v>
          </cell>
          <cell r="BK43">
            <v>6000</v>
          </cell>
          <cell r="BL43">
            <v>6000</v>
          </cell>
        </row>
        <row r="44">
          <cell r="A44" t="str">
            <v>SLGS-T-T2</v>
          </cell>
          <cell r="B44" t="str">
            <v>Del Charge</v>
          </cell>
          <cell r="C44" t="str">
            <v>Special Large General Service Delivery Charge</v>
          </cell>
          <cell r="E44">
            <v>0.99880000000000002</v>
          </cell>
          <cell r="F44">
            <v>0.99880000000000002</v>
          </cell>
          <cell r="G44">
            <v>0.99880000000000002</v>
          </cell>
          <cell r="H44">
            <v>0.99880000000000002</v>
          </cell>
          <cell r="I44">
            <v>0.99880000000000002</v>
          </cell>
          <cell r="J44">
            <v>0.99880000000000002</v>
          </cell>
          <cell r="K44">
            <v>0.99880000000000002</v>
          </cell>
          <cell r="L44">
            <v>0.99880000000000002</v>
          </cell>
          <cell r="M44">
            <v>0.99880000000000002</v>
          </cell>
          <cell r="N44">
            <v>0.99880000000000002</v>
          </cell>
          <cell r="O44">
            <v>0.99880000000000002</v>
          </cell>
          <cell r="P44">
            <v>0.99880000000000002</v>
          </cell>
          <cell r="Q44">
            <v>0.99880000000000002</v>
          </cell>
          <cell r="R44">
            <v>0.99880000000000002</v>
          </cell>
          <cell r="S44">
            <v>0.99880000000000002</v>
          </cell>
          <cell r="T44">
            <v>0.99880000000000002</v>
          </cell>
          <cell r="U44">
            <v>0.99880000000000002</v>
          </cell>
          <cell r="V44">
            <v>0.99880000000000002</v>
          </cell>
          <cell r="W44">
            <v>0.99880000000000002</v>
          </cell>
          <cell r="X44">
            <v>0.99880000000000002</v>
          </cell>
          <cell r="Y44">
            <v>0.99880000000000002</v>
          </cell>
          <cell r="Z44">
            <v>0.99880000000000002</v>
          </cell>
          <cell r="AA44">
            <v>0.99880000000000002</v>
          </cell>
          <cell r="AB44">
            <v>0.99880000000000002</v>
          </cell>
          <cell r="AC44">
            <v>0.99880000000000002</v>
          </cell>
          <cell r="AD44">
            <v>0.99880000000000002</v>
          </cell>
          <cell r="AE44">
            <v>0.99880000000000002</v>
          </cell>
          <cell r="AF44">
            <v>0.99880000000000002</v>
          </cell>
          <cell r="AG44">
            <v>0.99880000000000002</v>
          </cell>
          <cell r="AH44">
            <v>0.99880000000000002</v>
          </cell>
          <cell r="AI44">
            <v>0.99880000000000002</v>
          </cell>
          <cell r="AJ44">
            <v>0.99880000000000002</v>
          </cell>
          <cell r="AK44">
            <v>0.99880000000000002</v>
          </cell>
          <cell r="AL44">
            <v>0.99880000000000002</v>
          </cell>
          <cell r="AM44">
            <v>0.99880000000000002</v>
          </cell>
          <cell r="AN44">
            <v>0.99880000000000002</v>
          </cell>
          <cell r="AO44">
            <v>0.99880000000000002</v>
          </cell>
          <cell r="AP44">
            <v>0.99880000000000002</v>
          </cell>
          <cell r="AQ44">
            <v>0.99880000000000002</v>
          </cell>
          <cell r="AR44">
            <v>0.99880000000000002</v>
          </cell>
          <cell r="AS44">
            <v>0.99880000000000002</v>
          </cell>
          <cell r="AT44">
            <v>0.99880000000000002</v>
          </cell>
          <cell r="AU44">
            <v>0.99880000000000002</v>
          </cell>
          <cell r="AV44">
            <v>0.99880000000000002</v>
          </cell>
          <cell r="AW44">
            <v>0.99880000000000002</v>
          </cell>
          <cell r="AX44">
            <v>0.99880000000000002</v>
          </cell>
          <cell r="AY44">
            <v>0.99880000000000002</v>
          </cell>
          <cell r="AZ44">
            <v>0.99880000000000002</v>
          </cell>
          <cell r="BA44">
            <v>0.99880000000000002</v>
          </cell>
          <cell r="BB44">
            <v>0.99880000000000002</v>
          </cell>
          <cell r="BC44">
            <v>0.99880000000000002</v>
          </cell>
          <cell r="BD44">
            <v>0.99880000000000002</v>
          </cell>
          <cell r="BE44">
            <v>0.99880000000000002</v>
          </cell>
          <cell r="BF44">
            <v>0.99880000000000002</v>
          </cell>
          <cell r="BG44">
            <v>0.99880000000000002</v>
          </cell>
          <cell r="BH44">
            <v>0.99880000000000002</v>
          </cell>
          <cell r="BI44">
            <v>0.99880000000000002</v>
          </cell>
          <cell r="BJ44">
            <v>0.99880000000000002</v>
          </cell>
          <cell r="BK44">
            <v>0.99880000000000002</v>
          </cell>
          <cell r="BL44">
            <v>0.99880000000000002</v>
          </cell>
        </row>
        <row r="45">
          <cell r="A45" t="str">
            <v>SLGS-T-T3</v>
          </cell>
          <cell r="B45" t="str">
            <v>Del Charge Comp</v>
          </cell>
          <cell r="C45" t="str">
            <v>Special Large General Service Delivery Charge - Competitive</v>
          </cell>
          <cell r="E45">
            <v>0.39380530973451328</v>
          </cell>
          <cell r="F45">
            <v>0.39745454545454545</v>
          </cell>
          <cell r="G45">
            <v>0.39621621621621622</v>
          </cell>
          <cell r="H45">
            <v>0.39808219178082194</v>
          </cell>
          <cell r="I45">
            <v>0.44118283726323926</v>
          </cell>
          <cell r="J45">
            <v>0.39808219178082194</v>
          </cell>
          <cell r="K45">
            <v>0.39808219178082194</v>
          </cell>
          <cell r="L45">
            <v>0.39808219178082194</v>
          </cell>
          <cell r="M45">
            <v>0.39808219178082194</v>
          </cell>
          <cell r="N45">
            <v>0.39808219178082194</v>
          </cell>
          <cell r="O45">
            <v>0.39808219178082194</v>
          </cell>
          <cell r="P45">
            <v>0.39621621621621622</v>
          </cell>
          <cell r="Q45">
            <v>0.39380530973451328</v>
          </cell>
          <cell r="R45">
            <v>0.39745454545454545</v>
          </cell>
          <cell r="S45">
            <v>0.39621621621621622</v>
          </cell>
          <cell r="T45">
            <v>0.39808219178082194</v>
          </cell>
          <cell r="U45">
            <v>0.44118283726323926</v>
          </cell>
          <cell r="V45">
            <v>0.39808219178082194</v>
          </cell>
          <cell r="W45">
            <v>0.39808219178082194</v>
          </cell>
          <cell r="X45">
            <v>0.39808219178082194</v>
          </cell>
          <cell r="Y45">
            <v>0.39808219178082194</v>
          </cell>
          <cell r="Z45">
            <v>0.39808219178082194</v>
          </cell>
          <cell r="AA45">
            <v>0.39808219178082194</v>
          </cell>
          <cell r="AB45">
            <v>0.39621621621621622</v>
          </cell>
          <cell r="AC45">
            <v>0.39380530973451328</v>
          </cell>
          <cell r="AD45">
            <v>0.39745454545454545</v>
          </cell>
          <cell r="AE45">
            <v>0.39621621621621622</v>
          </cell>
          <cell r="AF45">
            <v>0.39808219178082194</v>
          </cell>
          <cell r="AG45">
            <v>0.44118283726323926</v>
          </cell>
          <cell r="AH45">
            <v>0.39808219178082194</v>
          </cell>
          <cell r="AI45">
            <v>0.39808219178082194</v>
          </cell>
          <cell r="AJ45">
            <v>0.39808219178082194</v>
          </cell>
          <cell r="AK45">
            <v>0.39808219178082194</v>
          </cell>
          <cell r="AL45">
            <v>0.39808219178082194</v>
          </cell>
          <cell r="AM45">
            <v>0.39808219178082194</v>
          </cell>
          <cell r="AN45">
            <v>0.39621621621621622</v>
          </cell>
          <cell r="AO45">
            <v>0.39380530973451328</v>
          </cell>
          <cell r="AP45">
            <v>0.39745454545454545</v>
          </cell>
          <cell r="AQ45">
            <v>0.39621621621621622</v>
          </cell>
          <cell r="AR45">
            <v>0.39808219178082194</v>
          </cell>
          <cell r="AS45">
            <v>0.44118283726323926</v>
          </cell>
          <cell r="AT45">
            <v>0.39808219178082194</v>
          </cell>
          <cell r="AU45">
            <v>0.39808219178082194</v>
          </cell>
          <cell r="AV45">
            <v>0.39808219178082194</v>
          </cell>
          <cell r="AW45">
            <v>0.39808219178082194</v>
          </cell>
          <cell r="AX45">
            <v>0.39808219178082194</v>
          </cell>
          <cell r="AY45">
            <v>0.39808219178082194</v>
          </cell>
          <cell r="AZ45">
            <v>0.39621621621621622</v>
          </cell>
          <cell r="BA45">
            <v>0.39380530973451328</v>
          </cell>
          <cell r="BB45">
            <v>0.39745454545454545</v>
          </cell>
          <cell r="BC45">
            <v>0.39621621621621622</v>
          </cell>
          <cell r="BD45">
            <v>0.39808219178082194</v>
          </cell>
          <cell r="BE45">
            <v>0.44118283726323926</v>
          </cell>
          <cell r="BF45">
            <v>0.39808219178082194</v>
          </cell>
          <cell r="BG45">
            <v>0.39808219178082194</v>
          </cell>
          <cell r="BH45">
            <v>0.39808219178082194</v>
          </cell>
          <cell r="BI45">
            <v>0.39808219178082194</v>
          </cell>
          <cell r="BJ45">
            <v>0.39808219178082194</v>
          </cell>
          <cell r="BK45">
            <v>0.39808219178082194</v>
          </cell>
          <cell r="BL45">
            <v>0.39621621621621622</v>
          </cell>
        </row>
        <row r="47">
          <cell r="A47" t="str">
            <v>EPGS-T-T1</v>
          </cell>
          <cell r="B47" t="str">
            <v>Cust Charge</v>
          </cell>
          <cell r="C47" t="str">
            <v>Electric Power Generator Service Customer Charge</v>
          </cell>
          <cell r="E47">
            <v>6000</v>
          </cell>
          <cell r="F47">
            <v>6000</v>
          </cell>
          <cell r="G47">
            <v>6000</v>
          </cell>
          <cell r="H47">
            <v>6000</v>
          </cell>
          <cell r="I47">
            <v>6000</v>
          </cell>
          <cell r="J47">
            <v>6000</v>
          </cell>
          <cell r="K47">
            <v>6000</v>
          </cell>
          <cell r="L47">
            <v>6000</v>
          </cell>
          <cell r="M47">
            <v>6000</v>
          </cell>
          <cell r="N47">
            <v>6000</v>
          </cell>
          <cell r="O47">
            <v>6000</v>
          </cell>
          <cell r="P47">
            <v>6000</v>
          </cell>
          <cell r="Q47">
            <v>6000</v>
          </cell>
          <cell r="R47">
            <v>6000</v>
          </cell>
          <cell r="S47">
            <v>6000</v>
          </cell>
          <cell r="T47">
            <v>6000</v>
          </cell>
          <cell r="U47">
            <v>6000</v>
          </cell>
          <cell r="V47">
            <v>6000</v>
          </cell>
          <cell r="W47">
            <v>6000</v>
          </cell>
          <cell r="X47">
            <v>6000</v>
          </cell>
          <cell r="Y47">
            <v>6000</v>
          </cell>
          <cell r="Z47">
            <v>6000</v>
          </cell>
          <cell r="AA47">
            <v>6000</v>
          </cell>
          <cell r="AB47">
            <v>6000</v>
          </cell>
          <cell r="AC47">
            <v>6000</v>
          </cell>
          <cell r="AD47">
            <v>6000</v>
          </cell>
          <cell r="AE47">
            <v>6000</v>
          </cell>
          <cell r="AF47">
            <v>6000</v>
          </cell>
          <cell r="AG47">
            <v>6000</v>
          </cell>
          <cell r="AH47">
            <v>6000</v>
          </cell>
          <cell r="AI47">
            <v>6000</v>
          </cell>
          <cell r="AJ47">
            <v>6000</v>
          </cell>
          <cell r="AK47">
            <v>6000</v>
          </cell>
          <cell r="AL47">
            <v>6000</v>
          </cell>
          <cell r="AM47">
            <v>6000</v>
          </cell>
          <cell r="AN47">
            <v>6000</v>
          </cell>
          <cell r="AO47">
            <v>6000</v>
          </cell>
          <cell r="AP47">
            <v>6000</v>
          </cell>
          <cell r="AQ47">
            <v>6000</v>
          </cell>
          <cell r="AR47">
            <v>6000</v>
          </cell>
          <cell r="AS47">
            <v>6000</v>
          </cell>
          <cell r="AT47">
            <v>6000</v>
          </cell>
          <cell r="AU47">
            <v>6000</v>
          </cell>
          <cell r="AV47">
            <v>6000</v>
          </cell>
          <cell r="AW47">
            <v>6000</v>
          </cell>
          <cell r="AX47">
            <v>6000</v>
          </cell>
          <cell r="AY47">
            <v>6000</v>
          </cell>
          <cell r="AZ47">
            <v>6000</v>
          </cell>
          <cell r="BA47">
            <v>6000</v>
          </cell>
          <cell r="BB47">
            <v>6000</v>
          </cell>
          <cell r="BC47">
            <v>6000</v>
          </cell>
          <cell r="BD47">
            <v>6000</v>
          </cell>
          <cell r="BE47">
            <v>6000</v>
          </cell>
          <cell r="BF47">
            <v>6000</v>
          </cell>
          <cell r="BG47">
            <v>6000</v>
          </cell>
          <cell r="BH47">
            <v>6000</v>
          </cell>
          <cell r="BI47">
            <v>6000</v>
          </cell>
          <cell r="BJ47">
            <v>6000</v>
          </cell>
          <cell r="BK47">
            <v>6000</v>
          </cell>
          <cell r="BL47">
            <v>6000</v>
          </cell>
        </row>
        <row r="48">
          <cell r="A48" t="str">
            <v>EPGS-T-T2</v>
          </cell>
          <cell r="B48" t="str">
            <v>Del Charge</v>
          </cell>
          <cell r="C48" t="str">
            <v>Electric Power Generator Service Delivery Charge</v>
          </cell>
          <cell r="E48">
            <v>0.99880000000000002</v>
          </cell>
          <cell r="F48">
            <v>0.99880000000000002</v>
          </cell>
          <cell r="G48">
            <v>0.99880000000000002</v>
          </cell>
          <cell r="H48">
            <v>0.99880000000000002</v>
          </cell>
          <cell r="I48">
            <v>0.99880000000000002</v>
          </cell>
          <cell r="J48">
            <v>0.99880000000000002</v>
          </cell>
          <cell r="K48">
            <v>0.99880000000000002</v>
          </cell>
          <cell r="L48">
            <v>0.99880000000000002</v>
          </cell>
          <cell r="M48">
            <v>0.99880000000000002</v>
          </cell>
          <cell r="N48">
            <v>0.99880000000000002</v>
          </cell>
          <cell r="O48">
            <v>0.99880000000000002</v>
          </cell>
          <cell r="P48">
            <v>0.99880000000000002</v>
          </cell>
          <cell r="Q48">
            <v>0.99880000000000002</v>
          </cell>
          <cell r="R48">
            <v>0.99880000000000002</v>
          </cell>
          <cell r="S48">
            <v>0.99880000000000002</v>
          </cell>
          <cell r="T48">
            <v>0.99880000000000002</v>
          </cell>
          <cell r="U48">
            <v>0.99880000000000002</v>
          </cell>
          <cell r="V48">
            <v>0.99880000000000002</v>
          </cell>
          <cell r="W48">
            <v>0.99880000000000002</v>
          </cell>
          <cell r="X48">
            <v>0.99880000000000002</v>
          </cell>
          <cell r="Y48">
            <v>0.99880000000000002</v>
          </cell>
          <cell r="Z48">
            <v>0.99880000000000002</v>
          </cell>
          <cell r="AA48">
            <v>0.99880000000000002</v>
          </cell>
          <cell r="AB48">
            <v>0.99880000000000002</v>
          </cell>
          <cell r="AC48">
            <v>0.99880000000000002</v>
          </cell>
          <cell r="AD48">
            <v>0.99880000000000002</v>
          </cell>
          <cell r="AE48">
            <v>0.99880000000000002</v>
          </cell>
          <cell r="AF48">
            <v>0.99880000000000002</v>
          </cell>
          <cell r="AG48">
            <v>0.99880000000000002</v>
          </cell>
          <cell r="AH48">
            <v>0.99880000000000002</v>
          </cell>
          <cell r="AI48">
            <v>0.99880000000000002</v>
          </cell>
          <cell r="AJ48">
            <v>0.99880000000000002</v>
          </cell>
          <cell r="AK48">
            <v>0.99880000000000002</v>
          </cell>
          <cell r="AL48">
            <v>0.99880000000000002</v>
          </cell>
          <cell r="AM48">
            <v>0.99880000000000002</v>
          </cell>
          <cell r="AN48">
            <v>0.99880000000000002</v>
          </cell>
          <cell r="AO48">
            <v>0.99880000000000002</v>
          </cell>
          <cell r="AP48">
            <v>0.99880000000000002</v>
          </cell>
          <cell r="AQ48">
            <v>0.99880000000000002</v>
          </cell>
          <cell r="AR48">
            <v>0.99880000000000002</v>
          </cell>
          <cell r="AS48">
            <v>0.99880000000000002</v>
          </cell>
          <cell r="AT48">
            <v>0.99880000000000002</v>
          </cell>
          <cell r="AU48">
            <v>0.99880000000000002</v>
          </cell>
          <cell r="AV48">
            <v>0.99880000000000002</v>
          </cell>
          <cell r="AW48">
            <v>0.99880000000000002</v>
          </cell>
          <cell r="AX48">
            <v>0.99880000000000002</v>
          </cell>
          <cell r="AY48">
            <v>0.99880000000000002</v>
          </cell>
          <cell r="AZ48">
            <v>0.99880000000000002</v>
          </cell>
          <cell r="BA48">
            <v>0.99880000000000002</v>
          </cell>
          <cell r="BB48">
            <v>0.99880000000000002</v>
          </cell>
          <cell r="BC48">
            <v>0.99880000000000002</v>
          </cell>
          <cell r="BD48">
            <v>0.99880000000000002</v>
          </cell>
          <cell r="BE48">
            <v>0.99880000000000002</v>
          </cell>
          <cell r="BF48">
            <v>0.99880000000000002</v>
          </cell>
          <cell r="BG48">
            <v>0.99880000000000002</v>
          </cell>
          <cell r="BH48">
            <v>0.99880000000000002</v>
          </cell>
          <cell r="BI48">
            <v>0.99880000000000002</v>
          </cell>
          <cell r="BJ48">
            <v>0.99880000000000002</v>
          </cell>
          <cell r="BK48">
            <v>0.99880000000000002</v>
          </cell>
          <cell r="BL48">
            <v>0.99880000000000002</v>
          </cell>
        </row>
        <row r="49">
          <cell r="A49" t="str">
            <v>EPGS-T-T3</v>
          </cell>
          <cell r="B49" t="str">
            <v>Del Charge Comp</v>
          </cell>
          <cell r="C49" t="str">
            <v>Electric Power Generator Service Delivery Charge - Competitive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</row>
        <row r="50">
          <cell r="A50" t="str">
            <v>EPGS-T-T4</v>
          </cell>
          <cell r="B50" t="str">
            <v>BB&amp;A Charge</v>
          </cell>
          <cell r="C50" t="str">
            <v>Electric Power Generator Service Balancing Service Charge</v>
          </cell>
          <cell r="E50">
            <v>9.2499999999999999E-2</v>
          </cell>
          <cell r="F50">
            <v>9.2499999999999999E-2</v>
          </cell>
          <cell r="G50">
            <v>9.2499999999999999E-2</v>
          </cell>
          <cell r="H50">
            <v>9.2499999999999999E-2</v>
          </cell>
          <cell r="I50">
            <v>9.2499999999999999E-2</v>
          </cell>
          <cell r="J50">
            <v>9.2499999999999999E-2</v>
          </cell>
          <cell r="K50">
            <v>9.2499999999999999E-2</v>
          </cell>
          <cell r="L50">
            <v>9.2499999999999999E-2</v>
          </cell>
          <cell r="M50">
            <v>9.2499999999999999E-2</v>
          </cell>
          <cell r="N50">
            <v>9.2499999999999999E-2</v>
          </cell>
          <cell r="O50">
            <v>9.2499999999999999E-2</v>
          </cell>
          <cell r="P50">
            <v>9.2499999999999999E-2</v>
          </cell>
          <cell r="Q50">
            <v>9.2499999999999999E-2</v>
          </cell>
          <cell r="R50">
            <v>9.2499999999999999E-2</v>
          </cell>
          <cell r="S50">
            <v>9.2499999999999999E-2</v>
          </cell>
          <cell r="T50">
            <v>9.2499999999999999E-2</v>
          </cell>
          <cell r="U50">
            <v>9.2499999999999999E-2</v>
          </cell>
          <cell r="V50">
            <v>9.2499999999999999E-2</v>
          </cell>
          <cell r="W50">
            <v>9.2499999999999999E-2</v>
          </cell>
          <cell r="X50">
            <v>9.2499999999999999E-2</v>
          </cell>
          <cell r="Y50">
            <v>9.2499999999999999E-2</v>
          </cell>
          <cell r="Z50">
            <v>9.2499999999999999E-2</v>
          </cell>
          <cell r="AA50">
            <v>9.2499999999999999E-2</v>
          </cell>
          <cell r="AB50">
            <v>9.2499999999999999E-2</v>
          </cell>
          <cell r="AC50">
            <v>9.2499999999999999E-2</v>
          </cell>
          <cell r="AD50">
            <v>9.2499999999999999E-2</v>
          </cell>
          <cell r="AE50">
            <v>9.2499999999999999E-2</v>
          </cell>
          <cell r="AF50">
            <v>9.2499999999999999E-2</v>
          </cell>
          <cell r="AG50">
            <v>9.2499999999999999E-2</v>
          </cell>
          <cell r="AH50">
            <v>9.2499999999999999E-2</v>
          </cell>
          <cell r="AI50">
            <v>9.2499999999999999E-2</v>
          </cell>
          <cell r="AJ50">
            <v>9.2499999999999999E-2</v>
          </cell>
          <cell r="AK50">
            <v>9.2499999999999999E-2</v>
          </cell>
          <cell r="AL50">
            <v>9.2499999999999999E-2</v>
          </cell>
          <cell r="AM50">
            <v>9.2499999999999999E-2</v>
          </cell>
          <cell r="AN50">
            <v>9.2499999999999999E-2</v>
          </cell>
          <cell r="AO50">
            <v>9.2499999999999999E-2</v>
          </cell>
          <cell r="AP50">
            <v>9.2499999999999999E-2</v>
          </cell>
          <cell r="AQ50">
            <v>9.2499999999999999E-2</v>
          </cell>
          <cell r="AR50">
            <v>9.2499999999999999E-2</v>
          </cell>
          <cell r="AS50">
            <v>9.2499999999999999E-2</v>
          </cell>
          <cell r="AT50">
            <v>9.2499999999999999E-2</v>
          </cell>
          <cell r="AU50">
            <v>9.2499999999999999E-2</v>
          </cell>
          <cell r="AV50">
            <v>9.2499999999999999E-2</v>
          </cell>
          <cell r="AW50">
            <v>9.2499999999999999E-2</v>
          </cell>
          <cell r="AX50">
            <v>9.2499999999999999E-2</v>
          </cell>
          <cell r="AY50">
            <v>9.2499999999999999E-2</v>
          </cell>
          <cell r="AZ50">
            <v>9.2499999999999999E-2</v>
          </cell>
          <cell r="BA50">
            <v>9.2499999999999999E-2</v>
          </cell>
          <cell r="BB50">
            <v>9.2499999999999999E-2</v>
          </cell>
          <cell r="BC50">
            <v>9.2499999999999999E-2</v>
          </cell>
          <cell r="BD50">
            <v>9.2499999999999999E-2</v>
          </cell>
          <cell r="BE50">
            <v>9.2499999999999999E-2</v>
          </cell>
          <cell r="BF50">
            <v>9.2499999999999999E-2</v>
          </cell>
          <cell r="BG50">
            <v>9.2499999999999999E-2</v>
          </cell>
          <cell r="BH50">
            <v>9.2499999999999999E-2</v>
          </cell>
          <cell r="BI50">
            <v>9.2499999999999999E-2</v>
          </cell>
          <cell r="BJ50">
            <v>9.2499999999999999E-2</v>
          </cell>
          <cell r="BK50">
            <v>9.2499999999999999E-2</v>
          </cell>
          <cell r="BL50">
            <v>9.2499999999999999E-2</v>
          </cell>
        </row>
        <row r="51">
          <cell r="A51" t="str">
            <v>EPGS-T-T5</v>
          </cell>
          <cell r="B51" t="str">
            <v>Rider STA</v>
          </cell>
          <cell r="C51" t="str">
            <v>Electric Power Generator Service State Tax Adjustment Surcharge</v>
          </cell>
          <cell r="E51">
            <v>-4.3E-3</v>
          </cell>
          <cell r="F51">
            <v>-4.3E-3</v>
          </cell>
          <cell r="G51">
            <v>-4.3E-3</v>
          </cell>
          <cell r="H51">
            <v>-4.3E-3</v>
          </cell>
          <cell r="I51">
            <v>-4.3E-3</v>
          </cell>
          <cell r="J51">
            <v>-4.3E-3</v>
          </cell>
          <cell r="K51">
            <v>-4.3E-3</v>
          </cell>
          <cell r="L51">
            <v>-4.3E-3</v>
          </cell>
          <cell r="M51">
            <v>-4.3E-3</v>
          </cell>
          <cell r="N51">
            <v>-4.3E-3</v>
          </cell>
          <cell r="O51">
            <v>-4.3E-3</v>
          </cell>
          <cell r="P51">
            <v>-4.3E-3</v>
          </cell>
          <cell r="Q51">
            <v>-4.3E-3</v>
          </cell>
          <cell r="R51">
            <v>-4.3E-3</v>
          </cell>
          <cell r="S51">
            <v>-4.3E-3</v>
          </cell>
          <cell r="T51">
            <v>-4.3E-3</v>
          </cell>
          <cell r="U51">
            <v>-4.3E-3</v>
          </cell>
          <cell r="V51">
            <v>-4.3E-3</v>
          </cell>
          <cell r="W51">
            <v>-4.3E-3</v>
          </cell>
          <cell r="X51">
            <v>-4.3E-3</v>
          </cell>
          <cell r="Y51">
            <v>-4.3E-3</v>
          </cell>
          <cell r="Z51">
            <v>-4.3E-3</v>
          </cell>
          <cell r="AA51">
            <v>-4.3E-3</v>
          </cell>
          <cell r="AB51">
            <v>-4.3E-3</v>
          </cell>
          <cell r="AC51">
            <v>-4.3E-3</v>
          </cell>
          <cell r="AD51">
            <v>-4.3E-3</v>
          </cell>
          <cell r="AE51">
            <v>-4.3E-3</v>
          </cell>
          <cell r="AF51">
            <v>-4.3E-3</v>
          </cell>
          <cell r="AG51">
            <v>-4.3E-3</v>
          </cell>
          <cell r="AH51">
            <v>-4.3E-3</v>
          </cell>
          <cell r="AI51">
            <v>-4.3E-3</v>
          </cell>
          <cell r="AJ51">
            <v>-4.3E-3</v>
          </cell>
          <cell r="AK51">
            <v>-4.3E-3</v>
          </cell>
          <cell r="AL51">
            <v>-4.3E-3</v>
          </cell>
          <cell r="AM51">
            <v>-4.3E-3</v>
          </cell>
          <cell r="AN51">
            <v>-4.3E-3</v>
          </cell>
          <cell r="AO51">
            <v>-4.3E-3</v>
          </cell>
          <cell r="AP51">
            <v>-4.3E-3</v>
          </cell>
          <cell r="AQ51">
            <v>-4.3E-3</v>
          </cell>
          <cell r="AR51">
            <v>-4.3E-3</v>
          </cell>
          <cell r="AS51">
            <v>-4.3E-3</v>
          </cell>
          <cell r="AT51">
            <v>-4.3E-3</v>
          </cell>
          <cell r="AU51">
            <v>-4.3E-3</v>
          </cell>
          <cell r="AV51">
            <v>-4.3E-3</v>
          </cell>
          <cell r="AW51">
            <v>-4.3E-3</v>
          </cell>
          <cell r="AX51">
            <v>-4.3E-3</v>
          </cell>
          <cell r="AY51">
            <v>-4.3E-3</v>
          </cell>
          <cell r="AZ51">
            <v>-4.3E-3</v>
          </cell>
          <cell r="BA51">
            <v>-4.3E-3</v>
          </cell>
          <cell r="BB51">
            <v>-4.3E-3</v>
          </cell>
          <cell r="BC51">
            <v>-4.3E-3</v>
          </cell>
          <cell r="BD51">
            <v>-4.3E-3</v>
          </cell>
          <cell r="BE51">
            <v>-4.3E-3</v>
          </cell>
          <cell r="BF51">
            <v>-4.3E-3</v>
          </cell>
          <cell r="BG51">
            <v>-4.3E-3</v>
          </cell>
          <cell r="BH51">
            <v>-4.3E-3</v>
          </cell>
          <cell r="BI51">
            <v>-4.3E-3</v>
          </cell>
          <cell r="BJ51">
            <v>-4.3E-3</v>
          </cell>
          <cell r="BK51">
            <v>-4.3E-3</v>
          </cell>
          <cell r="BL51">
            <v>-4.3E-3</v>
          </cell>
        </row>
        <row r="53">
          <cell r="A53" t="str">
            <v>CGS-T-T1</v>
          </cell>
          <cell r="B53" t="str">
            <v>Cust Charge</v>
          </cell>
          <cell r="C53" t="str">
            <v>Cogenertation Gas Service Customer Charge</v>
          </cell>
          <cell r="E53">
            <v>4000</v>
          </cell>
          <cell r="F53">
            <v>4000</v>
          </cell>
          <cell r="G53">
            <v>4000</v>
          </cell>
          <cell r="H53">
            <v>4000</v>
          </cell>
          <cell r="I53">
            <v>4000</v>
          </cell>
          <cell r="J53">
            <v>4000</v>
          </cell>
          <cell r="K53">
            <v>4000</v>
          </cell>
          <cell r="L53">
            <v>4000</v>
          </cell>
          <cell r="M53">
            <v>4000</v>
          </cell>
          <cell r="N53">
            <v>4000</v>
          </cell>
          <cell r="O53">
            <v>4000</v>
          </cell>
          <cell r="P53">
            <v>4000</v>
          </cell>
          <cell r="Q53">
            <v>4000</v>
          </cell>
          <cell r="R53">
            <v>4000</v>
          </cell>
          <cell r="S53">
            <v>4000</v>
          </cell>
          <cell r="T53">
            <v>4000</v>
          </cell>
          <cell r="U53">
            <v>4000</v>
          </cell>
          <cell r="V53">
            <v>4000</v>
          </cell>
          <cell r="W53">
            <v>4000</v>
          </cell>
          <cell r="X53">
            <v>4000</v>
          </cell>
          <cell r="Y53">
            <v>4000</v>
          </cell>
          <cell r="Z53">
            <v>4000</v>
          </cell>
          <cell r="AA53">
            <v>4000</v>
          </cell>
          <cell r="AB53">
            <v>4000</v>
          </cell>
          <cell r="AC53">
            <v>4000</v>
          </cell>
          <cell r="AD53">
            <v>4000</v>
          </cell>
          <cell r="AE53">
            <v>4000</v>
          </cell>
          <cell r="AF53">
            <v>4000</v>
          </cell>
          <cell r="AG53">
            <v>4000</v>
          </cell>
          <cell r="AH53">
            <v>4000</v>
          </cell>
          <cell r="AI53">
            <v>4000</v>
          </cell>
          <cell r="AJ53">
            <v>4000</v>
          </cell>
          <cell r="AK53">
            <v>4000</v>
          </cell>
          <cell r="AL53">
            <v>4000</v>
          </cell>
          <cell r="AM53">
            <v>4000</v>
          </cell>
          <cell r="AN53">
            <v>4000</v>
          </cell>
          <cell r="AO53">
            <v>4000</v>
          </cell>
          <cell r="AP53">
            <v>4000</v>
          </cell>
          <cell r="AQ53">
            <v>4000</v>
          </cell>
          <cell r="AR53">
            <v>4000</v>
          </cell>
          <cell r="AS53">
            <v>4000</v>
          </cell>
          <cell r="AT53">
            <v>4000</v>
          </cell>
          <cell r="AU53">
            <v>4000</v>
          </cell>
          <cell r="AV53">
            <v>4000</v>
          </cell>
          <cell r="AW53">
            <v>4000</v>
          </cell>
          <cell r="AX53">
            <v>4000</v>
          </cell>
          <cell r="AY53">
            <v>4000</v>
          </cell>
          <cell r="AZ53">
            <v>4000</v>
          </cell>
          <cell r="BA53">
            <v>4000</v>
          </cell>
          <cell r="BB53">
            <v>4000</v>
          </cell>
          <cell r="BC53">
            <v>4000</v>
          </cell>
          <cell r="BD53">
            <v>4000</v>
          </cell>
          <cell r="BE53">
            <v>4000</v>
          </cell>
          <cell r="BF53">
            <v>4000</v>
          </cell>
          <cell r="BG53">
            <v>4000</v>
          </cell>
          <cell r="BH53">
            <v>4000</v>
          </cell>
          <cell r="BI53">
            <v>4000</v>
          </cell>
          <cell r="BJ53">
            <v>4000</v>
          </cell>
          <cell r="BK53">
            <v>4000</v>
          </cell>
          <cell r="BL53">
            <v>4000</v>
          </cell>
        </row>
        <row r="54">
          <cell r="A54" t="str">
            <v>CGS-T-T2</v>
          </cell>
          <cell r="B54" t="str">
            <v>Del Charge</v>
          </cell>
          <cell r="C54" t="str">
            <v>Cogenertation Gas Service Delivery Charge</v>
          </cell>
          <cell r="E54">
            <v>0.99880000000000002</v>
          </cell>
          <cell r="F54">
            <v>0.99880000000000002</v>
          </cell>
          <cell r="G54">
            <v>0.99880000000000002</v>
          </cell>
          <cell r="H54">
            <v>0.99880000000000002</v>
          </cell>
          <cell r="I54">
            <v>0.99880000000000002</v>
          </cell>
          <cell r="J54">
            <v>0.99880000000000002</v>
          </cell>
          <cell r="K54">
            <v>0.99880000000000002</v>
          </cell>
          <cell r="L54">
            <v>0.99880000000000002</v>
          </cell>
          <cell r="M54">
            <v>0.99880000000000002</v>
          </cell>
          <cell r="N54">
            <v>0.99880000000000002</v>
          </cell>
          <cell r="O54">
            <v>0.99880000000000002</v>
          </cell>
          <cell r="P54">
            <v>0.99880000000000002</v>
          </cell>
          <cell r="Q54">
            <v>0.99880000000000002</v>
          </cell>
          <cell r="R54">
            <v>0.99880000000000002</v>
          </cell>
          <cell r="S54">
            <v>0.99880000000000002</v>
          </cell>
          <cell r="T54">
            <v>0.99880000000000002</v>
          </cell>
          <cell r="U54">
            <v>0.99880000000000002</v>
          </cell>
          <cell r="V54">
            <v>0.99880000000000002</v>
          </cell>
          <cell r="W54">
            <v>0.99880000000000002</v>
          </cell>
          <cell r="X54">
            <v>0.99880000000000002</v>
          </cell>
          <cell r="Y54">
            <v>0.99880000000000002</v>
          </cell>
          <cell r="Z54">
            <v>0.99880000000000002</v>
          </cell>
          <cell r="AA54">
            <v>0.99880000000000002</v>
          </cell>
          <cell r="AB54">
            <v>0.99880000000000002</v>
          </cell>
          <cell r="AC54">
            <v>0.99880000000000002</v>
          </cell>
          <cell r="AD54">
            <v>0.99880000000000002</v>
          </cell>
          <cell r="AE54">
            <v>0.99880000000000002</v>
          </cell>
          <cell r="AF54">
            <v>0.99880000000000002</v>
          </cell>
          <cell r="AG54">
            <v>0.99880000000000002</v>
          </cell>
          <cell r="AH54">
            <v>0.99880000000000002</v>
          </cell>
          <cell r="AI54">
            <v>0.99880000000000002</v>
          </cell>
          <cell r="AJ54">
            <v>0.99880000000000002</v>
          </cell>
          <cell r="AK54">
            <v>0.99880000000000002</v>
          </cell>
          <cell r="AL54">
            <v>0.99880000000000002</v>
          </cell>
          <cell r="AM54">
            <v>0.99880000000000002</v>
          </cell>
          <cell r="AN54">
            <v>0.99880000000000002</v>
          </cell>
          <cell r="AO54">
            <v>0.99880000000000002</v>
          </cell>
          <cell r="AP54">
            <v>0.99880000000000002</v>
          </cell>
          <cell r="AQ54">
            <v>0.99880000000000002</v>
          </cell>
          <cell r="AR54">
            <v>0.99880000000000002</v>
          </cell>
          <cell r="AS54">
            <v>0.99880000000000002</v>
          </cell>
          <cell r="AT54">
            <v>0.99880000000000002</v>
          </cell>
          <cell r="AU54">
            <v>0.99880000000000002</v>
          </cell>
          <cell r="AV54">
            <v>0.99880000000000002</v>
          </cell>
          <cell r="AW54">
            <v>0.99880000000000002</v>
          </cell>
          <cell r="AX54">
            <v>0.99880000000000002</v>
          </cell>
          <cell r="AY54">
            <v>0.99880000000000002</v>
          </cell>
          <cell r="AZ54">
            <v>0.99880000000000002</v>
          </cell>
          <cell r="BA54">
            <v>0.99880000000000002</v>
          </cell>
          <cell r="BB54">
            <v>0.99880000000000002</v>
          </cell>
          <cell r="BC54">
            <v>0.99880000000000002</v>
          </cell>
          <cell r="BD54">
            <v>0.99880000000000002</v>
          </cell>
          <cell r="BE54">
            <v>0.99880000000000002</v>
          </cell>
          <cell r="BF54">
            <v>0.99880000000000002</v>
          </cell>
          <cell r="BG54">
            <v>0.99880000000000002</v>
          </cell>
          <cell r="BH54">
            <v>0.99880000000000002</v>
          </cell>
          <cell r="BI54">
            <v>0.99880000000000002</v>
          </cell>
          <cell r="BJ54">
            <v>0.99880000000000002</v>
          </cell>
          <cell r="BK54">
            <v>0.99880000000000002</v>
          </cell>
          <cell r="BL54">
            <v>0.99880000000000002</v>
          </cell>
        </row>
        <row r="55">
          <cell r="A55" t="str">
            <v>CGS-T-T3</v>
          </cell>
          <cell r="B55" t="str">
            <v>Del Charge Comp</v>
          </cell>
          <cell r="C55" t="str">
            <v>Cogenertation Gas Service Delivery Charge - Competitive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</row>
        <row r="57">
          <cell r="A57" t="str">
            <v>FTS-T-T1</v>
          </cell>
          <cell r="B57" t="str">
            <v>Cust Charge</v>
          </cell>
          <cell r="C57" t="str">
            <v>Field Transportation Service Customer Charge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</row>
        <row r="58">
          <cell r="A58" t="str">
            <v>FTS-T-T2</v>
          </cell>
          <cell r="B58" t="str">
            <v>Del Charge</v>
          </cell>
          <cell r="C58" t="str">
            <v>Field Transportation Service Delivery Charge</v>
          </cell>
          <cell r="E58">
            <v>0.34399999999999997</v>
          </cell>
          <cell r="F58">
            <v>0.34399999999999997</v>
          </cell>
          <cell r="G58">
            <v>0.34399999999999997</v>
          </cell>
          <cell r="H58">
            <v>0.34399999999999997</v>
          </cell>
          <cell r="I58">
            <v>0.34399999999999997</v>
          </cell>
          <cell r="J58">
            <v>0.34399999999999997</v>
          </cell>
          <cell r="K58">
            <v>0.34399999999999997</v>
          </cell>
          <cell r="L58">
            <v>0.34399999999999997</v>
          </cell>
          <cell r="M58">
            <v>0.34399999999999997</v>
          </cell>
          <cell r="N58">
            <v>0.34399999999999997</v>
          </cell>
          <cell r="O58">
            <v>0.34399999999999997</v>
          </cell>
          <cell r="P58">
            <v>0.34399999999999997</v>
          </cell>
          <cell r="Q58">
            <v>0.34399999999999997</v>
          </cell>
          <cell r="R58">
            <v>0.34399999999999997</v>
          </cell>
          <cell r="S58">
            <v>0.34399999999999997</v>
          </cell>
          <cell r="T58">
            <v>0.34399999999999997</v>
          </cell>
          <cell r="U58">
            <v>0.34399999999999997</v>
          </cell>
          <cell r="V58">
            <v>0.34399999999999997</v>
          </cell>
          <cell r="W58">
            <v>0.34399999999999997</v>
          </cell>
          <cell r="X58">
            <v>0.34399999999999997</v>
          </cell>
          <cell r="Y58">
            <v>0.34399999999999997</v>
          </cell>
          <cell r="Z58">
            <v>0.34399999999999997</v>
          </cell>
          <cell r="AA58">
            <v>0.34399999999999997</v>
          </cell>
          <cell r="AB58">
            <v>0.34399999999999997</v>
          </cell>
          <cell r="AC58">
            <v>0.34399999999999997</v>
          </cell>
          <cell r="AD58">
            <v>0.34399999999999997</v>
          </cell>
          <cell r="AE58">
            <v>0.34399999999999997</v>
          </cell>
          <cell r="AF58">
            <v>0.34399999999999997</v>
          </cell>
          <cell r="AG58">
            <v>0.34399999999999997</v>
          </cell>
          <cell r="AH58">
            <v>0.34399999999999997</v>
          </cell>
          <cell r="AI58">
            <v>0.34399999999999997</v>
          </cell>
          <cell r="AJ58">
            <v>0.34399999999999997</v>
          </cell>
          <cell r="AK58">
            <v>0.34399999999999997</v>
          </cell>
          <cell r="AL58">
            <v>0.34399999999999997</v>
          </cell>
          <cell r="AM58">
            <v>0.34399999999999997</v>
          </cell>
          <cell r="AN58">
            <v>0.34399999999999997</v>
          </cell>
          <cell r="AO58">
            <v>0.34399999999999997</v>
          </cell>
          <cell r="AP58">
            <v>0.34399999999999997</v>
          </cell>
          <cell r="AQ58">
            <v>0.34399999999999997</v>
          </cell>
          <cell r="AR58">
            <v>0.34399999999999997</v>
          </cell>
          <cell r="AS58">
            <v>0.34399999999999997</v>
          </cell>
          <cell r="AT58">
            <v>0.34399999999999997</v>
          </cell>
          <cell r="AU58">
            <v>0.34399999999999997</v>
          </cell>
          <cell r="AV58">
            <v>0.34399999999999997</v>
          </cell>
          <cell r="AW58">
            <v>0.34399999999999997</v>
          </cell>
          <cell r="AX58">
            <v>0.34399999999999997</v>
          </cell>
          <cell r="AY58">
            <v>0.34399999999999997</v>
          </cell>
          <cell r="AZ58">
            <v>0.34399999999999997</v>
          </cell>
          <cell r="BA58">
            <v>0.34399999999999997</v>
          </cell>
          <cell r="BB58">
            <v>0.34399999999999997</v>
          </cell>
          <cell r="BC58">
            <v>0.34399999999999997</v>
          </cell>
          <cell r="BD58">
            <v>0.34399999999999997</v>
          </cell>
          <cell r="BE58">
            <v>0.34399999999999997</v>
          </cell>
          <cell r="BF58">
            <v>0.34399999999999997</v>
          </cell>
          <cell r="BG58">
            <v>0.34399999999999997</v>
          </cell>
          <cell r="BH58">
            <v>0.34399999999999997</v>
          </cell>
          <cell r="BI58">
            <v>0.34399999999999997</v>
          </cell>
          <cell r="BJ58">
            <v>0.34399999999999997</v>
          </cell>
          <cell r="BK58">
            <v>0.34399999999999997</v>
          </cell>
          <cell r="BL58">
            <v>0.34399999999999997</v>
          </cell>
        </row>
        <row r="59">
          <cell r="A59" t="str">
            <v>FTS-T-T3</v>
          </cell>
          <cell r="B59" t="str">
            <v>Del Charge Comp</v>
          </cell>
          <cell r="C59" t="str">
            <v>Field Transportation Service Delivery Charge - Competitive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</row>
      </sheetData>
      <sheetData sheetId="21">
        <row r="5"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  <cell r="BG5">
            <v>59</v>
          </cell>
          <cell r="BH5">
            <v>60</v>
          </cell>
          <cell r="BI5">
            <v>61</v>
          </cell>
          <cell r="BJ5">
            <v>62</v>
          </cell>
          <cell r="BK5">
            <v>63</v>
          </cell>
          <cell r="BL5">
            <v>64</v>
          </cell>
        </row>
        <row r="6">
          <cell r="A6" t="str">
            <v>R1</v>
          </cell>
          <cell r="B6" t="str">
            <v>RSS-COMM</v>
          </cell>
          <cell r="C6" t="str">
            <v>Residential Sales Commodity (Total)</v>
          </cell>
          <cell r="E6">
            <v>892.85900000000004</v>
          </cell>
          <cell r="F6">
            <v>764.86199999999997</v>
          </cell>
          <cell r="G6">
            <v>647.90200000000004</v>
          </cell>
          <cell r="H6">
            <v>419.267</v>
          </cell>
          <cell r="I6">
            <v>229.666</v>
          </cell>
          <cell r="J6">
            <v>68.319999999999993</v>
          </cell>
          <cell r="K6">
            <v>70.253</v>
          </cell>
          <cell r="L6">
            <v>70.494</v>
          </cell>
          <cell r="M6">
            <v>135.16300000000001</v>
          </cell>
          <cell r="N6">
            <v>383.67899999999997</v>
          </cell>
          <cell r="O6">
            <v>542.303</v>
          </cell>
          <cell r="P6">
            <v>803.91099999999994</v>
          </cell>
          <cell r="Q6">
            <v>887.59699999999998</v>
          </cell>
          <cell r="R6">
            <v>760.35599999999999</v>
          </cell>
          <cell r="S6">
            <v>644.08600000000001</v>
          </cell>
          <cell r="T6">
            <v>417.14800000000002</v>
          </cell>
          <cell r="U6">
            <v>231.208</v>
          </cell>
          <cell r="V6">
            <v>68.254999999999995</v>
          </cell>
          <cell r="W6">
            <v>70.667000000000002</v>
          </cell>
          <cell r="X6">
            <v>70.322999999999993</v>
          </cell>
          <cell r="Y6">
            <v>135.35300000000001</v>
          </cell>
          <cell r="Z6">
            <v>384.20600000000002</v>
          </cell>
          <cell r="AA6">
            <v>540.59100000000001</v>
          </cell>
          <cell r="AB6">
            <v>799.61699999999996</v>
          </cell>
          <cell r="AC6">
            <v>883.50900000000001</v>
          </cell>
          <cell r="AD6">
            <v>756.85500000000002</v>
          </cell>
          <cell r="AE6">
            <v>641.12</v>
          </cell>
          <cell r="AF6">
            <v>414.87799999999999</v>
          </cell>
          <cell r="AG6">
            <v>227.262</v>
          </cell>
          <cell r="AH6">
            <v>60.594999999999999</v>
          </cell>
          <cell r="AI6">
            <v>69.516999999999996</v>
          </cell>
          <cell r="AJ6">
            <v>69.756</v>
          </cell>
          <cell r="AK6">
            <v>133.74799999999999</v>
          </cell>
          <cell r="AL6">
            <v>379.66300000000001</v>
          </cell>
          <cell r="AM6">
            <v>536.62599999999998</v>
          </cell>
          <cell r="AN6">
            <v>795.49400000000003</v>
          </cell>
          <cell r="AO6">
            <v>872.54300000000001</v>
          </cell>
          <cell r="AP6">
            <v>772.86300000000006</v>
          </cell>
          <cell r="AQ6">
            <v>633.16200000000003</v>
          </cell>
          <cell r="AR6">
            <v>410.07400000000001</v>
          </cell>
          <cell r="AS6">
            <v>227.28700000000001</v>
          </cell>
          <cell r="AT6">
            <v>67.096999999999994</v>
          </cell>
          <cell r="AU6">
            <v>69.468999999999994</v>
          </cell>
          <cell r="AV6">
            <v>69.13</v>
          </cell>
          <cell r="AW6">
            <v>133.05799999999999</v>
          </cell>
          <cell r="AX6">
            <v>377.69</v>
          </cell>
          <cell r="AY6">
            <v>531.42200000000003</v>
          </cell>
          <cell r="AZ6">
            <v>786.05600000000004</v>
          </cell>
          <cell r="BA6">
            <v>871.81799999999998</v>
          </cell>
          <cell r="BB6">
            <v>746.83900000000006</v>
          </cell>
          <cell r="BC6">
            <v>632.63599999999997</v>
          </cell>
          <cell r="BD6">
            <v>409.387</v>
          </cell>
          <cell r="BE6">
            <v>224.25399999999999</v>
          </cell>
          <cell r="BF6">
            <v>66.709999999999994</v>
          </cell>
          <cell r="BG6">
            <v>68.596999999999994</v>
          </cell>
          <cell r="BH6">
            <v>68.832999999999998</v>
          </cell>
          <cell r="BI6">
            <v>131.97800000000001</v>
          </cell>
          <cell r="BJ6">
            <v>374.63900000000001</v>
          </cell>
          <cell r="BK6">
            <v>529.52499999999998</v>
          </cell>
          <cell r="BL6">
            <v>784.96799999999996</v>
          </cell>
        </row>
        <row r="7">
          <cell r="A7" t="str">
            <v>R1A</v>
          </cell>
          <cell r="B7" t="str">
            <v>RSS-COMM-NONRUS</v>
          </cell>
          <cell r="C7" t="str">
            <v>Residential Non RUS Sales Commodity</v>
          </cell>
          <cell r="E7">
            <v>863.96311189686253</v>
          </cell>
          <cell r="F7">
            <v>739.26293959864677</v>
          </cell>
          <cell r="G7">
            <v>627.88260081023861</v>
          </cell>
          <cell r="H7">
            <v>408.17852259575261</v>
          </cell>
          <cell r="I7">
            <v>223.2667273844275</v>
          </cell>
          <cell r="J7">
            <v>65.915522316446612</v>
          </cell>
          <cell r="K7">
            <v>68.293914676934847</v>
          </cell>
          <cell r="L7">
            <v>68.528181572519713</v>
          </cell>
          <cell r="M7">
            <v>133.19718157251972</v>
          </cell>
          <cell r="N7">
            <v>377.06592494249304</v>
          </cell>
          <cell r="O7">
            <v>528.85953673208473</v>
          </cell>
          <cell r="P7">
            <v>781.51583590107327</v>
          </cell>
          <cell r="Q7">
            <v>861.83596992376931</v>
          </cell>
          <cell r="R7">
            <v>738.23074603768953</v>
          </cell>
          <cell r="S7">
            <v>625.22955229321815</v>
          </cell>
          <cell r="T7">
            <v>406.33076352798429</v>
          </cell>
          <cell r="U7">
            <v>224.88060771162884</v>
          </cell>
          <cell r="V7">
            <v>64.918880652855918</v>
          </cell>
          <cell r="W7">
            <v>68.012345224539246</v>
          </cell>
          <cell r="X7">
            <v>67.66833334212194</v>
          </cell>
          <cell r="Y7">
            <v>131.82401723404539</v>
          </cell>
          <cell r="Z7">
            <v>377.20293340832268</v>
          </cell>
          <cell r="AA7">
            <v>524.35941758886429</v>
          </cell>
          <cell r="AB7">
            <v>776.16443305496045</v>
          </cell>
          <cell r="AC7">
            <v>857.76345577740096</v>
          </cell>
          <cell r="AD7">
            <v>734.65745323773467</v>
          </cell>
          <cell r="AE7">
            <v>622.27487568743948</v>
          </cell>
          <cell r="AF7">
            <v>404.06718537895728</v>
          </cell>
          <cell r="AG7">
            <v>220.93835271276234</v>
          </cell>
          <cell r="AH7">
            <v>57.260827225921972</v>
          </cell>
          <cell r="AI7">
            <v>66.863901145491184</v>
          </cell>
          <cell r="AJ7">
            <v>67.102889308820735</v>
          </cell>
          <cell r="AK7">
            <v>130.22113064516677</v>
          </cell>
          <cell r="AL7">
            <v>372.66424133996213</v>
          </cell>
          <cell r="AM7">
            <v>520.40416028285279</v>
          </cell>
          <cell r="AN7">
            <v>772.05552725748976</v>
          </cell>
          <cell r="AO7">
            <v>846.78204939474972</v>
          </cell>
          <cell r="AP7">
            <v>750.7378102331943</v>
          </cell>
          <cell r="AQ7">
            <v>614.30558674021893</v>
          </cell>
          <cell r="AR7">
            <v>399.25663552978273</v>
          </cell>
          <cell r="AS7">
            <v>220.95951006274927</v>
          </cell>
          <cell r="AT7">
            <v>63.760773212952202</v>
          </cell>
          <cell r="AU7">
            <v>66.81427372651676</v>
          </cell>
          <cell r="AV7">
            <v>66.475261921202105</v>
          </cell>
          <cell r="AW7">
            <v>129.52901215686234</v>
          </cell>
          <cell r="AX7">
            <v>370.68715109951802</v>
          </cell>
          <cell r="AY7">
            <v>515.19043823860966</v>
          </cell>
          <cell r="AZ7">
            <v>762.60349768364415</v>
          </cell>
          <cell r="BA7">
            <v>846.19301534312626</v>
          </cell>
          <cell r="BB7">
            <v>724.07737445929695</v>
          </cell>
          <cell r="BC7">
            <v>613.87909903929017</v>
          </cell>
          <cell r="BD7">
            <v>398.62664958573976</v>
          </cell>
          <cell r="BE7">
            <v>217.95984855566513</v>
          </cell>
          <cell r="BF7">
            <v>63.391323569572485</v>
          </cell>
          <cell r="BG7">
            <v>65.956245915744844</v>
          </cell>
          <cell r="BH7">
            <v>66.192234158099538</v>
          </cell>
          <cell r="BI7">
            <v>128.46763022668779</v>
          </cell>
          <cell r="BJ7">
            <v>367.67320938432732</v>
          </cell>
          <cell r="BK7">
            <v>513.37909381569273</v>
          </cell>
          <cell r="BL7">
            <v>761.63927594675692</v>
          </cell>
        </row>
        <row r="8">
          <cell r="A8" t="str">
            <v>R1B</v>
          </cell>
          <cell r="B8" t="str">
            <v>RSS-COMM-RUS</v>
          </cell>
          <cell r="C8" t="str">
            <v>Residential RUS Sales Commodity</v>
          </cell>
          <cell r="E8">
            <v>28.89588810313748</v>
          </cell>
          <cell r="F8">
            <v>25.599060401353249</v>
          </cell>
          <cell r="G8">
            <v>20.019399189761444</v>
          </cell>
          <cell r="H8">
            <v>11.088477404247396</v>
          </cell>
          <cell r="I8">
            <v>6.3992726155724906</v>
          </cell>
          <cell r="J8">
            <v>2.4044776835533819</v>
          </cell>
          <cell r="K8">
            <v>1.9590853230651473</v>
          </cell>
          <cell r="L8">
            <v>1.9658184274802903</v>
          </cell>
          <cell r="M8">
            <v>1.9658184274802903</v>
          </cell>
          <cell r="N8">
            <v>6.6130750575069088</v>
          </cell>
          <cell r="O8">
            <v>13.443463267915238</v>
          </cell>
          <cell r="P8">
            <v>22.39516409892666</v>
          </cell>
          <cell r="Q8">
            <v>25.761030076230682</v>
          </cell>
          <cell r="R8">
            <v>22.125253962310474</v>
          </cell>
          <cell r="S8">
            <v>18.856447706781857</v>
          </cell>
          <cell r="T8">
            <v>10.817236472015729</v>
          </cell>
          <cell r="U8">
            <v>6.3273922883711666</v>
          </cell>
          <cell r="V8">
            <v>3.3361193471440806</v>
          </cell>
          <cell r="W8">
            <v>2.6546547754607581</v>
          </cell>
          <cell r="X8">
            <v>2.6546666578780522</v>
          </cell>
          <cell r="Y8">
            <v>3.5289827659546344</v>
          </cell>
          <cell r="Z8">
            <v>7.0030665916773662</v>
          </cell>
          <cell r="AA8">
            <v>16.231582411135726</v>
          </cell>
          <cell r="AB8">
            <v>23.4525669450395</v>
          </cell>
          <cell r="AC8">
            <v>25.745544222599001</v>
          </cell>
          <cell r="AD8">
            <v>22.197546762265382</v>
          </cell>
          <cell r="AE8">
            <v>18.845124312560561</v>
          </cell>
          <cell r="AF8">
            <v>10.810814621042704</v>
          </cell>
          <cell r="AG8">
            <v>6.3236472872376712</v>
          </cell>
          <cell r="AH8">
            <v>3.3341727740780236</v>
          </cell>
          <cell r="AI8">
            <v>2.6530988545088174</v>
          </cell>
          <cell r="AJ8">
            <v>2.6531106911792617</v>
          </cell>
          <cell r="AK8">
            <v>3.5268693548332153</v>
          </cell>
          <cell r="AL8">
            <v>6.9987586600379066</v>
          </cell>
          <cell r="AM8">
            <v>16.221839717147187</v>
          </cell>
          <cell r="AN8">
            <v>23.438472742510278</v>
          </cell>
          <cell r="AO8">
            <v>25.760950605250343</v>
          </cell>
          <cell r="AP8">
            <v>22.125189766805772</v>
          </cell>
          <cell r="AQ8">
            <v>18.856413259781078</v>
          </cell>
          <cell r="AR8">
            <v>10.817364470217264</v>
          </cell>
          <cell r="AS8">
            <v>6.3274899372507267</v>
          </cell>
          <cell r="AT8">
            <v>3.3362267870477944</v>
          </cell>
          <cell r="AU8">
            <v>2.6547262734832402</v>
          </cell>
          <cell r="AV8">
            <v>2.6547380787978936</v>
          </cell>
          <cell r="AW8">
            <v>3.5289878431376436</v>
          </cell>
          <cell r="AX8">
            <v>7.0028489004819958</v>
          </cell>
          <cell r="AY8">
            <v>16.231561761390353</v>
          </cell>
          <cell r="AZ8">
            <v>23.45250231635589</v>
          </cell>
          <cell r="BA8">
            <v>25.624984656873682</v>
          </cell>
          <cell r="BB8">
            <v>22.761625540703101</v>
          </cell>
          <cell r="BC8">
            <v>18.756900960709793</v>
          </cell>
          <cell r="BD8">
            <v>10.760350414260254</v>
          </cell>
          <cell r="BE8">
            <v>6.294151444334859</v>
          </cell>
          <cell r="BF8">
            <v>3.3186764304275087</v>
          </cell>
          <cell r="BG8">
            <v>2.6407540842551476</v>
          </cell>
          <cell r="BH8">
            <v>2.6407658419004618</v>
          </cell>
          <cell r="BI8">
            <v>3.5103697733122341</v>
          </cell>
          <cell r="BJ8">
            <v>6.9657906156726916</v>
          </cell>
          <cell r="BK8">
            <v>16.145906184307247</v>
          </cell>
          <cell r="BL8">
            <v>23.328724053242986</v>
          </cell>
        </row>
        <row r="9">
          <cell r="A9" t="str">
            <v>R2</v>
          </cell>
          <cell r="B9" t="str">
            <v>GSS-COMM</v>
          </cell>
          <cell r="C9" t="str">
            <v>General Service Small Sales Commodity</v>
          </cell>
          <cell r="E9">
            <v>223.68100000000001</v>
          </cell>
          <cell r="F9">
            <v>199.59200000000001</v>
          </cell>
          <cell r="G9">
            <v>169.75800000000001</v>
          </cell>
          <cell r="H9">
            <v>114.892</v>
          </cell>
          <cell r="I9">
            <v>66.378</v>
          </cell>
          <cell r="J9">
            <v>23.646999999999998</v>
          </cell>
          <cell r="K9">
            <v>24.425000000000001</v>
          </cell>
          <cell r="L9">
            <v>24.457000000000001</v>
          </cell>
          <cell r="M9">
            <v>45.13</v>
          </cell>
          <cell r="N9">
            <v>124.759</v>
          </cell>
          <cell r="O9">
            <v>144.78399999999999</v>
          </cell>
          <cell r="P9">
            <v>208.86</v>
          </cell>
          <cell r="Q9">
            <v>223.68100000000001</v>
          </cell>
          <cell r="R9">
            <v>199.59200000000001</v>
          </cell>
          <cell r="S9">
            <v>169.75800000000001</v>
          </cell>
          <cell r="T9">
            <v>114.892</v>
          </cell>
          <cell r="U9">
            <v>66.378</v>
          </cell>
          <cell r="V9">
            <v>23.646999999999998</v>
          </cell>
          <cell r="W9">
            <v>24.425000000000001</v>
          </cell>
          <cell r="X9">
            <v>24.457000000000001</v>
          </cell>
          <cell r="Y9">
            <v>45.13</v>
          </cell>
          <cell r="Z9">
            <v>124.759</v>
          </cell>
          <cell r="AA9">
            <v>144.78399999999999</v>
          </cell>
          <cell r="AB9">
            <v>208.86</v>
          </cell>
          <cell r="AC9">
            <v>223.68100000000001</v>
          </cell>
          <cell r="AD9">
            <v>199.59200000000001</v>
          </cell>
          <cell r="AE9">
            <v>169.75800000000001</v>
          </cell>
          <cell r="AF9">
            <v>114.892</v>
          </cell>
          <cell r="AG9">
            <v>66.378</v>
          </cell>
          <cell r="AH9">
            <v>23.646999999999998</v>
          </cell>
          <cell r="AI9">
            <v>24.425000000000001</v>
          </cell>
          <cell r="AJ9">
            <v>24.457000000000001</v>
          </cell>
          <cell r="AK9">
            <v>45.13</v>
          </cell>
          <cell r="AL9">
            <v>124.759</v>
          </cell>
          <cell r="AM9">
            <v>144.78399999999999</v>
          </cell>
          <cell r="AN9">
            <v>208.86</v>
          </cell>
          <cell r="AO9">
            <v>223.68100000000001</v>
          </cell>
          <cell r="AP9">
            <v>199.59200000000001</v>
          </cell>
          <cell r="AQ9">
            <v>169.75800000000001</v>
          </cell>
          <cell r="AR9">
            <v>114.892</v>
          </cell>
          <cell r="AS9">
            <v>66.378</v>
          </cell>
          <cell r="AT9">
            <v>23.646999999999998</v>
          </cell>
          <cell r="AU9">
            <v>24.425000000000001</v>
          </cell>
          <cell r="AV9">
            <v>24.457000000000001</v>
          </cell>
          <cell r="AW9">
            <v>45.13</v>
          </cell>
          <cell r="AX9">
            <v>124.759</v>
          </cell>
          <cell r="AY9">
            <v>144.78399999999999</v>
          </cell>
          <cell r="AZ9">
            <v>208.86</v>
          </cell>
          <cell r="BA9">
            <v>223.68100000000001</v>
          </cell>
          <cell r="BB9">
            <v>199.59200000000001</v>
          </cell>
          <cell r="BC9">
            <v>169.75800000000001</v>
          </cell>
          <cell r="BD9">
            <v>114.892</v>
          </cell>
          <cell r="BE9">
            <v>66.378</v>
          </cell>
          <cell r="BF9">
            <v>23.646999999999998</v>
          </cell>
          <cell r="BG9">
            <v>24.425000000000001</v>
          </cell>
          <cell r="BH9">
            <v>24.457000000000001</v>
          </cell>
          <cell r="BI9">
            <v>45.13</v>
          </cell>
          <cell r="BJ9">
            <v>124.759</v>
          </cell>
          <cell r="BK9">
            <v>144.78399999999999</v>
          </cell>
          <cell r="BL9">
            <v>208.86</v>
          </cell>
        </row>
        <row r="10">
          <cell r="A10" t="str">
            <v>R2A</v>
          </cell>
          <cell r="B10" t="str">
            <v>GSS-COMM-COMP</v>
          </cell>
          <cell r="C10" t="str">
            <v>General Service Small Sales Commodity - Competitive</v>
          </cell>
          <cell r="E10">
            <v>21</v>
          </cell>
          <cell r="F10">
            <v>11</v>
          </cell>
          <cell r="G10">
            <v>10</v>
          </cell>
          <cell r="H10">
            <v>5</v>
          </cell>
          <cell r="I10">
            <v>3</v>
          </cell>
          <cell r="J10">
            <v>2</v>
          </cell>
          <cell r="K10">
            <v>2</v>
          </cell>
          <cell r="L10">
            <v>2</v>
          </cell>
          <cell r="M10">
            <v>2</v>
          </cell>
          <cell r="N10">
            <v>3</v>
          </cell>
          <cell r="O10">
            <v>7</v>
          </cell>
          <cell r="P10">
            <v>10</v>
          </cell>
          <cell r="Q10">
            <v>21</v>
          </cell>
          <cell r="R10">
            <v>11</v>
          </cell>
          <cell r="S10">
            <v>10</v>
          </cell>
          <cell r="T10">
            <v>5</v>
          </cell>
          <cell r="U10">
            <v>3</v>
          </cell>
          <cell r="V10">
            <v>2</v>
          </cell>
          <cell r="W10">
            <v>2</v>
          </cell>
          <cell r="X10">
            <v>2</v>
          </cell>
          <cell r="Y10">
            <v>2</v>
          </cell>
          <cell r="Z10">
            <v>3</v>
          </cell>
          <cell r="AA10">
            <v>7</v>
          </cell>
          <cell r="AB10">
            <v>10</v>
          </cell>
          <cell r="AC10">
            <v>21</v>
          </cell>
          <cell r="AD10">
            <v>11</v>
          </cell>
          <cell r="AE10">
            <v>10</v>
          </cell>
          <cell r="AF10">
            <v>5</v>
          </cell>
          <cell r="AG10">
            <v>3</v>
          </cell>
          <cell r="AH10">
            <v>2</v>
          </cell>
          <cell r="AI10">
            <v>2</v>
          </cell>
          <cell r="AJ10">
            <v>2</v>
          </cell>
          <cell r="AK10">
            <v>2</v>
          </cell>
          <cell r="AL10">
            <v>3</v>
          </cell>
          <cell r="AM10">
            <v>7</v>
          </cell>
          <cell r="AN10">
            <v>10</v>
          </cell>
          <cell r="AO10">
            <v>21</v>
          </cell>
          <cell r="AP10">
            <v>11</v>
          </cell>
          <cell r="AQ10">
            <v>10</v>
          </cell>
          <cell r="AR10">
            <v>5</v>
          </cell>
          <cell r="AS10">
            <v>3</v>
          </cell>
          <cell r="AT10">
            <v>2</v>
          </cell>
          <cell r="AU10">
            <v>2</v>
          </cell>
          <cell r="AV10">
            <v>2</v>
          </cell>
          <cell r="AW10">
            <v>2</v>
          </cell>
          <cell r="AX10">
            <v>3</v>
          </cell>
          <cell r="AY10">
            <v>7</v>
          </cell>
          <cell r="AZ10">
            <v>10</v>
          </cell>
          <cell r="BA10">
            <v>21</v>
          </cell>
          <cell r="BB10">
            <v>11</v>
          </cell>
          <cell r="BC10">
            <v>10</v>
          </cell>
          <cell r="BD10">
            <v>5</v>
          </cell>
          <cell r="BE10">
            <v>3</v>
          </cell>
          <cell r="BF10">
            <v>2</v>
          </cell>
          <cell r="BG10">
            <v>2</v>
          </cell>
          <cell r="BH10">
            <v>2</v>
          </cell>
          <cell r="BI10">
            <v>2</v>
          </cell>
          <cell r="BJ10">
            <v>3</v>
          </cell>
          <cell r="BK10">
            <v>7</v>
          </cell>
          <cell r="BL10">
            <v>10</v>
          </cell>
        </row>
        <row r="11">
          <cell r="A11" t="str">
            <v>R3</v>
          </cell>
          <cell r="B11" t="str">
            <v>GSL-COMM</v>
          </cell>
          <cell r="C11" t="str">
            <v>General Service Large Sales Commodity</v>
          </cell>
          <cell r="E11">
            <v>42.902000000000001</v>
          </cell>
          <cell r="F11">
            <v>31.885999999999999</v>
          </cell>
          <cell r="G11">
            <v>32.338000000000001</v>
          </cell>
          <cell r="H11">
            <v>18.584</v>
          </cell>
          <cell r="I11">
            <v>14.656000000000001</v>
          </cell>
          <cell r="J11">
            <v>13.138</v>
          </cell>
          <cell r="K11">
            <v>14.179</v>
          </cell>
          <cell r="L11">
            <v>14.179</v>
          </cell>
          <cell r="M11">
            <v>19.263999999999999</v>
          </cell>
          <cell r="N11">
            <v>36.298999999999999</v>
          </cell>
          <cell r="O11">
            <v>25.416</v>
          </cell>
          <cell r="P11">
            <v>36.448</v>
          </cell>
          <cell r="Q11">
            <v>42.902000000000001</v>
          </cell>
          <cell r="R11">
            <v>31.885999999999999</v>
          </cell>
          <cell r="S11">
            <v>32.338000000000001</v>
          </cell>
          <cell r="T11">
            <v>18.584</v>
          </cell>
          <cell r="U11">
            <v>14.656000000000001</v>
          </cell>
          <cell r="V11">
            <v>13.138</v>
          </cell>
          <cell r="W11">
            <v>14.179</v>
          </cell>
          <cell r="X11">
            <v>14.179</v>
          </cell>
          <cell r="Y11">
            <v>19.263999999999999</v>
          </cell>
          <cell r="Z11">
            <v>36.298999999999999</v>
          </cell>
          <cell r="AA11">
            <v>25.416</v>
          </cell>
          <cell r="AB11">
            <v>36.448</v>
          </cell>
          <cell r="AC11">
            <v>42.902000000000001</v>
          </cell>
          <cell r="AD11">
            <v>31.885999999999999</v>
          </cell>
          <cell r="AE11">
            <v>32.338000000000001</v>
          </cell>
          <cell r="AF11">
            <v>18.584</v>
          </cell>
          <cell r="AG11">
            <v>14.656000000000001</v>
          </cell>
          <cell r="AH11">
            <v>13.138</v>
          </cell>
          <cell r="AI11">
            <v>14.179</v>
          </cell>
          <cell r="AJ11">
            <v>14.179</v>
          </cell>
          <cell r="AK11">
            <v>19.263999999999999</v>
          </cell>
          <cell r="AL11">
            <v>36.298999999999999</v>
          </cell>
          <cell r="AM11">
            <v>25.416</v>
          </cell>
          <cell r="AN11">
            <v>36.448</v>
          </cell>
          <cell r="AO11">
            <v>42.902000000000001</v>
          </cell>
          <cell r="AP11">
            <v>31.885999999999999</v>
          </cell>
          <cell r="AQ11">
            <v>32.338000000000001</v>
          </cell>
          <cell r="AR11">
            <v>18.584</v>
          </cell>
          <cell r="AS11">
            <v>14.656000000000001</v>
          </cell>
          <cell r="AT11">
            <v>13.138</v>
          </cell>
          <cell r="AU11">
            <v>14.179</v>
          </cell>
          <cell r="AV11">
            <v>14.179</v>
          </cell>
          <cell r="AW11">
            <v>19.263999999999999</v>
          </cell>
          <cell r="AX11">
            <v>36.298999999999999</v>
          </cell>
          <cell r="AY11">
            <v>25.416</v>
          </cell>
          <cell r="AZ11">
            <v>36.448</v>
          </cell>
          <cell r="BA11">
            <v>42.902000000000001</v>
          </cell>
          <cell r="BB11">
            <v>31.885999999999999</v>
          </cell>
          <cell r="BC11">
            <v>32.338000000000001</v>
          </cell>
          <cell r="BD11">
            <v>18.584</v>
          </cell>
          <cell r="BE11">
            <v>14.656000000000001</v>
          </cell>
          <cell r="BF11">
            <v>13.138</v>
          </cell>
          <cell r="BG11">
            <v>14.179</v>
          </cell>
          <cell r="BH11">
            <v>14.179</v>
          </cell>
          <cell r="BI11">
            <v>19.263999999999999</v>
          </cell>
          <cell r="BJ11">
            <v>36.298999999999999</v>
          </cell>
          <cell r="BK11">
            <v>25.416</v>
          </cell>
          <cell r="BL11">
            <v>36.448</v>
          </cell>
        </row>
        <row r="12">
          <cell r="A12" t="str">
            <v>R3A</v>
          </cell>
          <cell r="B12" t="str">
            <v>GSL-COMM-COMP</v>
          </cell>
          <cell r="C12" t="str">
            <v>General Service Large Sales Commodity - Competitive</v>
          </cell>
          <cell r="E12">
            <v>40</v>
          </cell>
          <cell r="F12">
            <v>40</v>
          </cell>
          <cell r="G12">
            <v>33</v>
          </cell>
          <cell r="H12">
            <v>19</v>
          </cell>
          <cell r="I12">
            <v>16</v>
          </cell>
          <cell r="J12">
            <v>11</v>
          </cell>
          <cell r="K12">
            <v>10</v>
          </cell>
          <cell r="L12">
            <v>10</v>
          </cell>
          <cell r="M12">
            <v>11</v>
          </cell>
          <cell r="N12">
            <v>20</v>
          </cell>
          <cell r="O12">
            <v>32</v>
          </cell>
          <cell r="P12">
            <v>40</v>
          </cell>
          <cell r="Q12">
            <v>40</v>
          </cell>
          <cell r="R12">
            <v>40</v>
          </cell>
          <cell r="S12">
            <v>33</v>
          </cell>
          <cell r="T12">
            <v>19</v>
          </cell>
          <cell r="U12">
            <v>16</v>
          </cell>
          <cell r="V12">
            <v>11</v>
          </cell>
          <cell r="W12">
            <v>10</v>
          </cell>
          <cell r="X12">
            <v>10</v>
          </cell>
          <cell r="Y12">
            <v>11</v>
          </cell>
          <cell r="Z12">
            <v>20</v>
          </cell>
          <cell r="AA12">
            <v>32</v>
          </cell>
          <cell r="AB12">
            <v>40</v>
          </cell>
          <cell r="AC12">
            <v>40</v>
          </cell>
          <cell r="AD12">
            <v>40</v>
          </cell>
          <cell r="AE12">
            <v>33</v>
          </cell>
          <cell r="AF12">
            <v>19</v>
          </cell>
          <cell r="AG12">
            <v>16</v>
          </cell>
          <cell r="AH12">
            <v>11</v>
          </cell>
          <cell r="AI12">
            <v>10</v>
          </cell>
          <cell r="AJ12">
            <v>10</v>
          </cell>
          <cell r="AK12">
            <v>11</v>
          </cell>
          <cell r="AL12">
            <v>20</v>
          </cell>
          <cell r="AM12">
            <v>32</v>
          </cell>
          <cell r="AN12">
            <v>40</v>
          </cell>
          <cell r="AO12">
            <v>40</v>
          </cell>
          <cell r="AP12">
            <v>40</v>
          </cell>
          <cell r="AQ12">
            <v>33</v>
          </cell>
          <cell r="AR12">
            <v>19</v>
          </cell>
          <cell r="AS12">
            <v>16</v>
          </cell>
          <cell r="AT12">
            <v>11</v>
          </cell>
          <cell r="AU12">
            <v>10</v>
          </cell>
          <cell r="AV12">
            <v>10</v>
          </cell>
          <cell r="AW12">
            <v>11</v>
          </cell>
          <cell r="AX12">
            <v>20</v>
          </cell>
          <cell r="AY12">
            <v>32</v>
          </cell>
          <cell r="AZ12">
            <v>40</v>
          </cell>
          <cell r="BA12">
            <v>40</v>
          </cell>
          <cell r="BB12">
            <v>40</v>
          </cell>
          <cell r="BC12">
            <v>33</v>
          </cell>
          <cell r="BD12">
            <v>19</v>
          </cell>
          <cell r="BE12">
            <v>16</v>
          </cell>
          <cell r="BF12">
            <v>11</v>
          </cell>
          <cell r="BG12">
            <v>10</v>
          </cell>
          <cell r="BH12">
            <v>10</v>
          </cell>
          <cell r="BI12">
            <v>11</v>
          </cell>
          <cell r="BJ12">
            <v>20</v>
          </cell>
          <cell r="BK12">
            <v>32</v>
          </cell>
          <cell r="BL12">
            <v>40</v>
          </cell>
        </row>
        <row r="13">
          <cell r="A13" t="str">
            <v>R4</v>
          </cell>
          <cell r="B13" t="str">
            <v>LGS-COMM</v>
          </cell>
          <cell r="C13" t="str">
            <v>Large General Service Sales Commodity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</row>
        <row r="14">
          <cell r="A14" t="str">
            <v>R4A</v>
          </cell>
          <cell r="B14" t="str">
            <v>LGS-COMM-COMP</v>
          </cell>
          <cell r="C14" t="str">
            <v>Large General Service Sales Commodity - Competitive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</row>
        <row r="15">
          <cell r="A15" t="str">
            <v>R5</v>
          </cell>
          <cell r="B15" t="str">
            <v>SLGS-COMM</v>
          </cell>
          <cell r="C15" t="str">
            <v>Special Large General Service Sales Commodity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</row>
        <row r="16">
          <cell r="A16" t="str">
            <v>R5A</v>
          </cell>
          <cell r="B16" t="str">
            <v>SLGS-COMM-COMP</v>
          </cell>
          <cell r="C16" t="str">
            <v>Special Large General Service Sales Commodity - Competitive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17">
          <cell r="A17" t="str">
            <v>R6</v>
          </cell>
          <cell r="B17" t="str">
            <v>EPGS-COMM</v>
          </cell>
          <cell r="C17" t="str">
            <v>Electric Power Generation Service Sales Commodity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</row>
        <row r="18">
          <cell r="A18" t="str">
            <v>R6A</v>
          </cell>
          <cell r="B18" t="str">
            <v>EPGS-COMM-COMP</v>
          </cell>
          <cell r="C18" t="str">
            <v>Electric Power Generation Service Sales Commodity - Competitve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</row>
        <row r="19">
          <cell r="A19" t="str">
            <v>R7</v>
          </cell>
          <cell r="B19" t="str">
            <v>CGS-COMM</v>
          </cell>
          <cell r="C19" t="str">
            <v>Cogeneration Gas Service Sales Commodity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</row>
        <row r="20">
          <cell r="A20" t="str">
            <v>R7A</v>
          </cell>
          <cell r="B20" t="str">
            <v>CGS-COMM-COMP</v>
          </cell>
          <cell r="C20" t="str">
            <v>Cogeneration Gas Service Sales Commodity - Competitive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</row>
        <row r="21">
          <cell r="A21" t="str">
            <v>R8</v>
          </cell>
          <cell r="B21" t="str">
            <v>WS-COMM</v>
          </cell>
          <cell r="C21" t="str">
            <v>Wholesale Service Sales Commodity</v>
          </cell>
          <cell r="E21">
            <v>0.56026371693959476</v>
          </cell>
          <cell r="F21">
            <v>0.62256558927361105</v>
          </cell>
          <cell r="G21">
            <v>2.0791323213486832</v>
          </cell>
          <cell r="H21">
            <v>-0.87941726923147678</v>
          </cell>
          <cell r="I21">
            <v>0.46105493919155116</v>
          </cell>
          <cell r="J21">
            <v>-1.1366532632230142E-2</v>
          </cell>
          <cell r="K21">
            <v>7.8184658212186814E-2</v>
          </cell>
          <cell r="L21">
            <v>-1.2864212805444031E-3</v>
          </cell>
          <cell r="M21">
            <v>0.52620874827639041</v>
          </cell>
          <cell r="N21">
            <v>1.4903426535927686</v>
          </cell>
          <cell r="O21">
            <v>1.0829360917076016</v>
          </cell>
          <cell r="P21">
            <v>0.96484193904172955</v>
          </cell>
          <cell r="Q21">
            <v>0.56026371693959476</v>
          </cell>
          <cell r="R21">
            <v>0.62256558927361105</v>
          </cell>
          <cell r="S21">
            <v>2.0791323213486832</v>
          </cell>
          <cell r="T21">
            <v>-0.87941726923147678</v>
          </cell>
          <cell r="U21">
            <v>0.46105493919155116</v>
          </cell>
          <cell r="V21">
            <v>-1.1366532632230142E-2</v>
          </cell>
          <cell r="W21">
            <v>7.8184658212186814E-2</v>
          </cell>
          <cell r="X21">
            <v>-1.2864212805444031E-3</v>
          </cell>
          <cell r="Y21">
            <v>0.52620874827639041</v>
          </cell>
          <cell r="Z21">
            <v>1.4903426535927686</v>
          </cell>
          <cell r="AA21">
            <v>1.0829360917076016</v>
          </cell>
          <cell r="AB21">
            <v>0.96484193904172955</v>
          </cell>
          <cell r="AC21">
            <v>0.56026371693959476</v>
          </cell>
          <cell r="AD21">
            <v>0.62256558927361105</v>
          </cell>
          <cell r="AE21">
            <v>2.0791323213486832</v>
          </cell>
          <cell r="AF21">
            <v>-0.87941726923147678</v>
          </cell>
          <cell r="AG21">
            <v>0.46105493919155116</v>
          </cell>
          <cell r="AH21">
            <v>-1.1366532632230142E-2</v>
          </cell>
          <cell r="AI21">
            <v>7.8184658212186814E-2</v>
          </cell>
          <cell r="AJ21">
            <v>-1.2864212805444031E-3</v>
          </cell>
          <cell r="AK21">
            <v>0.52620874827639041</v>
          </cell>
          <cell r="AL21">
            <v>1.4903426535927686</v>
          </cell>
          <cell r="AM21">
            <v>1.0829360917076016</v>
          </cell>
          <cell r="AN21">
            <v>0.96484193904172955</v>
          </cell>
          <cell r="AO21">
            <v>0.56026371693959476</v>
          </cell>
          <cell r="AP21">
            <v>0.62256558927361105</v>
          </cell>
          <cell r="AQ21">
            <v>2.0791323213486832</v>
          </cell>
          <cell r="AR21">
            <v>-0.87941726923147678</v>
          </cell>
          <cell r="AS21">
            <v>0.46105493919155116</v>
          </cell>
          <cell r="AT21">
            <v>-1.1366532632230142E-2</v>
          </cell>
          <cell r="AU21">
            <v>7.8184658212186814E-2</v>
          </cell>
          <cell r="AV21">
            <v>-1.2864212805444031E-3</v>
          </cell>
          <cell r="AW21">
            <v>0.52620874827639041</v>
          </cell>
          <cell r="AX21">
            <v>1.4903426535927686</v>
          </cell>
          <cell r="AY21">
            <v>1.0829360917076016</v>
          </cell>
          <cell r="AZ21">
            <v>0.96484193904172955</v>
          </cell>
          <cell r="BA21">
            <v>0.56026371693959476</v>
          </cell>
          <cell r="BB21">
            <v>0.62256558927361105</v>
          </cell>
          <cell r="BC21">
            <v>2.0791323213486832</v>
          </cell>
          <cell r="BD21">
            <v>-0.87941726923147678</v>
          </cell>
          <cell r="BE21">
            <v>0.46105493919155116</v>
          </cell>
          <cell r="BF21">
            <v>-1.1366532632230142E-2</v>
          </cell>
          <cell r="BG21">
            <v>7.8184658212186814E-2</v>
          </cell>
          <cell r="BH21">
            <v>-1.2864212805444031E-3</v>
          </cell>
          <cell r="BI21">
            <v>0.52620874827639041</v>
          </cell>
          <cell r="BJ21">
            <v>1.4903426535927686</v>
          </cell>
          <cell r="BK21">
            <v>1.0829360917076016</v>
          </cell>
          <cell r="BL21">
            <v>0.96484193904172955</v>
          </cell>
        </row>
        <row r="22">
          <cell r="A22" t="str">
            <v>R8A</v>
          </cell>
          <cell r="B22" t="str">
            <v>WS-COMM-COMP</v>
          </cell>
          <cell r="C22" t="str">
            <v>Wholesale Service Sales Commodity - Competitive</v>
          </cell>
          <cell r="E22">
            <v>5.9080000000000004</v>
          </cell>
          <cell r="F22">
            <v>4.9000000000000004</v>
          </cell>
          <cell r="G22">
            <v>2.5129999999999999</v>
          </cell>
          <cell r="H22">
            <v>2.4209999999999998</v>
          </cell>
          <cell r="I22">
            <v>0.35199999999999998</v>
          </cell>
          <cell r="J22">
            <v>0.26600000000000001</v>
          </cell>
          <cell r="K22">
            <v>0.124</v>
          </cell>
          <cell r="L22">
            <v>0.21</v>
          </cell>
          <cell r="M22">
            <v>0.31</v>
          </cell>
          <cell r="N22">
            <v>1.732</v>
          </cell>
          <cell r="O22">
            <v>2.74</v>
          </cell>
          <cell r="P22">
            <v>4.8140000000000001</v>
          </cell>
          <cell r="Q22">
            <v>5.9080000000000004</v>
          </cell>
          <cell r="R22">
            <v>4.9000000000000004</v>
          </cell>
          <cell r="S22">
            <v>2.5129999999999999</v>
          </cell>
          <cell r="T22">
            <v>2.4209999999999998</v>
          </cell>
          <cell r="U22">
            <v>0.35199999999999998</v>
          </cell>
          <cell r="V22">
            <v>0.26600000000000001</v>
          </cell>
          <cell r="W22">
            <v>0.124</v>
          </cell>
          <cell r="X22">
            <v>0.21</v>
          </cell>
          <cell r="Y22">
            <v>0.31</v>
          </cell>
          <cell r="Z22">
            <v>1.732</v>
          </cell>
          <cell r="AA22">
            <v>2.74</v>
          </cell>
          <cell r="AB22">
            <v>4.8140000000000001</v>
          </cell>
          <cell r="AC22">
            <v>5.9080000000000004</v>
          </cell>
          <cell r="AD22">
            <v>4.9000000000000004</v>
          </cell>
          <cell r="AE22">
            <v>2.5129999999999999</v>
          </cell>
          <cell r="AF22">
            <v>2.4209999999999998</v>
          </cell>
          <cell r="AG22">
            <v>0.35199999999999998</v>
          </cell>
          <cell r="AH22">
            <v>0.26600000000000001</v>
          </cell>
          <cell r="AI22">
            <v>0.124</v>
          </cell>
          <cell r="AJ22">
            <v>0.21</v>
          </cell>
          <cell r="AK22">
            <v>0.31</v>
          </cell>
          <cell r="AL22">
            <v>1.732</v>
          </cell>
          <cell r="AM22">
            <v>2.74</v>
          </cell>
          <cell r="AN22">
            <v>4.8140000000000001</v>
          </cell>
          <cell r="AO22">
            <v>5.9080000000000004</v>
          </cell>
          <cell r="AP22">
            <v>4.9000000000000004</v>
          </cell>
          <cell r="AQ22">
            <v>2.5129999999999999</v>
          </cell>
          <cell r="AR22">
            <v>2.4209999999999998</v>
          </cell>
          <cell r="AS22">
            <v>0.35199999999999998</v>
          </cell>
          <cell r="AT22">
            <v>0.26600000000000001</v>
          </cell>
          <cell r="AU22">
            <v>0.124</v>
          </cell>
          <cell r="AV22">
            <v>0.21</v>
          </cell>
          <cell r="AW22">
            <v>0.31</v>
          </cell>
          <cell r="AX22">
            <v>1.732</v>
          </cell>
          <cell r="AY22">
            <v>2.74</v>
          </cell>
          <cell r="AZ22">
            <v>4.8140000000000001</v>
          </cell>
          <cell r="BA22">
            <v>5.9080000000000004</v>
          </cell>
          <cell r="BB22">
            <v>4.9000000000000004</v>
          </cell>
          <cell r="BC22">
            <v>2.5129999999999999</v>
          </cell>
          <cell r="BD22">
            <v>2.4209999999999998</v>
          </cell>
          <cell r="BE22">
            <v>0.35199999999999998</v>
          </cell>
          <cell r="BF22">
            <v>0.26600000000000001</v>
          </cell>
          <cell r="BG22">
            <v>0.124</v>
          </cell>
          <cell r="BH22">
            <v>0.21</v>
          </cell>
          <cell r="BI22">
            <v>0.31</v>
          </cell>
          <cell r="BJ22">
            <v>1.732</v>
          </cell>
          <cell r="BK22">
            <v>2.74</v>
          </cell>
          <cell r="BL22">
            <v>4.8140000000000001</v>
          </cell>
        </row>
        <row r="23">
          <cell r="A23" t="str">
            <v>R20</v>
          </cell>
          <cell r="B23" t="str">
            <v>RSS-CUST</v>
          </cell>
          <cell r="C23" t="str">
            <v>Residential Sales Customers (Total)</v>
          </cell>
          <cell r="E23">
            <v>55899</v>
          </cell>
          <cell r="F23">
            <v>55899</v>
          </cell>
          <cell r="G23">
            <v>55899</v>
          </cell>
          <cell r="H23">
            <v>55899</v>
          </cell>
          <cell r="I23">
            <v>55899</v>
          </cell>
          <cell r="J23">
            <v>55899</v>
          </cell>
          <cell r="K23">
            <v>55899</v>
          </cell>
          <cell r="L23">
            <v>55899</v>
          </cell>
          <cell r="M23">
            <v>55899</v>
          </cell>
          <cell r="N23">
            <v>55899</v>
          </cell>
          <cell r="O23">
            <v>55899</v>
          </cell>
          <cell r="P23">
            <v>55899</v>
          </cell>
          <cell r="Q23">
            <v>55899</v>
          </cell>
          <cell r="R23">
            <v>55899</v>
          </cell>
          <cell r="S23">
            <v>55899</v>
          </cell>
          <cell r="T23">
            <v>55899</v>
          </cell>
          <cell r="U23">
            <v>55899</v>
          </cell>
          <cell r="V23">
            <v>55899</v>
          </cell>
          <cell r="W23">
            <v>55899</v>
          </cell>
          <cell r="X23">
            <v>55899</v>
          </cell>
          <cell r="Y23">
            <v>55899</v>
          </cell>
          <cell r="Z23">
            <v>55899</v>
          </cell>
          <cell r="AA23">
            <v>55899</v>
          </cell>
          <cell r="AB23">
            <v>55899</v>
          </cell>
          <cell r="AC23">
            <v>55899</v>
          </cell>
          <cell r="AD23">
            <v>55899</v>
          </cell>
          <cell r="AE23">
            <v>55899</v>
          </cell>
          <cell r="AF23">
            <v>55899</v>
          </cell>
          <cell r="AG23">
            <v>55899</v>
          </cell>
          <cell r="AH23">
            <v>55899</v>
          </cell>
          <cell r="AI23">
            <v>55899</v>
          </cell>
          <cell r="AJ23">
            <v>55899</v>
          </cell>
          <cell r="AK23">
            <v>55899</v>
          </cell>
          <cell r="AL23">
            <v>55899</v>
          </cell>
          <cell r="AM23">
            <v>55899</v>
          </cell>
          <cell r="AN23">
            <v>55899</v>
          </cell>
          <cell r="AO23">
            <v>55899</v>
          </cell>
          <cell r="AP23">
            <v>55899</v>
          </cell>
          <cell r="AQ23">
            <v>55899</v>
          </cell>
          <cell r="AR23">
            <v>55899</v>
          </cell>
          <cell r="AS23">
            <v>55899</v>
          </cell>
          <cell r="AT23">
            <v>55899</v>
          </cell>
          <cell r="AU23">
            <v>55899</v>
          </cell>
          <cell r="AV23">
            <v>55899</v>
          </cell>
          <cell r="AW23">
            <v>55899</v>
          </cell>
          <cell r="AX23">
            <v>55899</v>
          </cell>
          <cell r="AY23">
            <v>55899</v>
          </cell>
          <cell r="AZ23">
            <v>55899</v>
          </cell>
          <cell r="BA23">
            <v>55899</v>
          </cell>
          <cell r="BB23">
            <v>55899</v>
          </cell>
          <cell r="BC23">
            <v>55899</v>
          </cell>
          <cell r="BD23">
            <v>55899</v>
          </cell>
          <cell r="BE23">
            <v>55899</v>
          </cell>
          <cell r="BF23">
            <v>55899</v>
          </cell>
          <cell r="BG23">
            <v>55899</v>
          </cell>
          <cell r="BH23">
            <v>55899</v>
          </cell>
          <cell r="BI23">
            <v>55899</v>
          </cell>
          <cell r="BJ23">
            <v>55899</v>
          </cell>
          <cell r="BK23">
            <v>55899</v>
          </cell>
          <cell r="BL23">
            <v>55899</v>
          </cell>
        </row>
        <row r="24">
          <cell r="A24" t="str">
            <v>R20A</v>
          </cell>
          <cell r="B24" t="str">
            <v>RSS-CUST-NONRUS</v>
          </cell>
          <cell r="C24" t="str">
            <v>Residential Non RUS Sales Customers</v>
          </cell>
          <cell r="E24">
            <v>54717</v>
          </cell>
          <cell r="F24">
            <v>54717</v>
          </cell>
          <cell r="G24">
            <v>54717</v>
          </cell>
          <cell r="H24">
            <v>54717</v>
          </cell>
          <cell r="I24">
            <v>54717</v>
          </cell>
          <cell r="J24">
            <v>54717</v>
          </cell>
          <cell r="K24">
            <v>54717</v>
          </cell>
          <cell r="L24">
            <v>54717</v>
          </cell>
          <cell r="M24">
            <v>54717</v>
          </cell>
          <cell r="N24">
            <v>54717</v>
          </cell>
          <cell r="O24">
            <v>54717</v>
          </cell>
          <cell r="P24">
            <v>54717</v>
          </cell>
          <cell r="Q24">
            <v>54717</v>
          </cell>
          <cell r="R24">
            <v>54717</v>
          </cell>
          <cell r="S24">
            <v>54717</v>
          </cell>
          <cell r="T24">
            <v>54717</v>
          </cell>
          <cell r="U24">
            <v>54717</v>
          </cell>
          <cell r="V24">
            <v>54717</v>
          </cell>
          <cell r="W24">
            <v>54717</v>
          </cell>
          <cell r="X24">
            <v>54717</v>
          </cell>
          <cell r="Y24">
            <v>54717</v>
          </cell>
          <cell r="Z24">
            <v>54717</v>
          </cell>
          <cell r="AA24">
            <v>54717</v>
          </cell>
          <cell r="AB24">
            <v>54717</v>
          </cell>
          <cell r="AC24">
            <v>54717</v>
          </cell>
          <cell r="AD24">
            <v>54717</v>
          </cell>
          <cell r="AE24">
            <v>54717</v>
          </cell>
          <cell r="AF24">
            <v>54717</v>
          </cell>
          <cell r="AG24">
            <v>54717</v>
          </cell>
          <cell r="AH24">
            <v>54717</v>
          </cell>
          <cell r="AI24">
            <v>54717</v>
          </cell>
          <cell r="AJ24">
            <v>54717</v>
          </cell>
          <cell r="AK24">
            <v>54717</v>
          </cell>
          <cell r="AL24">
            <v>54717</v>
          </cell>
          <cell r="AM24">
            <v>54717</v>
          </cell>
          <cell r="AN24">
            <v>54717</v>
          </cell>
          <cell r="AO24">
            <v>54717</v>
          </cell>
          <cell r="AP24">
            <v>54717</v>
          </cell>
          <cell r="AQ24">
            <v>54717</v>
          </cell>
          <cell r="AR24">
            <v>54717</v>
          </cell>
          <cell r="AS24">
            <v>54717</v>
          </cell>
          <cell r="AT24">
            <v>54717</v>
          </cell>
          <cell r="AU24">
            <v>54717</v>
          </cell>
          <cell r="AV24">
            <v>54717</v>
          </cell>
          <cell r="AW24">
            <v>54717</v>
          </cell>
          <cell r="AX24">
            <v>54717</v>
          </cell>
          <cell r="AY24">
            <v>54717</v>
          </cell>
          <cell r="AZ24">
            <v>54717</v>
          </cell>
          <cell r="BA24">
            <v>54717</v>
          </cell>
          <cell r="BB24">
            <v>54717</v>
          </cell>
          <cell r="BC24">
            <v>54717</v>
          </cell>
          <cell r="BD24">
            <v>54717</v>
          </cell>
          <cell r="BE24">
            <v>54717</v>
          </cell>
          <cell r="BF24">
            <v>54717</v>
          </cell>
          <cell r="BG24">
            <v>54717</v>
          </cell>
          <cell r="BH24">
            <v>54717</v>
          </cell>
          <cell r="BI24">
            <v>54717</v>
          </cell>
          <cell r="BJ24">
            <v>54717</v>
          </cell>
          <cell r="BK24">
            <v>54717</v>
          </cell>
          <cell r="BL24">
            <v>54717</v>
          </cell>
        </row>
        <row r="25">
          <cell r="A25" t="str">
            <v>R20B</v>
          </cell>
          <cell r="B25" t="str">
            <v>RSS-CUST-RUS</v>
          </cell>
          <cell r="C25" t="str">
            <v>Residential RUS Sales Customers</v>
          </cell>
          <cell r="E25">
            <v>1182</v>
          </cell>
          <cell r="F25">
            <v>1182</v>
          </cell>
          <cell r="G25">
            <v>1182</v>
          </cell>
          <cell r="H25">
            <v>1182</v>
          </cell>
          <cell r="I25">
            <v>1182</v>
          </cell>
          <cell r="J25">
            <v>1182</v>
          </cell>
          <cell r="K25">
            <v>1182</v>
          </cell>
          <cell r="L25">
            <v>1182</v>
          </cell>
          <cell r="M25">
            <v>1182</v>
          </cell>
          <cell r="N25">
            <v>1182</v>
          </cell>
          <cell r="O25">
            <v>1182</v>
          </cell>
          <cell r="P25">
            <v>1182</v>
          </cell>
          <cell r="Q25">
            <v>1182</v>
          </cell>
          <cell r="R25">
            <v>1182</v>
          </cell>
          <cell r="S25">
            <v>1182</v>
          </cell>
          <cell r="T25">
            <v>1182</v>
          </cell>
          <cell r="U25">
            <v>1182</v>
          </cell>
          <cell r="V25">
            <v>1182</v>
          </cell>
          <cell r="W25">
            <v>1182</v>
          </cell>
          <cell r="X25">
            <v>1182</v>
          </cell>
          <cell r="Y25">
            <v>1182</v>
          </cell>
          <cell r="Z25">
            <v>1182</v>
          </cell>
          <cell r="AA25">
            <v>1182</v>
          </cell>
          <cell r="AB25">
            <v>1182</v>
          </cell>
          <cell r="AC25">
            <v>1182</v>
          </cell>
          <cell r="AD25">
            <v>1182</v>
          </cell>
          <cell r="AE25">
            <v>1182</v>
          </cell>
          <cell r="AF25">
            <v>1182</v>
          </cell>
          <cell r="AG25">
            <v>1182</v>
          </cell>
          <cell r="AH25">
            <v>1182</v>
          </cell>
          <cell r="AI25">
            <v>1182</v>
          </cell>
          <cell r="AJ25">
            <v>1182</v>
          </cell>
          <cell r="AK25">
            <v>1182</v>
          </cell>
          <cell r="AL25">
            <v>1182</v>
          </cell>
          <cell r="AM25">
            <v>1182</v>
          </cell>
          <cell r="AN25">
            <v>1182</v>
          </cell>
          <cell r="AO25">
            <v>1182</v>
          </cell>
          <cell r="AP25">
            <v>1182</v>
          </cell>
          <cell r="AQ25">
            <v>1182</v>
          </cell>
          <cell r="AR25">
            <v>1182</v>
          </cell>
          <cell r="AS25">
            <v>1182</v>
          </cell>
          <cell r="AT25">
            <v>1182</v>
          </cell>
          <cell r="AU25">
            <v>1182</v>
          </cell>
          <cell r="AV25">
            <v>1182</v>
          </cell>
          <cell r="AW25">
            <v>1182</v>
          </cell>
          <cell r="AX25">
            <v>1182</v>
          </cell>
          <cell r="AY25">
            <v>1182</v>
          </cell>
          <cell r="AZ25">
            <v>1182</v>
          </cell>
          <cell r="BA25">
            <v>1182</v>
          </cell>
          <cell r="BB25">
            <v>1182</v>
          </cell>
          <cell r="BC25">
            <v>1182</v>
          </cell>
          <cell r="BD25">
            <v>1182</v>
          </cell>
          <cell r="BE25">
            <v>1182</v>
          </cell>
          <cell r="BF25">
            <v>1182</v>
          </cell>
          <cell r="BG25">
            <v>1182</v>
          </cell>
          <cell r="BH25">
            <v>1182</v>
          </cell>
          <cell r="BI25">
            <v>1182</v>
          </cell>
          <cell r="BJ25">
            <v>1182</v>
          </cell>
          <cell r="BK25">
            <v>1182</v>
          </cell>
          <cell r="BL25">
            <v>1182</v>
          </cell>
        </row>
        <row r="26">
          <cell r="A26" t="str">
            <v>R21</v>
          </cell>
          <cell r="B26" t="str">
            <v>GSS-CUST</v>
          </cell>
          <cell r="C26" t="str">
            <v>General Service Small Sales Customers (Total)</v>
          </cell>
          <cell r="E26">
            <v>4154</v>
          </cell>
          <cell r="F26">
            <v>4154</v>
          </cell>
          <cell r="G26">
            <v>4154</v>
          </cell>
          <cell r="H26">
            <v>4154</v>
          </cell>
          <cell r="I26">
            <v>4154</v>
          </cell>
          <cell r="J26">
            <v>4154</v>
          </cell>
          <cell r="K26">
            <v>4154</v>
          </cell>
          <cell r="L26">
            <v>4154</v>
          </cell>
          <cell r="M26">
            <v>4154</v>
          </cell>
          <cell r="N26">
            <v>4154</v>
          </cell>
          <cell r="O26">
            <v>4154</v>
          </cell>
          <cell r="P26">
            <v>4154</v>
          </cell>
          <cell r="Q26">
            <v>4154</v>
          </cell>
          <cell r="R26">
            <v>4154</v>
          </cell>
          <cell r="S26">
            <v>4154</v>
          </cell>
          <cell r="T26">
            <v>4154</v>
          </cell>
          <cell r="U26">
            <v>4154</v>
          </cell>
          <cell r="V26">
            <v>4154</v>
          </cell>
          <cell r="W26">
            <v>4154</v>
          </cell>
          <cell r="X26">
            <v>4154</v>
          </cell>
          <cell r="Y26">
            <v>4154</v>
          </cell>
          <cell r="Z26">
            <v>4154</v>
          </cell>
          <cell r="AA26">
            <v>4154</v>
          </cell>
          <cell r="AB26">
            <v>4154</v>
          </cell>
          <cell r="AC26">
            <v>4154</v>
          </cell>
          <cell r="AD26">
            <v>4154</v>
          </cell>
          <cell r="AE26">
            <v>4154</v>
          </cell>
          <cell r="AF26">
            <v>4154</v>
          </cell>
          <cell r="AG26">
            <v>4154</v>
          </cell>
          <cell r="AH26">
            <v>4154</v>
          </cell>
          <cell r="AI26">
            <v>4154</v>
          </cell>
          <cell r="AJ26">
            <v>4154</v>
          </cell>
          <cell r="AK26">
            <v>4154</v>
          </cell>
          <cell r="AL26">
            <v>4154</v>
          </cell>
          <cell r="AM26">
            <v>4154</v>
          </cell>
          <cell r="AN26">
            <v>4154</v>
          </cell>
          <cell r="AO26">
            <v>4154</v>
          </cell>
          <cell r="AP26">
            <v>4154</v>
          </cell>
          <cell r="AQ26">
            <v>4154</v>
          </cell>
          <cell r="AR26">
            <v>4154</v>
          </cell>
          <cell r="AS26">
            <v>4154</v>
          </cell>
          <cell r="AT26">
            <v>4154</v>
          </cell>
          <cell r="AU26">
            <v>4154</v>
          </cell>
          <cell r="AV26">
            <v>4154</v>
          </cell>
          <cell r="AW26">
            <v>4154</v>
          </cell>
          <cell r="AX26">
            <v>4154</v>
          </cell>
          <cell r="AY26">
            <v>4154</v>
          </cell>
          <cell r="AZ26">
            <v>4154</v>
          </cell>
          <cell r="BA26">
            <v>4154</v>
          </cell>
          <cell r="BB26">
            <v>4154</v>
          </cell>
          <cell r="BC26">
            <v>4154</v>
          </cell>
          <cell r="BD26">
            <v>4154</v>
          </cell>
          <cell r="BE26">
            <v>4154</v>
          </cell>
          <cell r="BF26">
            <v>4154</v>
          </cell>
          <cell r="BG26">
            <v>4154</v>
          </cell>
          <cell r="BH26">
            <v>4154</v>
          </cell>
          <cell r="BI26">
            <v>4154</v>
          </cell>
          <cell r="BJ26">
            <v>4154</v>
          </cell>
          <cell r="BK26">
            <v>4154</v>
          </cell>
          <cell r="BL26">
            <v>4154</v>
          </cell>
        </row>
        <row r="27">
          <cell r="A27" t="str">
            <v>R21A</v>
          </cell>
          <cell r="B27" t="str">
            <v>GSS-CUST-BLK1</v>
          </cell>
          <cell r="C27" t="str">
            <v>General Service Small Sales Customers - Block 1</v>
          </cell>
          <cell r="D27">
            <v>0.58199015341872484</v>
          </cell>
          <cell r="E27">
            <v>2400.127392698821</v>
          </cell>
          <cell r="F27">
            <v>2400.127392698821</v>
          </cell>
          <cell r="G27">
            <v>2400.127392698821</v>
          </cell>
          <cell r="H27">
            <v>2400.127392698821</v>
          </cell>
          <cell r="I27">
            <v>2400.127392698821</v>
          </cell>
          <cell r="J27">
            <v>2400.127392698821</v>
          </cell>
          <cell r="K27">
            <v>2400.127392698821</v>
          </cell>
          <cell r="L27">
            <v>2400.127392698821</v>
          </cell>
          <cell r="M27">
            <v>2400.127392698821</v>
          </cell>
          <cell r="N27">
            <v>2400.127392698821</v>
          </cell>
          <cell r="O27">
            <v>2400.127392698821</v>
          </cell>
          <cell r="P27">
            <v>2400.127392698821</v>
          </cell>
          <cell r="Q27">
            <v>2400.127392698821</v>
          </cell>
          <cell r="R27">
            <v>2400.127392698821</v>
          </cell>
          <cell r="S27">
            <v>2400.127392698821</v>
          </cell>
          <cell r="T27">
            <v>2400.127392698821</v>
          </cell>
          <cell r="U27">
            <v>2400.127392698821</v>
          </cell>
          <cell r="V27">
            <v>2400.127392698821</v>
          </cell>
          <cell r="W27">
            <v>2400.127392698821</v>
          </cell>
          <cell r="X27">
            <v>2400.127392698821</v>
          </cell>
          <cell r="Y27">
            <v>2400.127392698821</v>
          </cell>
          <cell r="Z27">
            <v>2400.127392698821</v>
          </cell>
          <cell r="AA27">
            <v>2400.127392698821</v>
          </cell>
          <cell r="AB27">
            <v>2400.127392698821</v>
          </cell>
          <cell r="AC27">
            <v>2400.127392698821</v>
          </cell>
          <cell r="AD27">
            <v>2400.127392698821</v>
          </cell>
          <cell r="AE27">
            <v>2400.127392698821</v>
          </cell>
          <cell r="AF27">
            <v>2400.127392698821</v>
          </cell>
          <cell r="AG27">
            <v>2400.127392698821</v>
          </cell>
          <cell r="AH27">
            <v>2400.127392698821</v>
          </cell>
          <cell r="AI27">
            <v>2400.127392698821</v>
          </cell>
          <cell r="AJ27">
            <v>2400.127392698821</v>
          </cell>
          <cell r="AK27">
            <v>2400.127392698821</v>
          </cell>
          <cell r="AL27">
            <v>2400.127392698821</v>
          </cell>
          <cell r="AM27">
            <v>2400.127392698821</v>
          </cell>
          <cell r="AN27">
            <v>2400.127392698821</v>
          </cell>
          <cell r="AO27">
            <v>2400.127392698821</v>
          </cell>
          <cell r="AP27">
            <v>2400.127392698821</v>
          </cell>
          <cell r="AQ27">
            <v>2400.127392698821</v>
          </cell>
          <cell r="AR27">
            <v>2400.127392698821</v>
          </cell>
          <cell r="AS27">
            <v>2400.127392698821</v>
          </cell>
          <cell r="AT27">
            <v>2400.127392698821</v>
          </cell>
          <cell r="AU27">
            <v>2400.127392698821</v>
          </cell>
          <cell r="AV27">
            <v>2400.127392698821</v>
          </cell>
          <cell r="AW27">
            <v>2400.127392698821</v>
          </cell>
          <cell r="AX27">
            <v>2400.127392698821</v>
          </cell>
          <cell r="AY27">
            <v>2400.127392698821</v>
          </cell>
          <cell r="AZ27">
            <v>2400.127392698821</v>
          </cell>
          <cell r="BA27">
            <v>2400.127392698821</v>
          </cell>
          <cell r="BB27">
            <v>2400.127392698821</v>
          </cell>
          <cell r="BC27">
            <v>2400.127392698821</v>
          </cell>
          <cell r="BD27">
            <v>2400.127392698821</v>
          </cell>
          <cell r="BE27">
            <v>2400.127392698821</v>
          </cell>
          <cell r="BF27">
            <v>2400.127392698821</v>
          </cell>
          <cell r="BG27">
            <v>2400.127392698821</v>
          </cell>
          <cell r="BH27">
            <v>2400.127392698821</v>
          </cell>
          <cell r="BI27">
            <v>2400.127392698821</v>
          </cell>
          <cell r="BJ27">
            <v>2400.127392698821</v>
          </cell>
          <cell r="BK27">
            <v>2400.127392698821</v>
          </cell>
          <cell r="BL27">
            <v>2400.127392698821</v>
          </cell>
        </row>
        <row r="28">
          <cell r="A28" t="str">
            <v>R21B</v>
          </cell>
          <cell r="B28" t="str">
            <v>GSS-CUST-BLK2</v>
          </cell>
          <cell r="C28" t="str">
            <v>General Service Small Sales Customers - Block 2</v>
          </cell>
          <cell r="D28">
            <v>0.41800984658127516</v>
          </cell>
          <cell r="E28">
            <v>1723.8726073011787</v>
          </cell>
          <cell r="F28">
            <v>1723.8726073011787</v>
          </cell>
          <cell r="G28">
            <v>1723.8726073011787</v>
          </cell>
          <cell r="H28">
            <v>1723.8726073011787</v>
          </cell>
          <cell r="I28">
            <v>1723.8726073011787</v>
          </cell>
          <cell r="J28">
            <v>1723.8726073011787</v>
          </cell>
          <cell r="K28">
            <v>1723.8726073011787</v>
          </cell>
          <cell r="L28">
            <v>1723.8726073011787</v>
          </cell>
          <cell r="M28">
            <v>1723.8726073011787</v>
          </cell>
          <cell r="N28">
            <v>1723.8726073011787</v>
          </cell>
          <cell r="O28">
            <v>1723.8726073011787</v>
          </cell>
          <cell r="P28">
            <v>1723.8726073011787</v>
          </cell>
          <cell r="Q28">
            <v>1723.8726073011787</v>
          </cell>
          <cell r="R28">
            <v>1723.8726073011787</v>
          </cell>
          <cell r="S28">
            <v>1723.8726073011787</v>
          </cell>
          <cell r="T28">
            <v>1723.8726073011787</v>
          </cell>
          <cell r="U28">
            <v>1723.8726073011787</v>
          </cell>
          <cell r="V28">
            <v>1723.8726073011787</v>
          </cell>
          <cell r="W28">
            <v>1723.8726073011787</v>
          </cell>
          <cell r="X28">
            <v>1723.8726073011787</v>
          </cell>
          <cell r="Y28">
            <v>1723.8726073011787</v>
          </cell>
          <cell r="Z28">
            <v>1723.8726073011787</v>
          </cell>
          <cell r="AA28">
            <v>1723.8726073011787</v>
          </cell>
          <cell r="AB28">
            <v>1723.8726073011787</v>
          </cell>
          <cell r="AC28">
            <v>1723.8726073011787</v>
          </cell>
          <cell r="AD28">
            <v>1723.8726073011787</v>
          </cell>
          <cell r="AE28">
            <v>1723.8726073011787</v>
          </cell>
          <cell r="AF28">
            <v>1723.8726073011787</v>
          </cell>
          <cell r="AG28">
            <v>1723.8726073011787</v>
          </cell>
          <cell r="AH28">
            <v>1723.8726073011787</v>
          </cell>
          <cell r="AI28">
            <v>1723.8726073011787</v>
          </cell>
          <cell r="AJ28">
            <v>1723.8726073011787</v>
          </cell>
          <cell r="AK28">
            <v>1723.8726073011787</v>
          </cell>
          <cell r="AL28">
            <v>1723.8726073011787</v>
          </cell>
          <cell r="AM28">
            <v>1723.8726073011787</v>
          </cell>
          <cell r="AN28">
            <v>1723.8726073011787</v>
          </cell>
          <cell r="AO28">
            <v>1723.8726073011787</v>
          </cell>
          <cell r="AP28">
            <v>1723.8726073011787</v>
          </cell>
          <cell r="AQ28">
            <v>1723.8726073011787</v>
          </cell>
          <cell r="AR28">
            <v>1723.8726073011787</v>
          </cell>
          <cell r="AS28">
            <v>1723.8726073011787</v>
          </cell>
          <cell r="AT28">
            <v>1723.8726073011787</v>
          </cell>
          <cell r="AU28">
            <v>1723.8726073011787</v>
          </cell>
          <cell r="AV28">
            <v>1723.8726073011787</v>
          </cell>
          <cell r="AW28">
            <v>1723.8726073011787</v>
          </cell>
          <cell r="AX28">
            <v>1723.8726073011787</v>
          </cell>
          <cell r="AY28">
            <v>1723.8726073011787</v>
          </cell>
          <cell r="AZ28">
            <v>1723.8726073011787</v>
          </cell>
          <cell r="BA28">
            <v>1723.8726073011787</v>
          </cell>
          <cell r="BB28">
            <v>1723.8726073011787</v>
          </cell>
          <cell r="BC28">
            <v>1723.8726073011787</v>
          </cell>
          <cell r="BD28">
            <v>1723.8726073011787</v>
          </cell>
          <cell r="BE28">
            <v>1723.8726073011787</v>
          </cell>
          <cell r="BF28">
            <v>1723.8726073011787</v>
          </cell>
          <cell r="BG28">
            <v>1723.8726073011787</v>
          </cell>
          <cell r="BH28">
            <v>1723.8726073011787</v>
          </cell>
          <cell r="BI28">
            <v>1723.8726073011787</v>
          </cell>
          <cell r="BJ28">
            <v>1723.8726073011787</v>
          </cell>
          <cell r="BK28">
            <v>1723.8726073011787</v>
          </cell>
          <cell r="BL28">
            <v>1723.8726073011787</v>
          </cell>
        </row>
        <row r="29">
          <cell r="A29" t="str">
            <v>R21C</v>
          </cell>
          <cell r="B29" t="str">
            <v>GSS-CUST-BLK1-COMP</v>
          </cell>
          <cell r="C29" t="str">
            <v>General Service Small Sales Customers - Block 1 - Competitive</v>
          </cell>
          <cell r="D29">
            <v>0.11363636363636363</v>
          </cell>
          <cell r="E29">
            <v>3.4090909090909092</v>
          </cell>
          <cell r="F29">
            <v>3.4090909090909092</v>
          </cell>
          <cell r="G29">
            <v>3.4090909090909092</v>
          </cell>
          <cell r="H29">
            <v>3.4090909090909092</v>
          </cell>
          <cell r="I29">
            <v>3.4090909090909092</v>
          </cell>
          <cell r="J29">
            <v>3.4090909090909092</v>
          </cell>
          <cell r="K29">
            <v>3.4090909090909092</v>
          </cell>
          <cell r="L29">
            <v>3.4090909090909092</v>
          </cell>
          <cell r="M29">
            <v>3.4090909090909092</v>
          </cell>
          <cell r="N29">
            <v>3.4090909090909092</v>
          </cell>
          <cell r="O29">
            <v>3.4090909090909092</v>
          </cell>
          <cell r="P29">
            <v>3.4090909090909092</v>
          </cell>
          <cell r="Q29">
            <v>3.4090909090909092</v>
          </cell>
          <cell r="R29">
            <v>3.4090909090909092</v>
          </cell>
          <cell r="S29">
            <v>3.4090909090909092</v>
          </cell>
          <cell r="T29">
            <v>3.4090909090909092</v>
          </cell>
          <cell r="U29">
            <v>3.4090909090909092</v>
          </cell>
          <cell r="V29">
            <v>3.4090909090909092</v>
          </cell>
          <cell r="W29">
            <v>3.4090909090909092</v>
          </cell>
          <cell r="X29">
            <v>3.4090909090909092</v>
          </cell>
          <cell r="Y29">
            <v>3.4090909090909092</v>
          </cell>
          <cell r="Z29">
            <v>3.4090909090909092</v>
          </cell>
          <cell r="AA29">
            <v>3.4090909090909092</v>
          </cell>
          <cell r="AB29">
            <v>3.4090909090909092</v>
          </cell>
          <cell r="AC29">
            <v>3.4090909090909092</v>
          </cell>
          <cell r="AD29">
            <v>3.4090909090909092</v>
          </cell>
          <cell r="AE29">
            <v>3.4090909090909092</v>
          </cell>
          <cell r="AF29">
            <v>3.4090909090909092</v>
          </cell>
          <cell r="AG29">
            <v>3.4090909090909092</v>
          </cell>
          <cell r="AH29">
            <v>3.4090909090909092</v>
          </cell>
          <cell r="AI29">
            <v>3.4090909090909092</v>
          </cell>
          <cell r="AJ29">
            <v>3.4090909090909092</v>
          </cell>
          <cell r="AK29">
            <v>3.4090909090909092</v>
          </cell>
          <cell r="AL29">
            <v>3.4090909090909092</v>
          </cell>
          <cell r="AM29">
            <v>3.4090909090909092</v>
          </cell>
          <cell r="AN29">
            <v>3.4090909090909092</v>
          </cell>
          <cell r="AO29">
            <v>3.4090909090909092</v>
          </cell>
          <cell r="AP29">
            <v>3.4090909090909092</v>
          </cell>
          <cell r="AQ29">
            <v>3.4090909090909092</v>
          </cell>
          <cell r="AR29">
            <v>3.4090909090909092</v>
          </cell>
          <cell r="AS29">
            <v>3.4090909090909092</v>
          </cell>
          <cell r="AT29">
            <v>3.4090909090909092</v>
          </cell>
          <cell r="AU29">
            <v>3.4090909090909092</v>
          </cell>
          <cell r="AV29">
            <v>3.4090909090909092</v>
          </cell>
          <cell r="AW29">
            <v>3.4090909090909092</v>
          </cell>
          <cell r="AX29">
            <v>3.4090909090909092</v>
          </cell>
          <cell r="AY29">
            <v>3.4090909090909092</v>
          </cell>
          <cell r="AZ29">
            <v>3.4090909090909092</v>
          </cell>
          <cell r="BA29">
            <v>3.4090909090909092</v>
          </cell>
          <cell r="BB29">
            <v>3.4090909090909092</v>
          </cell>
          <cell r="BC29">
            <v>3.4090909090909092</v>
          </cell>
          <cell r="BD29">
            <v>3.4090909090909092</v>
          </cell>
          <cell r="BE29">
            <v>3.4090909090909092</v>
          </cell>
          <cell r="BF29">
            <v>3.4090909090909092</v>
          </cell>
          <cell r="BG29">
            <v>3.4090909090909092</v>
          </cell>
          <cell r="BH29">
            <v>3.4090909090909092</v>
          </cell>
          <cell r="BI29">
            <v>3.4090909090909092</v>
          </cell>
          <cell r="BJ29">
            <v>3.4090909090909092</v>
          </cell>
          <cell r="BK29">
            <v>3.4090909090909092</v>
          </cell>
          <cell r="BL29">
            <v>3.4090909090909092</v>
          </cell>
        </row>
        <row r="30">
          <cell r="A30" t="str">
            <v>R21D</v>
          </cell>
          <cell r="B30" t="str">
            <v>GSS-CUST-BLK2-COMP</v>
          </cell>
          <cell r="C30" t="str">
            <v>General Service Small Sales Customers - Block 2 - Competitive</v>
          </cell>
          <cell r="D30">
            <v>0.88636363636363635</v>
          </cell>
          <cell r="E30">
            <v>26.59090909090909</v>
          </cell>
          <cell r="F30">
            <v>26.59090909090909</v>
          </cell>
          <cell r="G30">
            <v>26.59090909090909</v>
          </cell>
          <cell r="H30">
            <v>26.59090909090909</v>
          </cell>
          <cell r="I30">
            <v>26.59090909090909</v>
          </cell>
          <cell r="J30">
            <v>26.59090909090909</v>
          </cell>
          <cell r="K30">
            <v>26.59090909090909</v>
          </cell>
          <cell r="L30">
            <v>26.59090909090909</v>
          </cell>
          <cell r="M30">
            <v>26.59090909090909</v>
          </cell>
          <cell r="N30">
            <v>26.59090909090909</v>
          </cell>
          <cell r="O30">
            <v>26.59090909090909</v>
          </cell>
          <cell r="P30">
            <v>26.59090909090909</v>
          </cell>
          <cell r="Q30">
            <v>26.59090909090909</v>
          </cell>
          <cell r="R30">
            <v>26.59090909090909</v>
          </cell>
          <cell r="S30">
            <v>26.59090909090909</v>
          </cell>
          <cell r="T30">
            <v>26.59090909090909</v>
          </cell>
          <cell r="U30">
            <v>26.59090909090909</v>
          </cell>
          <cell r="V30">
            <v>26.59090909090909</v>
          </cell>
          <cell r="W30">
            <v>26.59090909090909</v>
          </cell>
          <cell r="X30">
            <v>26.59090909090909</v>
          </cell>
          <cell r="Y30">
            <v>26.59090909090909</v>
          </cell>
          <cell r="Z30">
            <v>26.59090909090909</v>
          </cell>
          <cell r="AA30">
            <v>26.59090909090909</v>
          </cell>
          <cell r="AB30">
            <v>26.59090909090909</v>
          </cell>
          <cell r="AC30">
            <v>26.59090909090909</v>
          </cell>
          <cell r="AD30">
            <v>26.59090909090909</v>
          </cell>
          <cell r="AE30">
            <v>26.59090909090909</v>
          </cell>
          <cell r="AF30">
            <v>26.59090909090909</v>
          </cell>
          <cell r="AG30">
            <v>26.59090909090909</v>
          </cell>
          <cell r="AH30">
            <v>26.59090909090909</v>
          </cell>
          <cell r="AI30">
            <v>26.59090909090909</v>
          </cell>
          <cell r="AJ30">
            <v>26.59090909090909</v>
          </cell>
          <cell r="AK30">
            <v>26.59090909090909</v>
          </cell>
          <cell r="AL30">
            <v>26.59090909090909</v>
          </cell>
          <cell r="AM30">
            <v>26.59090909090909</v>
          </cell>
          <cell r="AN30">
            <v>26.59090909090909</v>
          </cell>
          <cell r="AO30">
            <v>26.59090909090909</v>
          </cell>
          <cell r="AP30">
            <v>26.59090909090909</v>
          </cell>
          <cell r="AQ30">
            <v>26.59090909090909</v>
          </cell>
          <cell r="AR30">
            <v>26.59090909090909</v>
          </cell>
          <cell r="AS30">
            <v>26.59090909090909</v>
          </cell>
          <cell r="AT30">
            <v>26.59090909090909</v>
          </cell>
          <cell r="AU30">
            <v>26.59090909090909</v>
          </cell>
          <cell r="AV30">
            <v>26.59090909090909</v>
          </cell>
          <cell r="AW30">
            <v>26.59090909090909</v>
          </cell>
          <cell r="AX30">
            <v>26.59090909090909</v>
          </cell>
          <cell r="AY30">
            <v>26.59090909090909</v>
          </cell>
          <cell r="AZ30">
            <v>26.59090909090909</v>
          </cell>
          <cell r="BA30">
            <v>26.59090909090909</v>
          </cell>
          <cell r="BB30">
            <v>26.59090909090909</v>
          </cell>
          <cell r="BC30">
            <v>26.59090909090909</v>
          </cell>
          <cell r="BD30">
            <v>26.59090909090909</v>
          </cell>
          <cell r="BE30">
            <v>26.59090909090909</v>
          </cell>
          <cell r="BF30">
            <v>26.59090909090909</v>
          </cell>
          <cell r="BG30">
            <v>26.59090909090909</v>
          </cell>
          <cell r="BH30">
            <v>26.59090909090909</v>
          </cell>
          <cell r="BI30">
            <v>26.59090909090909</v>
          </cell>
          <cell r="BJ30">
            <v>26.59090909090909</v>
          </cell>
          <cell r="BK30">
            <v>26.59090909090909</v>
          </cell>
          <cell r="BL30">
            <v>26.59090909090909</v>
          </cell>
        </row>
        <row r="31">
          <cell r="A31" t="str">
            <v>R22</v>
          </cell>
          <cell r="B31" t="str">
            <v>GSL-CUST</v>
          </cell>
          <cell r="C31" t="str">
            <v>General Service Large Sales Customers (Total)</v>
          </cell>
          <cell r="E31">
            <v>56</v>
          </cell>
          <cell r="F31">
            <v>56</v>
          </cell>
          <cell r="G31">
            <v>56</v>
          </cell>
          <cell r="H31">
            <v>56</v>
          </cell>
          <cell r="I31">
            <v>56</v>
          </cell>
          <cell r="J31">
            <v>56</v>
          </cell>
          <cell r="K31">
            <v>56</v>
          </cell>
          <cell r="L31">
            <v>56</v>
          </cell>
          <cell r="M31">
            <v>56</v>
          </cell>
          <cell r="N31">
            <v>56</v>
          </cell>
          <cell r="O31">
            <v>56</v>
          </cell>
          <cell r="P31">
            <v>56</v>
          </cell>
          <cell r="Q31">
            <v>56</v>
          </cell>
          <cell r="R31">
            <v>56</v>
          </cell>
          <cell r="S31">
            <v>56</v>
          </cell>
          <cell r="T31">
            <v>56</v>
          </cell>
          <cell r="U31">
            <v>56</v>
          </cell>
          <cell r="V31">
            <v>56</v>
          </cell>
          <cell r="W31">
            <v>56</v>
          </cell>
          <cell r="X31">
            <v>56</v>
          </cell>
          <cell r="Y31">
            <v>56</v>
          </cell>
          <cell r="Z31">
            <v>56</v>
          </cell>
          <cell r="AA31">
            <v>56</v>
          </cell>
          <cell r="AB31">
            <v>56</v>
          </cell>
          <cell r="AC31">
            <v>56</v>
          </cell>
          <cell r="AD31">
            <v>56</v>
          </cell>
          <cell r="AE31">
            <v>56</v>
          </cell>
          <cell r="AF31">
            <v>56</v>
          </cell>
          <cell r="AG31">
            <v>56</v>
          </cell>
          <cell r="AH31">
            <v>56</v>
          </cell>
          <cell r="AI31">
            <v>56</v>
          </cell>
          <cell r="AJ31">
            <v>56</v>
          </cell>
          <cell r="AK31">
            <v>56</v>
          </cell>
          <cell r="AL31">
            <v>56</v>
          </cell>
          <cell r="AM31">
            <v>56</v>
          </cell>
          <cell r="AN31">
            <v>56</v>
          </cell>
          <cell r="AO31">
            <v>56</v>
          </cell>
          <cell r="AP31">
            <v>56</v>
          </cell>
          <cell r="AQ31">
            <v>56</v>
          </cell>
          <cell r="AR31">
            <v>56</v>
          </cell>
          <cell r="AS31">
            <v>56</v>
          </cell>
          <cell r="AT31">
            <v>56</v>
          </cell>
          <cell r="AU31">
            <v>56</v>
          </cell>
          <cell r="AV31">
            <v>56</v>
          </cell>
          <cell r="AW31">
            <v>56</v>
          </cell>
          <cell r="AX31">
            <v>56</v>
          </cell>
          <cell r="AY31">
            <v>56</v>
          </cell>
          <cell r="AZ31">
            <v>56</v>
          </cell>
          <cell r="BA31">
            <v>56</v>
          </cell>
          <cell r="BB31">
            <v>56</v>
          </cell>
          <cell r="BC31">
            <v>56</v>
          </cell>
          <cell r="BD31">
            <v>56</v>
          </cell>
          <cell r="BE31">
            <v>56</v>
          </cell>
          <cell r="BF31">
            <v>56</v>
          </cell>
          <cell r="BG31">
            <v>56</v>
          </cell>
          <cell r="BH31">
            <v>56</v>
          </cell>
          <cell r="BI31">
            <v>56</v>
          </cell>
          <cell r="BJ31">
            <v>56</v>
          </cell>
          <cell r="BK31">
            <v>56</v>
          </cell>
          <cell r="BL31">
            <v>56</v>
          </cell>
        </row>
        <row r="32">
          <cell r="A32" t="str">
            <v>R22A</v>
          </cell>
          <cell r="B32" t="str">
            <v>GSL-CUST-BLK1</v>
          </cell>
          <cell r="C32" t="str">
            <v>General Service Large Sales Customers - Block 1</v>
          </cell>
          <cell r="D32">
            <v>0.51851851851851849</v>
          </cell>
          <cell r="E32">
            <v>21.777777777777775</v>
          </cell>
          <cell r="F32">
            <v>21.777777777777775</v>
          </cell>
          <cell r="G32">
            <v>21.777777777777775</v>
          </cell>
          <cell r="H32">
            <v>21.777777777777775</v>
          </cell>
          <cell r="I32">
            <v>21.777777777777775</v>
          </cell>
          <cell r="J32">
            <v>21.777777777777775</v>
          </cell>
          <cell r="K32">
            <v>21.777777777777775</v>
          </cell>
          <cell r="L32">
            <v>21.777777777777775</v>
          </cell>
          <cell r="M32">
            <v>21.777777777777775</v>
          </cell>
          <cell r="N32">
            <v>21.777777777777775</v>
          </cell>
          <cell r="O32">
            <v>21.777777777777775</v>
          </cell>
          <cell r="P32">
            <v>21.777777777777775</v>
          </cell>
          <cell r="Q32">
            <v>21.777777777777775</v>
          </cell>
          <cell r="R32">
            <v>21.777777777777775</v>
          </cell>
          <cell r="S32">
            <v>21.777777777777775</v>
          </cell>
          <cell r="T32">
            <v>21.777777777777775</v>
          </cell>
          <cell r="U32">
            <v>21.777777777777775</v>
          </cell>
          <cell r="V32">
            <v>21.777777777777775</v>
          </cell>
          <cell r="W32">
            <v>21.777777777777775</v>
          </cell>
          <cell r="X32">
            <v>21.777777777777775</v>
          </cell>
          <cell r="Y32">
            <v>21.777777777777775</v>
          </cell>
          <cell r="Z32">
            <v>21.777777777777775</v>
          </cell>
          <cell r="AA32">
            <v>21.777777777777775</v>
          </cell>
          <cell r="AB32">
            <v>21.777777777777775</v>
          </cell>
          <cell r="AC32">
            <v>21.777777777777775</v>
          </cell>
          <cell r="AD32">
            <v>21.777777777777775</v>
          </cell>
          <cell r="AE32">
            <v>21.777777777777775</v>
          </cell>
          <cell r="AF32">
            <v>21.777777777777775</v>
          </cell>
          <cell r="AG32">
            <v>21.777777777777775</v>
          </cell>
          <cell r="AH32">
            <v>21.777777777777775</v>
          </cell>
          <cell r="AI32">
            <v>21.777777777777775</v>
          </cell>
          <cell r="AJ32">
            <v>21.777777777777775</v>
          </cell>
          <cell r="AK32">
            <v>21.777777777777775</v>
          </cell>
          <cell r="AL32">
            <v>21.777777777777775</v>
          </cell>
          <cell r="AM32">
            <v>21.777777777777775</v>
          </cell>
          <cell r="AN32">
            <v>21.777777777777775</v>
          </cell>
          <cell r="AO32">
            <v>21.777777777777775</v>
          </cell>
          <cell r="AP32">
            <v>21.777777777777775</v>
          </cell>
          <cell r="AQ32">
            <v>21.777777777777775</v>
          </cell>
          <cell r="AR32">
            <v>21.777777777777775</v>
          </cell>
          <cell r="AS32">
            <v>21.777777777777775</v>
          </cell>
          <cell r="AT32">
            <v>21.777777777777775</v>
          </cell>
          <cell r="AU32">
            <v>21.777777777777775</v>
          </cell>
          <cell r="AV32">
            <v>21.777777777777775</v>
          </cell>
          <cell r="AW32">
            <v>21.777777777777775</v>
          </cell>
          <cell r="AX32">
            <v>21.777777777777775</v>
          </cell>
          <cell r="AY32">
            <v>21.777777777777775</v>
          </cell>
          <cell r="AZ32">
            <v>21.777777777777775</v>
          </cell>
          <cell r="BA32">
            <v>21.777777777777775</v>
          </cell>
          <cell r="BB32">
            <v>21.777777777777775</v>
          </cell>
          <cell r="BC32">
            <v>21.777777777777775</v>
          </cell>
          <cell r="BD32">
            <v>21.777777777777775</v>
          </cell>
          <cell r="BE32">
            <v>21.777777777777775</v>
          </cell>
          <cell r="BF32">
            <v>21.777777777777775</v>
          </cell>
          <cell r="BG32">
            <v>21.777777777777775</v>
          </cell>
          <cell r="BH32">
            <v>21.777777777777775</v>
          </cell>
          <cell r="BI32">
            <v>21.777777777777775</v>
          </cell>
          <cell r="BJ32">
            <v>21.777777777777775</v>
          </cell>
          <cell r="BK32">
            <v>21.777777777777775</v>
          </cell>
          <cell r="BL32">
            <v>21.777777777777775</v>
          </cell>
        </row>
        <row r="33">
          <cell r="A33" t="str">
            <v>R22B</v>
          </cell>
          <cell r="B33" t="str">
            <v>GSL-CUST-BLK2</v>
          </cell>
          <cell r="C33" t="str">
            <v>General Service Large Sales Customers - Block 2</v>
          </cell>
          <cell r="D33">
            <v>0.25925925925925924</v>
          </cell>
          <cell r="E33">
            <v>10.888888888888888</v>
          </cell>
          <cell r="F33">
            <v>10.888888888888888</v>
          </cell>
          <cell r="G33">
            <v>10.888888888888888</v>
          </cell>
          <cell r="H33">
            <v>10.888888888888888</v>
          </cell>
          <cell r="I33">
            <v>10.888888888888888</v>
          </cell>
          <cell r="J33">
            <v>10.888888888888888</v>
          </cell>
          <cell r="K33">
            <v>10.888888888888888</v>
          </cell>
          <cell r="L33">
            <v>10.888888888888888</v>
          </cell>
          <cell r="M33">
            <v>10.888888888888888</v>
          </cell>
          <cell r="N33">
            <v>10.888888888888888</v>
          </cell>
          <cell r="O33">
            <v>10.888888888888888</v>
          </cell>
          <cell r="P33">
            <v>10.888888888888888</v>
          </cell>
          <cell r="Q33">
            <v>10.888888888888888</v>
          </cell>
          <cell r="R33">
            <v>10.888888888888888</v>
          </cell>
          <cell r="S33">
            <v>10.888888888888888</v>
          </cell>
          <cell r="T33">
            <v>10.888888888888888</v>
          </cell>
          <cell r="U33">
            <v>10.888888888888888</v>
          </cell>
          <cell r="V33">
            <v>10.888888888888888</v>
          </cell>
          <cell r="W33">
            <v>10.888888888888888</v>
          </cell>
          <cell r="X33">
            <v>10.888888888888888</v>
          </cell>
          <cell r="Y33">
            <v>10.888888888888888</v>
          </cell>
          <cell r="Z33">
            <v>10.888888888888888</v>
          </cell>
          <cell r="AA33">
            <v>10.888888888888888</v>
          </cell>
          <cell r="AB33">
            <v>10.888888888888888</v>
          </cell>
          <cell r="AC33">
            <v>10.888888888888888</v>
          </cell>
          <cell r="AD33">
            <v>10.888888888888888</v>
          </cell>
          <cell r="AE33">
            <v>10.888888888888888</v>
          </cell>
          <cell r="AF33">
            <v>10.888888888888888</v>
          </cell>
          <cell r="AG33">
            <v>10.888888888888888</v>
          </cell>
          <cell r="AH33">
            <v>10.888888888888888</v>
          </cell>
          <cell r="AI33">
            <v>10.888888888888888</v>
          </cell>
          <cell r="AJ33">
            <v>10.888888888888888</v>
          </cell>
          <cell r="AK33">
            <v>10.888888888888888</v>
          </cell>
          <cell r="AL33">
            <v>10.888888888888888</v>
          </cell>
          <cell r="AM33">
            <v>10.888888888888888</v>
          </cell>
          <cell r="AN33">
            <v>10.888888888888888</v>
          </cell>
          <cell r="AO33">
            <v>10.888888888888888</v>
          </cell>
          <cell r="AP33">
            <v>10.888888888888888</v>
          </cell>
          <cell r="AQ33">
            <v>10.888888888888888</v>
          </cell>
          <cell r="AR33">
            <v>10.888888888888888</v>
          </cell>
          <cell r="AS33">
            <v>10.888888888888888</v>
          </cell>
          <cell r="AT33">
            <v>10.888888888888888</v>
          </cell>
          <cell r="AU33">
            <v>10.888888888888888</v>
          </cell>
          <cell r="AV33">
            <v>10.888888888888888</v>
          </cell>
          <cell r="AW33">
            <v>10.888888888888888</v>
          </cell>
          <cell r="AX33">
            <v>10.888888888888888</v>
          </cell>
          <cell r="AY33">
            <v>10.888888888888888</v>
          </cell>
          <cell r="AZ33">
            <v>10.888888888888888</v>
          </cell>
          <cell r="BA33">
            <v>10.888888888888888</v>
          </cell>
          <cell r="BB33">
            <v>10.888888888888888</v>
          </cell>
          <cell r="BC33">
            <v>10.888888888888888</v>
          </cell>
          <cell r="BD33">
            <v>10.888888888888888</v>
          </cell>
          <cell r="BE33">
            <v>10.888888888888888</v>
          </cell>
          <cell r="BF33">
            <v>10.888888888888888</v>
          </cell>
          <cell r="BG33">
            <v>10.888888888888888</v>
          </cell>
          <cell r="BH33">
            <v>10.888888888888888</v>
          </cell>
          <cell r="BI33">
            <v>10.888888888888888</v>
          </cell>
          <cell r="BJ33">
            <v>10.888888888888888</v>
          </cell>
          <cell r="BK33">
            <v>10.888888888888888</v>
          </cell>
          <cell r="BL33">
            <v>10.888888888888888</v>
          </cell>
        </row>
        <row r="34">
          <cell r="A34" t="str">
            <v>R22C</v>
          </cell>
          <cell r="B34" t="str">
            <v>GSL-CUST-BLK3</v>
          </cell>
          <cell r="C34" t="str">
            <v>General Service Large Sales Customers - Block 3</v>
          </cell>
          <cell r="D34">
            <v>0.22222222222222221</v>
          </cell>
          <cell r="E34">
            <v>9.3333333333333321</v>
          </cell>
          <cell r="F34">
            <v>9.3333333333333321</v>
          </cell>
          <cell r="G34">
            <v>9.3333333333333321</v>
          </cell>
          <cell r="H34">
            <v>9.3333333333333321</v>
          </cell>
          <cell r="I34">
            <v>9.3333333333333321</v>
          </cell>
          <cell r="J34">
            <v>9.3333333333333321</v>
          </cell>
          <cell r="K34">
            <v>9.3333333333333321</v>
          </cell>
          <cell r="L34">
            <v>9.3333333333333321</v>
          </cell>
          <cell r="M34">
            <v>9.3333333333333321</v>
          </cell>
          <cell r="N34">
            <v>9.3333333333333321</v>
          </cell>
          <cell r="O34">
            <v>9.3333333333333321</v>
          </cell>
          <cell r="P34">
            <v>9.3333333333333321</v>
          </cell>
          <cell r="Q34">
            <v>9.3333333333333321</v>
          </cell>
          <cell r="R34">
            <v>9.3333333333333321</v>
          </cell>
          <cell r="S34">
            <v>9.3333333333333321</v>
          </cell>
          <cell r="T34">
            <v>9.3333333333333321</v>
          </cell>
          <cell r="U34">
            <v>9.3333333333333321</v>
          </cell>
          <cell r="V34">
            <v>9.3333333333333321</v>
          </cell>
          <cell r="W34">
            <v>9.3333333333333321</v>
          </cell>
          <cell r="X34">
            <v>9.3333333333333321</v>
          </cell>
          <cell r="Y34">
            <v>9.3333333333333321</v>
          </cell>
          <cell r="Z34">
            <v>9.3333333333333321</v>
          </cell>
          <cell r="AA34">
            <v>9.3333333333333321</v>
          </cell>
          <cell r="AB34">
            <v>9.3333333333333321</v>
          </cell>
          <cell r="AC34">
            <v>9.3333333333333321</v>
          </cell>
          <cell r="AD34">
            <v>9.3333333333333321</v>
          </cell>
          <cell r="AE34">
            <v>9.3333333333333321</v>
          </cell>
          <cell r="AF34">
            <v>9.3333333333333321</v>
          </cell>
          <cell r="AG34">
            <v>9.3333333333333321</v>
          </cell>
          <cell r="AH34">
            <v>9.3333333333333321</v>
          </cell>
          <cell r="AI34">
            <v>9.3333333333333321</v>
          </cell>
          <cell r="AJ34">
            <v>9.3333333333333321</v>
          </cell>
          <cell r="AK34">
            <v>9.3333333333333321</v>
          </cell>
          <cell r="AL34">
            <v>9.3333333333333321</v>
          </cell>
          <cell r="AM34">
            <v>9.3333333333333321</v>
          </cell>
          <cell r="AN34">
            <v>9.3333333333333321</v>
          </cell>
          <cell r="AO34">
            <v>9.3333333333333321</v>
          </cell>
          <cell r="AP34">
            <v>9.3333333333333321</v>
          </cell>
          <cell r="AQ34">
            <v>9.3333333333333321</v>
          </cell>
          <cell r="AR34">
            <v>9.3333333333333321</v>
          </cell>
          <cell r="AS34">
            <v>9.3333333333333321</v>
          </cell>
          <cell r="AT34">
            <v>9.3333333333333321</v>
          </cell>
          <cell r="AU34">
            <v>9.3333333333333321</v>
          </cell>
          <cell r="AV34">
            <v>9.3333333333333321</v>
          </cell>
          <cell r="AW34">
            <v>9.3333333333333321</v>
          </cell>
          <cell r="AX34">
            <v>9.3333333333333321</v>
          </cell>
          <cell r="AY34">
            <v>9.3333333333333321</v>
          </cell>
          <cell r="AZ34">
            <v>9.3333333333333321</v>
          </cell>
          <cell r="BA34">
            <v>9.3333333333333321</v>
          </cell>
          <cell r="BB34">
            <v>9.3333333333333321</v>
          </cell>
          <cell r="BC34">
            <v>9.3333333333333321</v>
          </cell>
          <cell r="BD34">
            <v>9.3333333333333321</v>
          </cell>
          <cell r="BE34">
            <v>9.3333333333333321</v>
          </cell>
          <cell r="BF34">
            <v>9.3333333333333321</v>
          </cell>
          <cell r="BG34">
            <v>9.3333333333333321</v>
          </cell>
          <cell r="BH34">
            <v>9.3333333333333321</v>
          </cell>
          <cell r="BI34">
            <v>9.3333333333333321</v>
          </cell>
          <cell r="BJ34">
            <v>9.3333333333333321</v>
          </cell>
          <cell r="BK34">
            <v>9.3333333333333321</v>
          </cell>
          <cell r="BL34">
            <v>9.3333333333333321</v>
          </cell>
        </row>
        <row r="35">
          <cell r="A35" t="str">
            <v>R22D</v>
          </cell>
          <cell r="B35" t="str">
            <v>GSL-CUST-BLK1-COMP</v>
          </cell>
          <cell r="C35" t="str">
            <v>General Service Large Sales Customers - Block 1 - Competitive</v>
          </cell>
          <cell r="D35">
            <v>0.4375</v>
          </cell>
          <cell r="E35">
            <v>6.125</v>
          </cell>
          <cell r="F35">
            <v>6.125</v>
          </cell>
          <cell r="G35">
            <v>6.125</v>
          </cell>
          <cell r="H35">
            <v>6.125</v>
          </cell>
          <cell r="I35">
            <v>6.125</v>
          </cell>
          <cell r="J35">
            <v>6.125</v>
          </cell>
          <cell r="K35">
            <v>6.125</v>
          </cell>
          <cell r="L35">
            <v>6.125</v>
          </cell>
          <cell r="M35">
            <v>6.125</v>
          </cell>
          <cell r="N35">
            <v>6.125</v>
          </cell>
          <cell r="O35">
            <v>6.125</v>
          </cell>
          <cell r="P35">
            <v>6.125</v>
          </cell>
          <cell r="Q35">
            <v>6.125</v>
          </cell>
          <cell r="R35">
            <v>6.125</v>
          </cell>
          <cell r="S35">
            <v>6.125</v>
          </cell>
          <cell r="T35">
            <v>6.125</v>
          </cell>
          <cell r="U35">
            <v>6.125</v>
          </cell>
          <cell r="V35">
            <v>6.125</v>
          </cell>
          <cell r="W35">
            <v>6.125</v>
          </cell>
          <cell r="X35">
            <v>6.125</v>
          </cell>
          <cell r="Y35">
            <v>6.125</v>
          </cell>
          <cell r="Z35">
            <v>6.125</v>
          </cell>
          <cell r="AA35">
            <v>6.125</v>
          </cell>
          <cell r="AB35">
            <v>6.125</v>
          </cell>
          <cell r="AC35">
            <v>6.125</v>
          </cell>
          <cell r="AD35">
            <v>6.125</v>
          </cell>
          <cell r="AE35">
            <v>6.125</v>
          </cell>
          <cell r="AF35">
            <v>6.125</v>
          </cell>
          <cell r="AG35">
            <v>6.125</v>
          </cell>
          <cell r="AH35">
            <v>6.125</v>
          </cell>
          <cell r="AI35">
            <v>6.125</v>
          </cell>
          <cell r="AJ35">
            <v>6.125</v>
          </cell>
          <cell r="AK35">
            <v>6.125</v>
          </cell>
          <cell r="AL35">
            <v>6.125</v>
          </cell>
          <cell r="AM35">
            <v>6.125</v>
          </cell>
          <cell r="AN35">
            <v>6.125</v>
          </cell>
          <cell r="AO35">
            <v>6.125</v>
          </cell>
          <cell r="AP35">
            <v>6.125</v>
          </cell>
          <cell r="AQ35">
            <v>6.125</v>
          </cell>
          <cell r="AR35">
            <v>6.125</v>
          </cell>
          <cell r="AS35">
            <v>6.125</v>
          </cell>
          <cell r="AT35">
            <v>6.125</v>
          </cell>
          <cell r="AU35">
            <v>6.125</v>
          </cell>
          <cell r="AV35">
            <v>6.125</v>
          </cell>
          <cell r="AW35">
            <v>6.125</v>
          </cell>
          <cell r="AX35">
            <v>6.125</v>
          </cell>
          <cell r="AY35">
            <v>6.125</v>
          </cell>
          <cell r="AZ35">
            <v>6.125</v>
          </cell>
          <cell r="BA35">
            <v>6.125</v>
          </cell>
          <cell r="BB35">
            <v>6.125</v>
          </cell>
          <cell r="BC35">
            <v>6.125</v>
          </cell>
          <cell r="BD35">
            <v>6.125</v>
          </cell>
          <cell r="BE35">
            <v>6.125</v>
          </cell>
          <cell r="BF35">
            <v>6.125</v>
          </cell>
          <cell r="BG35">
            <v>6.125</v>
          </cell>
          <cell r="BH35">
            <v>6.125</v>
          </cell>
          <cell r="BI35">
            <v>6.125</v>
          </cell>
          <cell r="BJ35">
            <v>6.125</v>
          </cell>
          <cell r="BK35">
            <v>6.125</v>
          </cell>
          <cell r="BL35">
            <v>6.125</v>
          </cell>
        </row>
        <row r="36">
          <cell r="A36" t="str">
            <v>R22E</v>
          </cell>
          <cell r="B36" t="str">
            <v>GSL-CUST-BLK2-COMP</v>
          </cell>
          <cell r="C36" t="str">
            <v>General Service Large Sales Customers - Block 2 - Competitive</v>
          </cell>
          <cell r="D36">
            <v>0.4375</v>
          </cell>
          <cell r="E36">
            <v>6.125</v>
          </cell>
          <cell r="F36">
            <v>6.125</v>
          </cell>
          <cell r="G36">
            <v>6.125</v>
          </cell>
          <cell r="H36">
            <v>6.125</v>
          </cell>
          <cell r="I36">
            <v>6.125</v>
          </cell>
          <cell r="J36">
            <v>6.125</v>
          </cell>
          <cell r="K36">
            <v>6.125</v>
          </cell>
          <cell r="L36">
            <v>6.125</v>
          </cell>
          <cell r="M36">
            <v>6.125</v>
          </cell>
          <cell r="N36">
            <v>6.125</v>
          </cell>
          <cell r="O36">
            <v>6.125</v>
          </cell>
          <cell r="P36">
            <v>6.125</v>
          </cell>
          <cell r="Q36">
            <v>6.125</v>
          </cell>
          <cell r="R36">
            <v>6.125</v>
          </cell>
          <cell r="S36">
            <v>6.125</v>
          </cell>
          <cell r="T36">
            <v>6.125</v>
          </cell>
          <cell r="U36">
            <v>6.125</v>
          </cell>
          <cell r="V36">
            <v>6.125</v>
          </cell>
          <cell r="W36">
            <v>6.125</v>
          </cell>
          <cell r="X36">
            <v>6.125</v>
          </cell>
          <cell r="Y36">
            <v>6.125</v>
          </cell>
          <cell r="Z36">
            <v>6.125</v>
          </cell>
          <cell r="AA36">
            <v>6.125</v>
          </cell>
          <cell r="AB36">
            <v>6.125</v>
          </cell>
          <cell r="AC36">
            <v>6.125</v>
          </cell>
          <cell r="AD36">
            <v>6.125</v>
          </cell>
          <cell r="AE36">
            <v>6.125</v>
          </cell>
          <cell r="AF36">
            <v>6.125</v>
          </cell>
          <cell r="AG36">
            <v>6.125</v>
          </cell>
          <cell r="AH36">
            <v>6.125</v>
          </cell>
          <cell r="AI36">
            <v>6.125</v>
          </cell>
          <cell r="AJ36">
            <v>6.125</v>
          </cell>
          <cell r="AK36">
            <v>6.125</v>
          </cell>
          <cell r="AL36">
            <v>6.125</v>
          </cell>
          <cell r="AM36">
            <v>6.125</v>
          </cell>
          <cell r="AN36">
            <v>6.125</v>
          </cell>
          <cell r="AO36">
            <v>6.125</v>
          </cell>
          <cell r="AP36">
            <v>6.125</v>
          </cell>
          <cell r="AQ36">
            <v>6.125</v>
          </cell>
          <cell r="AR36">
            <v>6.125</v>
          </cell>
          <cell r="AS36">
            <v>6.125</v>
          </cell>
          <cell r="AT36">
            <v>6.125</v>
          </cell>
          <cell r="AU36">
            <v>6.125</v>
          </cell>
          <cell r="AV36">
            <v>6.125</v>
          </cell>
          <cell r="AW36">
            <v>6.125</v>
          </cell>
          <cell r="AX36">
            <v>6.125</v>
          </cell>
          <cell r="AY36">
            <v>6.125</v>
          </cell>
          <cell r="AZ36">
            <v>6.125</v>
          </cell>
          <cell r="BA36">
            <v>6.125</v>
          </cell>
          <cell r="BB36">
            <v>6.125</v>
          </cell>
          <cell r="BC36">
            <v>6.125</v>
          </cell>
          <cell r="BD36">
            <v>6.125</v>
          </cell>
          <cell r="BE36">
            <v>6.125</v>
          </cell>
          <cell r="BF36">
            <v>6.125</v>
          </cell>
          <cell r="BG36">
            <v>6.125</v>
          </cell>
          <cell r="BH36">
            <v>6.125</v>
          </cell>
          <cell r="BI36">
            <v>6.125</v>
          </cell>
          <cell r="BJ36">
            <v>6.125</v>
          </cell>
          <cell r="BK36">
            <v>6.125</v>
          </cell>
          <cell r="BL36">
            <v>6.125</v>
          </cell>
        </row>
        <row r="37">
          <cell r="A37" t="str">
            <v>R22F</v>
          </cell>
          <cell r="B37" t="str">
            <v>GSL-CUST-BLK3-COMP</v>
          </cell>
          <cell r="C37" t="str">
            <v>General Service Large Sales Customers - Block 3 - Competitive</v>
          </cell>
          <cell r="D37">
            <v>0.125</v>
          </cell>
          <cell r="E37">
            <v>1.75</v>
          </cell>
          <cell r="F37">
            <v>1.75</v>
          </cell>
          <cell r="G37">
            <v>1.75</v>
          </cell>
          <cell r="H37">
            <v>1.75</v>
          </cell>
          <cell r="I37">
            <v>1.75</v>
          </cell>
          <cell r="J37">
            <v>1.75</v>
          </cell>
          <cell r="K37">
            <v>1.75</v>
          </cell>
          <cell r="L37">
            <v>1.75</v>
          </cell>
          <cell r="M37">
            <v>1.75</v>
          </cell>
          <cell r="N37">
            <v>1.75</v>
          </cell>
          <cell r="O37">
            <v>1.75</v>
          </cell>
          <cell r="P37">
            <v>1.75</v>
          </cell>
          <cell r="Q37">
            <v>1.75</v>
          </cell>
          <cell r="R37">
            <v>1.75</v>
          </cell>
          <cell r="S37">
            <v>1.75</v>
          </cell>
          <cell r="T37">
            <v>1.75</v>
          </cell>
          <cell r="U37">
            <v>1.75</v>
          </cell>
          <cell r="V37">
            <v>1.75</v>
          </cell>
          <cell r="W37">
            <v>1.75</v>
          </cell>
          <cell r="X37">
            <v>1.75</v>
          </cell>
          <cell r="Y37">
            <v>1.75</v>
          </cell>
          <cell r="Z37">
            <v>1.75</v>
          </cell>
          <cell r="AA37">
            <v>1.75</v>
          </cell>
          <cell r="AB37">
            <v>1.75</v>
          </cell>
          <cell r="AC37">
            <v>1.75</v>
          </cell>
          <cell r="AD37">
            <v>1.75</v>
          </cell>
          <cell r="AE37">
            <v>1.75</v>
          </cell>
          <cell r="AF37">
            <v>1.75</v>
          </cell>
          <cell r="AG37">
            <v>1.75</v>
          </cell>
          <cell r="AH37">
            <v>1.75</v>
          </cell>
          <cell r="AI37">
            <v>1.75</v>
          </cell>
          <cell r="AJ37">
            <v>1.75</v>
          </cell>
          <cell r="AK37">
            <v>1.75</v>
          </cell>
          <cell r="AL37">
            <v>1.75</v>
          </cell>
          <cell r="AM37">
            <v>1.75</v>
          </cell>
          <cell r="AN37">
            <v>1.75</v>
          </cell>
          <cell r="AO37">
            <v>1.75</v>
          </cell>
          <cell r="AP37">
            <v>1.75</v>
          </cell>
          <cell r="AQ37">
            <v>1.75</v>
          </cell>
          <cell r="AR37">
            <v>1.75</v>
          </cell>
          <cell r="AS37">
            <v>1.75</v>
          </cell>
          <cell r="AT37">
            <v>1.75</v>
          </cell>
          <cell r="AU37">
            <v>1.75</v>
          </cell>
          <cell r="AV37">
            <v>1.75</v>
          </cell>
          <cell r="AW37">
            <v>1.75</v>
          </cell>
          <cell r="AX37">
            <v>1.75</v>
          </cell>
          <cell r="AY37">
            <v>1.75</v>
          </cell>
          <cell r="AZ37">
            <v>1.75</v>
          </cell>
          <cell r="BA37">
            <v>1.75</v>
          </cell>
          <cell r="BB37">
            <v>1.75</v>
          </cell>
          <cell r="BC37">
            <v>1.75</v>
          </cell>
          <cell r="BD37">
            <v>1.75</v>
          </cell>
          <cell r="BE37">
            <v>1.75</v>
          </cell>
          <cell r="BF37">
            <v>1.75</v>
          </cell>
          <cell r="BG37">
            <v>1.75</v>
          </cell>
          <cell r="BH37">
            <v>1.75</v>
          </cell>
          <cell r="BI37">
            <v>1.75</v>
          </cell>
          <cell r="BJ37">
            <v>1.75</v>
          </cell>
          <cell r="BK37">
            <v>1.75</v>
          </cell>
          <cell r="BL37">
            <v>1.75</v>
          </cell>
        </row>
        <row r="38">
          <cell r="A38" t="str">
            <v>R23</v>
          </cell>
          <cell r="B38" t="str">
            <v>LGS-CUST</v>
          </cell>
          <cell r="C38" t="str">
            <v>Large General Service Sales Customers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</row>
        <row r="39">
          <cell r="A39" t="str">
            <v>R23A</v>
          </cell>
          <cell r="B39" t="str">
            <v>LGS-CUST-COMP</v>
          </cell>
          <cell r="C39" t="str">
            <v>Large General Service Sales Customers - Competitive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</row>
        <row r="40">
          <cell r="A40" t="str">
            <v>R24</v>
          </cell>
          <cell r="B40" t="str">
            <v>SLGS-CUST</v>
          </cell>
          <cell r="C40" t="str">
            <v>Special Large General Service Sales Customers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</row>
        <row r="41">
          <cell r="A41" t="str">
            <v>R24A</v>
          </cell>
          <cell r="B41" t="str">
            <v>SLGS-CUST-COMP</v>
          </cell>
          <cell r="C41" t="str">
            <v>Special Large General Service Sales Customers - Competitive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</row>
        <row r="42">
          <cell r="A42" t="str">
            <v>R25</v>
          </cell>
          <cell r="B42" t="str">
            <v>EPGS-CUST</v>
          </cell>
          <cell r="C42" t="str">
            <v>Electric Power Generation Service Sales Customers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</row>
        <row r="43">
          <cell r="A43" t="str">
            <v>R25A</v>
          </cell>
          <cell r="B43" t="str">
            <v>EPGS-CUST-COMP</v>
          </cell>
          <cell r="C43" t="str">
            <v>Electric Power Generation Service Sales Customers - Competitive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</row>
        <row r="44">
          <cell r="A44" t="str">
            <v>R26</v>
          </cell>
          <cell r="B44" t="str">
            <v>CGS-CUST</v>
          </cell>
          <cell r="C44" t="str">
            <v>Cogeneration Gas Service Sales Customers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</row>
        <row r="45">
          <cell r="A45" t="str">
            <v>R26A</v>
          </cell>
          <cell r="B45" t="str">
            <v>CGS-CUST-COMP</v>
          </cell>
          <cell r="C45" t="str">
            <v>Cogeneration Gas Service Sales Customers - Competitive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</row>
        <row r="46">
          <cell r="A46" t="str">
            <v>R27</v>
          </cell>
          <cell r="B46" t="str">
            <v>WS-CUST</v>
          </cell>
          <cell r="C46" t="str">
            <v>Wholesale Service Sales Customers</v>
          </cell>
          <cell r="E46">
            <v>5</v>
          </cell>
          <cell r="F46">
            <v>5</v>
          </cell>
          <cell r="G46">
            <v>5</v>
          </cell>
          <cell r="H46">
            <v>5</v>
          </cell>
          <cell r="I46">
            <v>5</v>
          </cell>
          <cell r="J46">
            <v>5</v>
          </cell>
          <cell r="K46">
            <v>5</v>
          </cell>
          <cell r="L46">
            <v>5</v>
          </cell>
          <cell r="M46">
            <v>5</v>
          </cell>
          <cell r="N46">
            <v>5</v>
          </cell>
          <cell r="O46">
            <v>5</v>
          </cell>
          <cell r="P46">
            <v>5</v>
          </cell>
          <cell r="Q46">
            <v>5</v>
          </cell>
          <cell r="R46">
            <v>5</v>
          </cell>
          <cell r="S46">
            <v>5</v>
          </cell>
          <cell r="T46">
            <v>5</v>
          </cell>
          <cell r="U46">
            <v>5</v>
          </cell>
          <cell r="V46">
            <v>5</v>
          </cell>
          <cell r="W46">
            <v>5</v>
          </cell>
          <cell r="X46">
            <v>5</v>
          </cell>
          <cell r="Y46">
            <v>5</v>
          </cell>
          <cell r="Z46">
            <v>5</v>
          </cell>
          <cell r="AA46">
            <v>5</v>
          </cell>
          <cell r="AB46">
            <v>5</v>
          </cell>
          <cell r="AC46">
            <v>5</v>
          </cell>
          <cell r="AD46">
            <v>5</v>
          </cell>
          <cell r="AE46">
            <v>5</v>
          </cell>
          <cell r="AF46">
            <v>5</v>
          </cell>
          <cell r="AG46">
            <v>5</v>
          </cell>
          <cell r="AH46">
            <v>5</v>
          </cell>
          <cell r="AI46">
            <v>5</v>
          </cell>
          <cell r="AJ46">
            <v>5</v>
          </cell>
          <cell r="AK46">
            <v>5</v>
          </cell>
          <cell r="AL46">
            <v>5</v>
          </cell>
          <cell r="AM46">
            <v>5</v>
          </cell>
          <cell r="AN46">
            <v>5</v>
          </cell>
          <cell r="AO46">
            <v>5</v>
          </cell>
          <cell r="AP46">
            <v>5</v>
          </cell>
          <cell r="AQ46">
            <v>5</v>
          </cell>
          <cell r="AR46">
            <v>5</v>
          </cell>
          <cell r="AS46">
            <v>5</v>
          </cell>
          <cell r="AT46">
            <v>5</v>
          </cell>
          <cell r="AU46">
            <v>5</v>
          </cell>
          <cell r="AV46">
            <v>5</v>
          </cell>
          <cell r="AW46">
            <v>5</v>
          </cell>
          <cell r="AX46">
            <v>5</v>
          </cell>
          <cell r="AY46">
            <v>5</v>
          </cell>
          <cell r="AZ46">
            <v>5</v>
          </cell>
          <cell r="BA46">
            <v>5</v>
          </cell>
          <cell r="BB46">
            <v>5</v>
          </cell>
          <cell r="BC46">
            <v>5</v>
          </cell>
          <cell r="BD46">
            <v>5</v>
          </cell>
          <cell r="BE46">
            <v>5</v>
          </cell>
          <cell r="BF46">
            <v>5</v>
          </cell>
          <cell r="BG46">
            <v>5</v>
          </cell>
          <cell r="BH46">
            <v>5</v>
          </cell>
          <cell r="BI46">
            <v>5</v>
          </cell>
          <cell r="BJ46">
            <v>5</v>
          </cell>
          <cell r="BK46">
            <v>5</v>
          </cell>
          <cell r="BL46">
            <v>5</v>
          </cell>
        </row>
        <row r="47">
          <cell r="A47" t="str">
            <v>R27A</v>
          </cell>
          <cell r="B47" t="str">
            <v>WS-CUST-COMP</v>
          </cell>
          <cell r="C47" t="str">
            <v>Wholesale Service Sales Customers - Competitive</v>
          </cell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  <cell r="Q47">
            <v>1</v>
          </cell>
          <cell r="R47">
            <v>1</v>
          </cell>
          <cell r="S47">
            <v>1</v>
          </cell>
          <cell r="T47">
            <v>1</v>
          </cell>
          <cell r="U47">
            <v>1</v>
          </cell>
          <cell r="V47">
            <v>1</v>
          </cell>
          <cell r="W47">
            <v>1</v>
          </cell>
          <cell r="X47">
            <v>1</v>
          </cell>
          <cell r="Y47">
            <v>1</v>
          </cell>
          <cell r="Z47">
            <v>1</v>
          </cell>
          <cell r="AA47">
            <v>1</v>
          </cell>
          <cell r="AB47">
            <v>1</v>
          </cell>
          <cell r="AC47">
            <v>1</v>
          </cell>
          <cell r="AD47">
            <v>1</v>
          </cell>
          <cell r="AE47">
            <v>1</v>
          </cell>
          <cell r="AF47">
            <v>1</v>
          </cell>
          <cell r="AG47">
            <v>1</v>
          </cell>
          <cell r="AH47">
            <v>1</v>
          </cell>
          <cell r="AI47">
            <v>1</v>
          </cell>
          <cell r="AJ47">
            <v>1</v>
          </cell>
          <cell r="AK47">
            <v>1</v>
          </cell>
          <cell r="AL47">
            <v>1</v>
          </cell>
          <cell r="AM47">
            <v>1</v>
          </cell>
          <cell r="AN47">
            <v>1</v>
          </cell>
          <cell r="AO47">
            <v>1</v>
          </cell>
          <cell r="AP47">
            <v>1</v>
          </cell>
          <cell r="AQ47">
            <v>1</v>
          </cell>
          <cell r="AR47">
            <v>1</v>
          </cell>
          <cell r="AS47">
            <v>1</v>
          </cell>
          <cell r="AT47">
            <v>1</v>
          </cell>
          <cell r="AU47">
            <v>1</v>
          </cell>
          <cell r="AV47">
            <v>1</v>
          </cell>
          <cell r="AW47">
            <v>1</v>
          </cell>
          <cell r="AX47">
            <v>1</v>
          </cell>
          <cell r="AY47">
            <v>1</v>
          </cell>
          <cell r="AZ47">
            <v>1</v>
          </cell>
          <cell r="BA47">
            <v>1</v>
          </cell>
          <cell r="BB47">
            <v>1</v>
          </cell>
          <cell r="BC47">
            <v>1</v>
          </cell>
          <cell r="BD47">
            <v>1</v>
          </cell>
          <cell r="BE47">
            <v>1</v>
          </cell>
          <cell r="BF47">
            <v>1</v>
          </cell>
          <cell r="BG47">
            <v>1</v>
          </cell>
          <cell r="BH47">
            <v>1</v>
          </cell>
          <cell r="BI47">
            <v>1</v>
          </cell>
          <cell r="BJ47">
            <v>1</v>
          </cell>
          <cell r="BK47">
            <v>1</v>
          </cell>
          <cell r="BL47">
            <v>1</v>
          </cell>
        </row>
      </sheetData>
      <sheetData sheetId="22">
        <row r="5"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  <cell r="BG5">
            <v>59</v>
          </cell>
          <cell r="BH5">
            <v>60</v>
          </cell>
          <cell r="BI5">
            <v>61</v>
          </cell>
          <cell r="BJ5">
            <v>62</v>
          </cell>
          <cell r="BK5">
            <v>63</v>
          </cell>
          <cell r="BL5">
            <v>64</v>
          </cell>
        </row>
        <row r="6">
          <cell r="A6" t="str">
            <v>T1</v>
          </cell>
          <cell r="B6" t="str">
            <v>RST-COMM</v>
          </cell>
          <cell r="C6" t="str">
            <v>Residential Transport Commodity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</row>
        <row r="7">
          <cell r="A7" t="str">
            <v>T2</v>
          </cell>
          <cell r="B7" t="str">
            <v>GSS-T-COMM</v>
          </cell>
          <cell r="C7" t="str">
            <v>General Service Small Transport Commodity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</row>
        <row r="8">
          <cell r="A8" t="str">
            <v>T2A</v>
          </cell>
          <cell r="B8" t="str">
            <v>GSS-T-COMM-COMP</v>
          </cell>
          <cell r="C8" t="str">
            <v>General Service Small Transport Commodity - Competitive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</row>
        <row r="9">
          <cell r="A9" t="str">
            <v>T3</v>
          </cell>
          <cell r="B9" t="str">
            <v>GSL-T-COMM</v>
          </cell>
          <cell r="C9" t="str">
            <v>General Service Large Transport Commodity</v>
          </cell>
          <cell r="E9">
            <v>20</v>
          </cell>
          <cell r="F9">
            <v>19</v>
          </cell>
          <cell r="G9">
            <v>16</v>
          </cell>
          <cell r="H9">
            <v>10</v>
          </cell>
          <cell r="I9">
            <v>7</v>
          </cell>
          <cell r="J9">
            <v>6</v>
          </cell>
          <cell r="K9">
            <v>3</v>
          </cell>
          <cell r="L9">
            <v>5</v>
          </cell>
          <cell r="M9">
            <v>8</v>
          </cell>
          <cell r="N9">
            <v>6</v>
          </cell>
          <cell r="O9">
            <v>11</v>
          </cell>
          <cell r="P9">
            <v>13</v>
          </cell>
          <cell r="Q9">
            <v>20</v>
          </cell>
          <cell r="R9">
            <v>19</v>
          </cell>
          <cell r="S9">
            <v>16</v>
          </cell>
          <cell r="T9">
            <v>10</v>
          </cell>
          <cell r="U9">
            <v>7</v>
          </cell>
          <cell r="V9">
            <v>6</v>
          </cell>
          <cell r="W9">
            <v>3</v>
          </cell>
          <cell r="X9">
            <v>5</v>
          </cell>
          <cell r="Y9">
            <v>8</v>
          </cell>
          <cell r="Z9">
            <v>6</v>
          </cell>
          <cell r="AA9">
            <v>11</v>
          </cell>
          <cell r="AB9">
            <v>13</v>
          </cell>
          <cell r="AC9">
            <v>20</v>
          </cell>
          <cell r="AD9">
            <v>19</v>
          </cell>
          <cell r="AE9">
            <v>16</v>
          </cell>
          <cell r="AF9">
            <v>10</v>
          </cell>
          <cell r="AG9">
            <v>7</v>
          </cell>
          <cell r="AH9">
            <v>6</v>
          </cell>
          <cell r="AI9">
            <v>3</v>
          </cell>
          <cell r="AJ9">
            <v>5</v>
          </cell>
          <cell r="AK9">
            <v>8</v>
          </cell>
          <cell r="AL9">
            <v>6</v>
          </cell>
          <cell r="AM9">
            <v>11</v>
          </cell>
          <cell r="AN9">
            <v>13</v>
          </cell>
          <cell r="AO9">
            <v>20</v>
          </cell>
          <cell r="AP9">
            <v>19</v>
          </cell>
          <cell r="AQ9">
            <v>16</v>
          </cell>
          <cell r="AR9">
            <v>10</v>
          </cell>
          <cell r="AS9">
            <v>7</v>
          </cell>
          <cell r="AT9">
            <v>6</v>
          </cell>
          <cell r="AU9">
            <v>3</v>
          </cell>
          <cell r="AV9">
            <v>5</v>
          </cell>
          <cell r="AW9">
            <v>8</v>
          </cell>
          <cell r="AX9">
            <v>6</v>
          </cell>
          <cell r="AY9">
            <v>11</v>
          </cell>
          <cell r="AZ9">
            <v>13</v>
          </cell>
          <cell r="BA9">
            <v>20</v>
          </cell>
          <cell r="BB9">
            <v>19</v>
          </cell>
          <cell r="BC9">
            <v>16</v>
          </cell>
          <cell r="BD9">
            <v>10</v>
          </cell>
          <cell r="BE9">
            <v>7</v>
          </cell>
          <cell r="BF9">
            <v>6</v>
          </cell>
          <cell r="BG9">
            <v>3</v>
          </cell>
          <cell r="BH9">
            <v>5</v>
          </cell>
          <cell r="BI9">
            <v>8</v>
          </cell>
          <cell r="BJ9">
            <v>6</v>
          </cell>
          <cell r="BK9">
            <v>11</v>
          </cell>
          <cell r="BL9">
            <v>13</v>
          </cell>
        </row>
        <row r="10">
          <cell r="A10" t="str">
            <v>T3A</v>
          </cell>
          <cell r="B10" t="str">
            <v>GSL-T-COMM-COMP</v>
          </cell>
          <cell r="C10" t="str">
            <v>General Service Large Transport Commodity - Competitive</v>
          </cell>
          <cell r="E10">
            <v>94.3</v>
          </cell>
          <cell r="F10">
            <v>76</v>
          </cell>
          <cell r="G10">
            <v>65</v>
          </cell>
          <cell r="H10">
            <v>53</v>
          </cell>
          <cell r="I10">
            <v>45</v>
          </cell>
          <cell r="J10">
            <v>34.799999999999997</v>
          </cell>
          <cell r="K10">
            <v>31.7</v>
          </cell>
          <cell r="L10">
            <v>47.8</v>
          </cell>
          <cell r="M10">
            <v>50.4</v>
          </cell>
          <cell r="N10">
            <v>57.5</v>
          </cell>
          <cell r="O10">
            <v>66</v>
          </cell>
          <cell r="P10">
            <v>80</v>
          </cell>
          <cell r="Q10">
            <v>94.3</v>
          </cell>
          <cell r="R10">
            <v>76</v>
          </cell>
          <cell r="S10">
            <v>65</v>
          </cell>
          <cell r="T10">
            <v>53</v>
          </cell>
          <cell r="U10">
            <v>45</v>
          </cell>
          <cell r="V10">
            <v>34.799999999999997</v>
          </cell>
          <cell r="W10">
            <v>31.7</v>
          </cell>
          <cell r="X10">
            <v>47.8</v>
          </cell>
          <cell r="Y10">
            <v>50.4</v>
          </cell>
          <cell r="Z10">
            <v>57.5</v>
          </cell>
          <cell r="AA10">
            <v>66</v>
          </cell>
          <cell r="AB10">
            <v>80</v>
          </cell>
          <cell r="AC10">
            <v>94.3</v>
          </cell>
          <cell r="AD10">
            <v>76</v>
          </cell>
          <cell r="AE10">
            <v>65</v>
          </cell>
          <cell r="AF10">
            <v>53</v>
          </cell>
          <cell r="AG10">
            <v>45</v>
          </cell>
          <cell r="AH10">
            <v>34.799999999999997</v>
          </cell>
          <cell r="AI10">
            <v>31.7</v>
          </cell>
          <cell r="AJ10">
            <v>47.8</v>
          </cell>
          <cell r="AK10">
            <v>50.4</v>
          </cell>
          <cell r="AL10">
            <v>57.5</v>
          </cell>
          <cell r="AM10">
            <v>66</v>
          </cell>
          <cell r="AN10">
            <v>80</v>
          </cell>
          <cell r="AO10">
            <v>94.3</v>
          </cell>
          <cell r="AP10">
            <v>76</v>
          </cell>
          <cell r="AQ10">
            <v>65</v>
          </cell>
          <cell r="AR10">
            <v>53</v>
          </cell>
          <cell r="AS10">
            <v>45</v>
          </cell>
          <cell r="AT10">
            <v>34.799999999999997</v>
          </cell>
          <cell r="AU10">
            <v>31.7</v>
          </cell>
          <cell r="AV10">
            <v>47.8</v>
          </cell>
          <cell r="AW10">
            <v>50.4</v>
          </cell>
          <cell r="AX10">
            <v>57.5</v>
          </cell>
          <cell r="AY10">
            <v>66</v>
          </cell>
          <cell r="AZ10">
            <v>80</v>
          </cell>
          <cell r="BA10">
            <v>94.3</v>
          </cell>
          <cell r="BB10">
            <v>76</v>
          </cell>
          <cell r="BC10">
            <v>65</v>
          </cell>
          <cell r="BD10">
            <v>53</v>
          </cell>
          <cell r="BE10">
            <v>45</v>
          </cell>
          <cell r="BF10">
            <v>34.799999999999997</v>
          </cell>
          <cell r="BG10">
            <v>31.7</v>
          </cell>
          <cell r="BH10">
            <v>47.8</v>
          </cell>
          <cell r="BI10">
            <v>50.4</v>
          </cell>
          <cell r="BJ10">
            <v>57.5</v>
          </cell>
          <cell r="BK10">
            <v>66</v>
          </cell>
          <cell r="BL10">
            <v>80</v>
          </cell>
        </row>
        <row r="11">
          <cell r="A11" t="str">
            <v>T4</v>
          </cell>
          <cell r="B11" t="str">
            <v>LGS-T-COMM</v>
          </cell>
          <cell r="C11" t="str">
            <v>Large General Service Transport Commodity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</row>
        <row r="12">
          <cell r="A12" t="str">
            <v>T4A</v>
          </cell>
          <cell r="B12" t="str">
            <v>LGS-T-COMM-COMP</v>
          </cell>
          <cell r="C12" t="str">
            <v>Large General Service Transport Commodity - Competitive</v>
          </cell>
          <cell r="E12">
            <v>263.65499999999997</v>
          </cell>
          <cell r="F12">
            <v>236.6</v>
          </cell>
          <cell r="G12">
            <v>242.73</v>
          </cell>
          <cell r="H12">
            <v>223.65</v>
          </cell>
          <cell r="I12">
            <v>217</v>
          </cell>
          <cell r="J12">
            <v>204.75</v>
          </cell>
          <cell r="K12">
            <v>204</v>
          </cell>
          <cell r="L12">
            <v>210.02500000000001</v>
          </cell>
          <cell r="M12">
            <v>204.75</v>
          </cell>
          <cell r="N12">
            <v>222.58</v>
          </cell>
          <cell r="O12">
            <v>228.15</v>
          </cell>
          <cell r="P12">
            <v>235.65299999999999</v>
          </cell>
          <cell r="Q12">
            <v>263.65499999999997</v>
          </cell>
          <cell r="R12">
            <v>236.6</v>
          </cell>
          <cell r="S12">
            <v>242.73</v>
          </cell>
          <cell r="T12">
            <v>223.65</v>
          </cell>
          <cell r="U12">
            <v>217</v>
          </cell>
          <cell r="V12">
            <v>204.75</v>
          </cell>
          <cell r="W12">
            <v>204</v>
          </cell>
          <cell r="X12">
            <v>210.02500000000001</v>
          </cell>
          <cell r="Y12">
            <v>204.75</v>
          </cell>
          <cell r="Z12">
            <v>222.58</v>
          </cell>
          <cell r="AA12">
            <v>228.15</v>
          </cell>
          <cell r="AB12">
            <v>235.65299999999999</v>
          </cell>
          <cell r="AC12">
            <v>263.65499999999997</v>
          </cell>
          <cell r="AD12">
            <v>236.6</v>
          </cell>
          <cell r="AE12">
            <v>242.73</v>
          </cell>
          <cell r="AF12">
            <v>223.65</v>
          </cell>
          <cell r="AG12">
            <v>217</v>
          </cell>
          <cell r="AH12">
            <v>204.75</v>
          </cell>
          <cell r="AI12">
            <v>204</v>
          </cell>
          <cell r="AJ12">
            <v>210.02500000000001</v>
          </cell>
          <cell r="AK12">
            <v>204.75</v>
          </cell>
          <cell r="AL12">
            <v>222.58</v>
          </cell>
          <cell r="AM12">
            <v>228.15</v>
          </cell>
          <cell r="AN12">
            <v>235.65299999999999</v>
          </cell>
          <cell r="AO12">
            <v>263.65499999999997</v>
          </cell>
          <cell r="AP12">
            <v>236.6</v>
          </cell>
          <cell r="AQ12">
            <v>242.73</v>
          </cell>
          <cell r="AR12">
            <v>223.65</v>
          </cell>
          <cell r="AS12">
            <v>217</v>
          </cell>
          <cell r="AT12">
            <v>204.75</v>
          </cell>
          <cell r="AU12">
            <v>204</v>
          </cell>
          <cell r="AV12">
            <v>210.02500000000001</v>
          </cell>
          <cell r="AW12">
            <v>204.75</v>
          </cell>
          <cell r="AX12">
            <v>222.58</v>
          </cell>
          <cell r="AY12">
            <v>228.15</v>
          </cell>
          <cell r="AZ12">
            <v>235.65299999999999</v>
          </cell>
          <cell r="BA12">
            <v>263.65499999999997</v>
          </cell>
          <cell r="BB12">
            <v>236.6</v>
          </cell>
          <cell r="BC12">
            <v>242.73</v>
          </cell>
          <cell r="BD12">
            <v>223.65</v>
          </cell>
          <cell r="BE12">
            <v>217</v>
          </cell>
          <cell r="BF12">
            <v>204.75</v>
          </cell>
          <cell r="BG12">
            <v>204</v>
          </cell>
          <cell r="BH12">
            <v>210.02500000000001</v>
          </cell>
          <cell r="BI12">
            <v>204.75</v>
          </cell>
          <cell r="BJ12">
            <v>222.58</v>
          </cell>
          <cell r="BK12">
            <v>228.15</v>
          </cell>
          <cell r="BL12">
            <v>235.65299999999999</v>
          </cell>
        </row>
        <row r="13">
          <cell r="A13" t="str">
            <v>T5</v>
          </cell>
          <cell r="B13" t="str">
            <v>SLGS-T-COMM</v>
          </cell>
          <cell r="C13" t="str">
            <v>Special Large General Service Transport Commodity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</row>
        <row r="14">
          <cell r="A14" t="str">
            <v>T5A</v>
          </cell>
          <cell r="B14" t="str">
            <v>SLGS-T-COMM-COMP</v>
          </cell>
          <cell r="C14" t="str">
            <v>Special Large General Service Transport Commodity - Competitive</v>
          </cell>
          <cell r="E14">
            <v>700.6</v>
          </cell>
          <cell r="F14">
            <v>616</v>
          </cell>
          <cell r="G14">
            <v>688.2</v>
          </cell>
          <cell r="H14">
            <v>657</v>
          </cell>
          <cell r="I14">
            <v>517.4</v>
          </cell>
          <cell r="J14">
            <v>657</v>
          </cell>
          <cell r="K14">
            <v>678.9</v>
          </cell>
          <cell r="L14">
            <v>678.9</v>
          </cell>
          <cell r="M14">
            <v>657</v>
          </cell>
          <cell r="N14">
            <v>678.9</v>
          </cell>
          <cell r="O14">
            <v>657</v>
          </cell>
          <cell r="P14">
            <v>688.2</v>
          </cell>
          <cell r="Q14">
            <v>700.6</v>
          </cell>
          <cell r="R14">
            <v>616</v>
          </cell>
          <cell r="S14">
            <v>688.2</v>
          </cell>
          <cell r="T14">
            <v>657</v>
          </cell>
          <cell r="U14">
            <v>517.4</v>
          </cell>
          <cell r="V14">
            <v>657</v>
          </cell>
          <cell r="W14">
            <v>678.9</v>
          </cell>
          <cell r="X14">
            <v>678.9</v>
          </cell>
          <cell r="Y14">
            <v>657</v>
          </cell>
          <cell r="Z14">
            <v>678.9</v>
          </cell>
          <cell r="AA14">
            <v>657</v>
          </cell>
          <cell r="AB14">
            <v>688.2</v>
          </cell>
          <cell r="AC14">
            <v>700.6</v>
          </cell>
          <cell r="AD14">
            <v>616</v>
          </cell>
          <cell r="AE14">
            <v>688.2</v>
          </cell>
          <cell r="AF14">
            <v>657</v>
          </cell>
          <cell r="AG14">
            <v>517.4</v>
          </cell>
          <cell r="AH14">
            <v>657</v>
          </cell>
          <cell r="AI14">
            <v>678.9</v>
          </cell>
          <cell r="AJ14">
            <v>678.9</v>
          </cell>
          <cell r="AK14">
            <v>657</v>
          </cell>
          <cell r="AL14">
            <v>678.9</v>
          </cell>
          <cell r="AM14">
            <v>657</v>
          </cell>
          <cell r="AN14">
            <v>688.2</v>
          </cell>
          <cell r="AO14">
            <v>700.6</v>
          </cell>
          <cell r="AP14">
            <v>616</v>
          </cell>
          <cell r="AQ14">
            <v>688.2</v>
          </cell>
          <cell r="AR14">
            <v>657</v>
          </cell>
          <cell r="AS14">
            <v>517.4</v>
          </cell>
          <cell r="AT14">
            <v>657</v>
          </cell>
          <cell r="AU14">
            <v>678.9</v>
          </cell>
          <cell r="AV14">
            <v>678.9</v>
          </cell>
          <cell r="AW14">
            <v>657</v>
          </cell>
          <cell r="AX14">
            <v>678.9</v>
          </cell>
          <cell r="AY14">
            <v>657</v>
          </cell>
          <cell r="AZ14">
            <v>688.2</v>
          </cell>
          <cell r="BA14">
            <v>700.6</v>
          </cell>
          <cell r="BB14">
            <v>616</v>
          </cell>
          <cell r="BC14">
            <v>688.2</v>
          </cell>
          <cell r="BD14">
            <v>657</v>
          </cell>
          <cell r="BE14">
            <v>517.4</v>
          </cell>
          <cell r="BF14">
            <v>657</v>
          </cell>
          <cell r="BG14">
            <v>678.9</v>
          </cell>
          <cell r="BH14">
            <v>678.9</v>
          </cell>
          <cell r="BI14">
            <v>657</v>
          </cell>
          <cell r="BJ14">
            <v>678.9</v>
          </cell>
          <cell r="BK14">
            <v>657</v>
          </cell>
          <cell r="BL14">
            <v>688.2</v>
          </cell>
        </row>
        <row r="15">
          <cell r="A15" t="str">
            <v>T6</v>
          </cell>
          <cell r="B15" t="str">
            <v>EPGS-T-COMM</v>
          </cell>
          <cell r="C15" t="str">
            <v>Electric Power Generation Service Transport Commodity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</row>
        <row r="16">
          <cell r="A16" t="str">
            <v>T6A</v>
          </cell>
          <cell r="B16" t="str">
            <v>EPGS-T-COMM-COMP</v>
          </cell>
          <cell r="C16" t="str">
            <v>Electric Power Generation Service Transport Commodity - Competitive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17">
          <cell r="A17" t="str">
            <v>T7</v>
          </cell>
          <cell r="B17" t="str">
            <v>CGS-T-COMM</v>
          </cell>
          <cell r="C17" t="str">
            <v>Cogeneration Gas Service Transport Commodity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</row>
        <row r="18">
          <cell r="A18" t="str">
            <v>T7A</v>
          </cell>
          <cell r="B18" t="str">
            <v>CGS-T-COMM-COMP</v>
          </cell>
          <cell r="C18" t="str">
            <v>Cogeneration Gas Service Transport Commodity - Competitive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</row>
        <row r="19">
          <cell r="A19" t="str">
            <v>T8</v>
          </cell>
          <cell r="B19" t="str">
            <v>FTS-COMM</v>
          </cell>
          <cell r="C19" t="str">
            <v>Field Transportation Service Transport Commodity</v>
          </cell>
          <cell r="E19">
            <v>13.596</v>
          </cell>
          <cell r="F19">
            <v>12.28</v>
          </cell>
          <cell r="G19">
            <v>13.596</v>
          </cell>
          <cell r="H19">
            <v>13.157</v>
          </cell>
          <cell r="I19">
            <v>13.596</v>
          </cell>
          <cell r="J19">
            <v>13.157</v>
          </cell>
          <cell r="K19">
            <v>13.596</v>
          </cell>
          <cell r="L19">
            <v>13.596</v>
          </cell>
          <cell r="M19">
            <v>13.157</v>
          </cell>
          <cell r="N19">
            <v>13.596</v>
          </cell>
          <cell r="O19">
            <v>13.157</v>
          </cell>
          <cell r="P19">
            <v>13.596</v>
          </cell>
          <cell r="Q19">
            <v>13.596</v>
          </cell>
          <cell r="R19">
            <v>12.28</v>
          </cell>
          <cell r="S19">
            <v>13.596</v>
          </cell>
          <cell r="T19">
            <v>13.157</v>
          </cell>
          <cell r="U19">
            <v>13.596</v>
          </cell>
          <cell r="V19">
            <v>13.157</v>
          </cell>
          <cell r="W19">
            <v>13.596</v>
          </cell>
          <cell r="X19">
            <v>13.596</v>
          </cell>
          <cell r="Y19">
            <v>13.157</v>
          </cell>
          <cell r="Z19">
            <v>13.596</v>
          </cell>
          <cell r="AA19">
            <v>13.157</v>
          </cell>
          <cell r="AB19">
            <v>13.596</v>
          </cell>
          <cell r="AC19">
            <v>13.596</v>
          </cell>
          <cell r="AD19">
            <v>12.28</v>
          </cell>
          <cell r="AE19">
            <v>13.596</v>
          </cell>
          <cell r="AF19">
            <v>13.157</v>
          </cell>
          <cell r="AG19">
            <v>13.596</v>
          </cell>
          <cell r="AH19">
            <v>13.157</v>
          </cell>
          <cell r="AI19">
            <v>13.596</v>
          </cell>
          <cell r="AJ19">
            <v>13.596</v>
          </cell>
          <cell r="AK19">
            <v>13.157</v>
          </cell>
          <cell r="AL19">
            <v>13.596</v>
          </cell>
          <cell r="AM19">
            <v>13.157</v>
          </cell>
          <cell r="AN19">
            <v>13.596</v>
          </cell>
          <cell r="AO19">
            <v>13.596</v>
          </cell>
          <cell r="AP19">
            <v>12.28</v>
          </cell>
          <cell r="AQ19">
            <v>13.596</v>
          </cell>
          <cell r="AR19">
            <v>13.157</v>
          </cell>
          <cell r="AS19">
            <v>13.596</v>
          </cell>
          <cell r="AT19">
            <v>13.157</v>
          </cell>
          <cell r="AU19">
            <v>13.596</v>
          </cell>
          <cell r="AV19">
            <v>13.596</v>
          </cell>
          <cell r="AW19">
            <v>13.157</v>
          </cell>
          <cell r="AX19">
            <v>13.596</v>
          </cell>
          <cell r="AY19">
            <v>13.157</v>
          </cell>
          <cell r="AZ19">
            <v>13.596</v>
          </cell>
          <cell r="BA19">
            <v>13.596</v>
          </cell>
          <cell r="BB19">
            <v>12.28</v>
          </cell>
          <cell r="BC19">
            <v>13.596</v>
          </cell>
          <cell r="BD19">
            <v>13.157</v>
          </cell>
          <cell r="BE19">
            <v>13.596</v>
          </cell>
          <cell r="BF19">
            <v>13.157</v>
          </cell>
          <cell r="BG19">
            <v>13.596</v>
          </cell>
          <cell r="BH19">
            <v>13.596</v>
          </cell>
          <cell r="BI19">
            <v>13.157</v>
          </cell>
          <cell r="BJ19">
            <v>13.596</v>
          </cell>
          <cell r="BK19">
            <v>13.157</v>
          </cell>
          <cell r="BL19">
            <v>13.596</v>
          </cell>
        </row>
        <row r="20">
          <cell r="A20" t="str">
            <v>T8A</v>
          </cell>
          <cell r="B20" t="str">
            <v>FTS-COMM-COMP</v>
          </cell>
          <cell r="C20" t="str">
            <v>Field Transportation Service Transport Commodity - Competitive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</row>
        <row r="21">
          <cell r="A21" t="str">
            <v>T20</v>
          </cell>
          <cell r="B21" t="str">
            <v>RST-CUST</v>
          </cell>
          <cell r="C21" t="str">
            <v>Residential Transport Customers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22">
          <cell r="A22" t="str">
            <v>T21</v>
          </cell>
          <cell r="B22" t="str">
            <v>GSS-T-CUST</v>
          </cell>
          <cell r="C22" t="str">
            <v>General Service Small Transport Customers (Total)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</row>
        <row r="23">
          <cell r="A23" t="str">
            <v>T21A</v>
          </cell>
          <cell r="B23" t="str">
            <v>GSS-T-CUST-BLK1</v>
          </cell>
          <cell r="C23" t="str">
            <v>General Service Small Transport Customers - Block 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</row>
        <row r="24">
          <cell r="A24" t="str">
            <v>T21B</v>
          </cell>
          <cell r="B24" t="str">
            <v>GSS-T-CUST-BLK2</v>
          </cell>
          <cell r="C24" t="str">
            <v>General Service Small Transport Customers - Block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</row>
        <row r="25">
          <cell r="A25" t="str">
            <v>T21C</v>
          </cell>
          <cell r="B25" t="str">
            <v>GSS-T-CUST-BLK1-COMP</v>
          </cell>
          <cell r="C25" t="str">
            <v>General Service Small Transport Customers - Block 1 - Competitive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</row>
        <row r="26">
          <cell r="A26" t="str">
            <v>T21D</v>
          </cell>
          <cell r="B26" t="str">
            <v>GSS-T-CUST-BLK2-COMP</v>
          </cell>
          <cell r="C26" t="str">
            <v>General Service Small Transport Customers - Block 2 - Competitive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</row>
        <row r="27">
          <cell r="A27" t="str">
            <v>T22</v>
          </cell>
          <cell r="B27" t="str">
            <v>GSL-T-CUST</v>
          </cell>
          <cell r="C27" t="str">
            <v>General Service Large Transport Customers (Total)</v>
          </cell>
          <cell r="E27">
            <v>77</v>
          </cell>
          <cell r="F27">
            <v>77</v>
          </cell>
          <cell r="G27">
            <v>77</v>
          </cell>
          <cell r="H27">
            <v>77</v>
          </cell>
          <cell r="I27">
            <v>77</v>
          </cell>
          <cell r="J27">
            <v>77</v>
          </cell>
          <cell r="K27">
            <v>77</v>
          </cell>
          <cell r="L27">
            <v>77</v>
          </cell>
          <cell r="M27">
            <v>77</v>
          </cell>
          <cell r="N27">
            <v>77</v>
          </cell>
          <cell r="O27">
            <v>77</v>
          </cell>
          <cell r="P27">
            <v>77</v>
          </cell>
          <cell r="Q27">
            <v>77</v>
          </cell>
          <cell r="R27">
            <v>77</v>
          </cell>
          <cell r="S27">
            <v>77</v>
          </cell>
          <cell r="T27">
            <v>77</v>
          </cell>
          <cell r="U27">
            <v>77</v>
          </cell>
          <cell r="V27">
            <v>77</v>
          </cell>
          <cell r="W27">
            <v>77</v>
          </cell>
          <cell r="X27">
            <v>77</v>
          </cell>
          <cell r="Y27">
            <v>77</v>
          </cell>
          <cell r="Z27">
            <v>77</v>
          </cell>
          <cell r="AA27">
            <v>77</v>
          </cell>
          <cell r="AB27">
            <v>77</v>
          </cell>
          <cell r="AC27">
            <v>77</v>
          </cell>
          <cell r="AD27">
            <v>77</v>
          </cell>
          <cell r="AE27">
            <v>77</v>
          </cell>
          <cell r="AF27">
            <v>77</v>
          </cell>
          <cell r="AG27">
            <v>77</v>
          </cell>
          <cell r="AH27">
            <v>77</v>
          </cell>
          <cell r="AI27">
            <v>77</v>
          </cell>
          <cell r="AJ27">
            <v>77</v>
          </cell>
          <cell r="AK27">
            <v>77</v>
          </cell>
          <cell r="AL27">
            <v>77</v>
          </cell>
          <cell r="AM27">
            <v>77</v>
          </cell>
          <cell r="AN27">
            <v>77</v>
          </cell>
          <cell r="AO27">
            <v>77</v>
          </cell>
          <cell r="AP27">
            <v>77</v>
          </cell>
          <cell r="AQ27">
            <v>77</v>
          </cell>
          <cell r="AR27">
            <v>77</v>
          </cell>
          <cell r="AS27">
            <v>77</v>
          </cell>
          <cell r="AT27">
            <v>77</v>
          </cell>
          <cell r="AU27">
            <v>77</v>
          </cell>
          <cell r="AV27">
            <v>77</v>
          </cell>
          <cell r="AW27">
            <v>77</v>
          </cell>
          <cell r="AX27">
            <v>77</v>
          </cell>
          <cell r="AY27">
            <v>77</v>
          </cell>
          <cell r="AZ27">
            <v>77</v>
          </cell>
          <cell r="BA27">
            <v>77</v>
          </cell>
          <cell r="BB27">
            <v>77</v>
          </cell>
          <cell r="BC27">
            <v>77</v>
          </cell>
          <cell r="BD27">
            <v>77</v>
          </cell>
          <cell r="BE27">
            <v>77</v>
          </cell>
          <cell r="BF27">
            <v>77</v>
          </cell>
          <cell r="BG27">
            <v>77</v>
          </cell>
          <cell r="BH27">
            <v>77</v>
          </cell>
          <cell r="BI27">
            <v>77</v>
          </cell>
          <cell r="BJ27">
            <v>77</v>
          </cell>
          <cell r="BK27">
            <v>77</v>
          </cell>
          <cell r="BL27">
            <v>77</v>
          </cell>
        </row>
        <row r="28">
          <cell r="A28" t="str">
            <v>T22A</v>
          </cell>
          <cell r="B28" t="str">
            <v>GSL-T-CUST-BLK1</v>
          </cell>
          <cell r="C28" t="str">
            <v>General Service Large Transport Customers - Block 1</v>
          </cell>
          <cell r="D28">
            <v>0.33333333333333337</v>
          </cell>
          <cell r="E28">
            <v>24.666666666666668</v>
          </cell>
          <cell r="F28">
            <v>24.666666666666668</v>
          </cell>
          <cell r="G28">
            <v>24.666666666666668</v>
          </cell>
          <cell r="H28">
            <v>24.666666666666668</v>
          </cell>
          <cell r="I28">
            <v>24.666666666666668</v>
          </cell>
          <cell r="J28">
            <v>24.666666666666668</v>
          </cell>
          <cell r="K28">
            <v>24.666666666666668</v>
          </cell>
          <cell r="L28">
            <v>24.666666666666668</v>
          </cell>
          <cell r="M28">
            <v>24.666666666666668</v>
          </cell>
          <cell r="N28">
            <v>24.666666666666668</v>
          </cell>
          <cell r="O28">
            <v>24.666666666666668</v>
          </cell>
          <cell r="P28">
            <v>24.666666666666668</v>
          </cell>
          <cell r="Q28">
            <v>24.666666666666668</v>
          </cell>
          <cell r="R28">
            <v>24.666666666666668</v>
          </cell>
          <cell r="S28">
            <v>24.666666666666668</v>
          </cell>
          <cell r="T28">
            <v>24.666666666666668</v>
          </cell>
          <cell r="U28">
            <v>24.666666666666668</v>
          </cell>
          <cell r="V28">
            <v>24.666666666666668</v>
          </cell>
          <cell r="W28">
            <v>24.666666666666668</v>
          </cell>
          <cell r="X28">
            <v>24.666666666666668</v>
          </cell>
          <cell r="Y28">
            <v>24.666666666666668</v>
          </cell>
          <cell r="Z28">
            <v>24.666666666666668</v>
          </cell>
          <cell r="AA28">
            <v>24.666666666666668</v>
          </cell>
          <cell r="AB28">
            <v>24.666666666666668</v>
          </cell>
          <cell r="AC28">
            <v>24.666666666666668</v>
          </cell>
          <cell r="AD28">
            <v>24.666666666666668</v>
          </cell>
          <cell r="AE28">
            <v>24.666666666666668</v>
          </cell>
          <cell r="AF28">
            <v>24.666666666666668</v>
          </cell>
          <cell r="AG28">
            <v>24.666666666666668</v>
          </cell>
          <cell r="AH28">
            <v>24.666666666666668</v>
          </cell>
          <cell r="AI28">
            <v>24.666666666666668</v>
          </cell>
          <cell r="AJ28">
            <v>24.666666666666668</v>
          </cell>
          <cell r="AK28">
            <v>24.666666666666668</v>
          </cell>
          <cell r="AL28">
            <v>24.666666666666668</v>
          </cell>
          <cell r="AM28">
            <v>24.666666666666668</v>
          </cell>
          <cell r="AN28">
            <v>24.666666666666668</v>
          </cell>
          <cell r="AO28">
            <v>24.666666666666668</v>
          </cell>
          <cell r="AP28">
            <v>24.666666666666668</v>
          </cell>
          <cell r="AQ28">
            <v>24.666666666666668</v>
          </cell>
          <cell r="AR28">
            <v>24.666666666666668</v>
          </cell>
          <cell r="AS28">
            <v>24.666666666666668</v>
          </cell>
          <cell r="AT28">
            <v>24.666666666666668</v>
          </cell>
          <cell r="AU28">
            <v>24.666666666666668</v>
          </cell>
          <cell r="AV28">
            <v>24.666666666666668</v>
          </cell>
          <cell r="AW28">
            <v>24.666666666666668</v>
          </cell>
          <cell r="AX28">
            <v>24.666666666666668</v>
          </cell>
          <cell r="AY28">
            <v>24.666666666666668</v>
          </cell>
          <cell r="AZ28">
            <v>24.666666666666668</v>
          </cell>
          <cell r="BA28">
            <v>24.666666666666668</v>
          </cell>
          <cell r="BB28">
            <v>24.666666666666668</v>
          </cell>
          <cell r="BC28">
            <v>24.666666666666668</v>
          </cell>
          <cell r="BD28">
            <v>24.666666666666668</v>
          </cell>
          <cell r="BE28">
            <v>24.666666666666668</v>
          </cell>
          <cell r="BF28">
            <v>24.666666666666668</v>
          </cell>
          <cell r="BG28">
            <v>24.666666666666668</v>
          </cell>
          <cell r="BH28">
            <v>24.666666666666668</v>
          </cell>
          <cell r="BI28">
            <v>24.666666666666668</v>
          </cell>
          <cell r="BJ28">
            <v>24.666666666666668</v>
          </cell>
          <cell r="BK28">
            <v>24.666666666666668</v>
          </cell>
          <cell r="BL28">
            <v>24.666666666666668</v>
          </cell>
        </row>
        <row r="29">
          <cell r="A29" t="str">
            <v>T22B</v>
          </cell>
          <cell r="B29" t="str">
            <v>GSL-T-CUST-BLK2</v>
          </cell>
          <cell r="C29" t="str">
            <v>General Service Large Transport Customers - Block 2</v>
          </cell>
          <cell r="D29">
            <v>0.33333333333333337</v>
          </cell>
          <cell r="E29">
            <v>24.666666666666668</v>
          </cell>
          <cell r="F29">
            <v>24.666666666666668</v>
          </cell>
          <cell r="G29">
            <v>24.666666666666668</v>
          </cell>
          <cell r="H29">
            <v>24.666666666666668</v>
          </cell>
          <cell r="I29">
            <v>24.666666666666668</v>
          </cell>
          <cell r="J29">
            <v>24.666666666666668</v>
          </cell>
          <cell r="K29">
            <v>24.666666666666668</v>
          </cell>
          <cell r="L29">
            <v>24.666666666666668</v>
          </cell>
          <cell r="M29">
            <v>24.666666666666668</v>
          </cell>
          <cell r="N29">
            <v>24.666666666666668</v>
          </cell>
          <cell r="O29">
            <v>24.666666666666668</v>
          </cell>
          <cell r="P29">
            <v>24.666666666666668</v>
          </cell>
          <cell r="Q29">
            <v>24.666666666666668</v>
          </cell>
          <cell r="R29">
            <v>24.666666666666668</v>
          </cell>
          <cell r="S29">
            <v>24.666666666666668</v>
          </cell>
          <cell r="T29">
            <v>24.666666666666668</v>
          </cell>
          <cell r="U29">
            <v>24.666666666666668</v>
          </cell>
          <cell r="V29">
            <v>24.666666666666668</v>
          </cell>
          <cell r="W29">
            <v>24.666666666666668</v>
          </cell>
          <cell r="X29">
            <v>24.666666666666668</v>
          </cell>
          <cell r="Y29">
            <v>24.666666666666668</v>
          </cell>
          <cell r="Z29">
            <v>24.666666666666668</v>
          </cell>
          <cell r="AA29">
            <v>24.666666666666668</v>
          </cell>
          <cell r="AB29">
            <v>24.666666666666668</v>
          </cell>
          <cell r="AC29">
            <v>24.666666666666668</v>
          </cell>
          <cell r="AD29">
            <v>24.666666666666668</v>
          </cell>
          <cell r="AE29">
            <v>24.666666666666668</v>
          </cell>
          <cell r="AF29">
            <v>24.666666666666668</v>
          </cell>
          <cell r="AG29">
            <v>24.666666666666668</v>
          </cell>
          <cell r="AH29">
            <v>24.666666666666668</v>
          </cell>
          <cell r="AI29">
            <v>24.666666666666668</v>
          </cell>
          <cell r="AJ29">
            <v>24.666666666666668</v>
          </cell>
          <cell r="AK29">
            <v>24.666666666666668</v>
          </cell>
          <cell r="AL29">
            <v>24.666666666666668</v>
          </cell>
          <cell r="AM29">
            <v>24.666666666666668</v>
          </cell>
          <cell r="AN29">
            <v>24.666666666666668</v>
          </cell>
          <cell r="AO29">
            <v>24.666666666666668</v>
          </cell>
          <cell r="AP29">
            <v>24.666666666666668</v>
          </cell>
          <cell r="AQ29">
            <v>24.666666666666668</v>
          </cell>
          <cell r="AR29">
            <v>24.666666666666668</v>
          </cell>
          <cell r="AS29">
            <v>24.666666666666668</v>
          </cell>
          <cell r="AT29">
            <v>24.666666666666668</v>
          </cell>
          <cell r="AU29">
            <v>24.666666666666668</v>
          </cell>
          <cell r="AV29">
            <v>24.666666666666668</v>
          </cell>
          <cell r="AW29">
            <v>24.666666666666668</v>
          </cell>
          <cell r="AX29">
            <v>24.666666666666668</v>
          </cell>
          <cell r="AY29">
            <v>24.666666666666668</v>
          </cell>
          <cell r="AZ29">
            <v>24.666666666666668</v>
          </cell>
          <cell r="BA29">
            <v>24.666666666666668</v>
          </cell>
          <cell r="BB29">
            <v>24.666666666666668</v>
          </cell>
          <cell r="BC29">
            <v>24.666666666666668</v>
          </cell>
          <cell r="BD29">
            <v>24.666666666666668</v>
          </cell>
          <cell r="BE29">
            <v>24.666666666666668</v>
          </cell>
          <cell r="BF29">
            <v>24.666666666666668</v>
          </cell>
          <cell r="BG29">
            <v>24.666666666666668</v>
          </cell>
          <cell r="BH29">
            <v>24.666666666666668</v>
          </cell>
          <cell r="BI29">
            <v>24.666666666666668</v>
          </cell>
          <cell r="BJ29">
            <v>24.666666666666668</v>
          </cell>
          <cell r="BK29">
            <v>24.666666666666668</v>
          </cell>
          <cell r="BL29">
            <v>24.666666666666668</v>
          </cell>
        </row>
        <row r="30">
          <cell r="A30" t="str">
            <v>T22C</v>
          </cell>
          <cell r="B30" t="str">
            <v>GSL-T-CUST-BLK3</v>
          </cell>
          <cell r="C30" t="str">
            <v>General Service Large Transport Customers - Block 3</v>
          </cell>
          <cell r="D30">
            <v>0.33333333333333337</v>
          </cell>
          <cell r="E30">
            <v>24.666666666666668</v>
          </cell>
          <cell r="F30">
            <v>24.666666666666668</v>
          </cell>
          <cell r="G30">
            <v>24.666666666666668</v>
          </cell>
          <cell r="H30">
            <v>24.666666666666668</v>
          </cell>
          <cell r="I30">
            <v>24.666666666666668</v>
          </cell>
          <cell r="J30">
            <v>24.666666666666668</v>
          </cell>
          <cell r="K30">
            <v>24.666666666666668</v>
          </cell>
          <cell r="L30">
            <v>24.666666666666668</v>
          </cell>
          <cell r="M30">
            <v>24.666666666666668</v>
          </cell>
          <cell r="N30">
            <v>24.666666666666668</v>
          </cell>
          <cell r="O30">
            <v>24.666666666666668</v>
          </cell>
          <cell r="P30">
            <v>24.666666666666668</v>
          </cell>
          <cell r="Q30">
            <v>24.666666666666668</v>
          </cell>
          <cell r="R30">
            <v>24.666666666666668</v>
          </cell>
          <cell r="S30">
            <v>24.666666666666668</v>
          </cell>
          <cell r="T30">
            <v>24.666666666666668</v>
          </cell>
          <cell r="U30">
            <v>24.666666666666668</v>
          </cell>
          <cell r="V30">
            <v>24.666666666666668</v>
          </cell>
          <cell r="W30">
            <v>24.666666666666668</v>
          </cell>
          <cell r="X30">
            <v>24.666666666666668</v>
          </cell>
          <cell r="Y30">
            <v>24.666666666666668</v>
          </cell>
          <cell r="Z30">
            <v>24.666666666666668</v>
          </cell>
          <cell r="AA30">
            <v>24.666666666666668</v>
          </cell>
          <cell r="AB30">
            <v>24.666666666666668</v>
          </cell>
          <cell r="AC30">
            <v>24.666666666666668</v>
          </cell>
          <cell r="AD30">
            <v>24.666666666666668</v>
          </cell>
          <cell r="AE30">
            <v>24.666666666666668</v>
          </cell>
          <cell r="AF30">
            <v>24.666666666666668</v>
          </cell>
          <cell r="AG30">
            <v>24.666666666666668</v>
          </cell>
          <cell r="AH30">
            <v>24.666666666666668</v>
          </cell>
          <cell r="AI30">
            <v>24.666666666666668</v>
          </cell>
          <cell r="AJ30">
            <v>24.666666666666668</v>
          </cell>
          <cell r="AK30">
            <v>24.666666666666668</v>
          </cell>
          <cell r="AL30">
            <v>24.666666666666668</v>
          </cell>
          <cell r="AM30">
            <v>24.666666666666668</v>
          </cell>
          <cell r="AN30">
            <v>24.666666666666668</v>
          </cell>
          <cell r="AO30">
            <v>24.666666666666668</v>
          </cell>
          <cell r="AP30">
            <v>24.666666666666668</v>
          </cell>
          <cell r="AQ30">
            <v>24.666666666666668</v>
          </cell>
          <cell r="AR30">
            <v>24.666666666666668</v>
          </cell>
          <cell r="AS30">
            <v>24.666666666666668</v>
          </cell>
          <cell r="AT30">
            <v>24.666666666666668</v>
          </cell>
          <cell r="AU30">
            <v>24.666666666666668</v>
          </cell>
          <cell r="AV30">
            <v>24.666666666666668</v>
          </cell>
          <cell r="AW30">
            <v>24.666666666666668</v>
          </cell>
          <cell r="AX30">
            <v>24.666666666666668</v>
          </cell>
          <cell r="AY30">
            <v>24.666666666666668</v>
          </cell>
          <cell r="AZ30">
            <v>24.666666666666668</v>
          </cell>
          <cell r="BA30">
            <v>24.666666666666668</v>
          </cell>
          <cell r="BB30">
            <v>24.666666666666668</v>
          </cell>
          <cell r="BC30">
            <v>24.666666666666668</v>
          </cell>
          <cell r="BD30">
            <v>24.666666666666668</v>
          </cell>
          <cell r="BE30">
            <v>24.666666666666668</v>
          </cell>
          <cell r="BF30">
            <v>24.666666666666668</v>
          </cell>
          <cell r="BG30">
            <v>24.666666666666668</v>
          </cell>
          <cell r="BH30">
            <v>24.666666666666668</v>
          </cell>
          <cell r="BI30">
            <v>24.666666666666668</v>
          </cell>
          <cell r="BJ30">
            <v>24.666666666666668</v>
          </cell>
          <cell r="BK30">
            <v>24.666666666666668</v>
          </cell>
          <cell r="BL30">
            <v>24.666666666666668</v>
          </cell>
        </row>
        <row r="31">
          <cell r="A31" t="str">
            <v>T22D</v>
          </cell>
          <cell r="B31" t="str">
            <v>GSL-T-CUST-BLK1-COMP</v>
          </cell>
          <cell r="C31" t="str">
            <v>General Service Large Transport Customers - Block 1 - Competitive</v>
          </cell>
          <cell r="E31">
            <v>1</v>
          </cell>
          <cell r="F31">
            <v>1</v>
          </cell>
          <cell r="G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L31">
            <v>1</v>
          </cell>
          <cell r="M31">
            <v>1</v>
          </cell>
          <cell r="N31">
            <v>1</v>
          </cell>
          <cell r="O31">
            <v>1</v>
          </cell>
          <cell r="P31">
            <v>1</v>
          </cell>
          <cell r="Q31">
            <v>1</v>
          </cell>
          <cell r="R31">
            <v>1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  <cell r="W31">
            <v>1</v>
          </cell>
          <cell r="X31">
            <v>1</v>
          </cell>
          <cell r="Y31">
            <v>1</v>
          </cell>
          <cell r="Z31">
            <v>1</v>
          </cell>
          <cell r="AA31">
            <v>1</v>
          </cell>
          <cell r="AB31">
            <v>1</v>
          </cell>
          <cell r="AC31">
            <v>1</v>
          </cell>
          <cell r="AD31">
            <v>1</v>
          </cell>
          <cell r="AE31">
            <v>1</v>
          </cell>
          <cell r="AF31">
            <v>1</v>
          </cell>
          <cell r="AG31">
            <v>1</v>
          </cell>
          <cell r="AH31">
            <v>1</v>
          </cell>
          <cell r="AI31">
            <v>1</v>
          </cell>
          <cell r="AJ31">
            <v>1</v>
          </cell>
          <cell r="AK31">
            <v>1</v>
          </cell>
          <cell r="AL31">
            <v>1</v>
          </cell>
          <cell r="AM31">
            <v>1</v>
          </cell>
          <cell r="AN31">
            <v>1</v>
          </cell>
          <cell r="AO31">
            <v>1</v>
          </cell>
          <cell r="AP31">
            <v>1</v>
          </cell>
          <cell r="AQ31">
            <v>1</v>
          </cell>
          <cell r="AR31">
            <v>1</v>
          </cell>
          <cell r="AS31">
            <v>1</v>
          </cell>
          <cell r="AT31">
            <v>1</v>
          </cell>
          <cell r="AU31">
            <v>1</v>
          </cell>
          <cell r="AV31">
            <v>1</v>
          </cell>
          <cell r="AW31">
            <v>1</v>
          </cell>
          <cell r="AX31">
            <v>1</v>
          </cell>
          <cell r="AY31">
            <v>1</v>
          </cell>
          <cell r="AZ31">
            <v>1</v>
          </cell>
          <cell r="BA31">
            <v>1</v>
          </cell>
          <cell r="BB31">
            <v>1</v>
          </cell>
          <cell r="BC31">
            <v>1</v>
          </cell>
          <cell r="BD31">
            <v>1</v>
          </cell>
          <cell r="BE31">
            <v>1</v>
          </cell>
          <cell r="BF31">
            <v>1</v>
          </cell>
          <cell r="BG31">
            <v>1</v>
          </cell>
          <cell r="BH31">
            <v>1</v>
          </cell>
          <cell r="BI31">
            <v>1</v>
          </cell>
          <cell r="BJ31">
            <v>1</v>
          </cell>
          <cell r="BK31">
            <v>1</v>
          </cell>
          <cell r="BL31">
            <v>1</v>
          </cell>
        </row>
        <row r="32">
          <cell r="A32" t="str">
            <v>T22E</v>
          </cell>
          <cell r="B32" t="str">
            <v>GSL-T-CUST-BLK2-COMP</v>
          </cell>
          <cell r="C32" t="str">
            <v>General Service Large Transport Customers - Block 2 - Competitive</v>
          </cell>
          <cell r="E32">
            <v>1</v>
          </cell>
          <cell r="F32">
            <v>1</v>
          </cell>
          <cell r="G32">
            <v>1</v>
          </cell>
          <cell r="H32">
            <v>1</v>
          </cell>
          <cell r="I32">
            <v>1</v>
          </cell>
          <cell r="J32">
            <v>1</v>
          </cell>
          <cell r="K32">
            <v>1</v>
          </cell>
          <cell r="L32">
            <v>1</v>
          </cell>
          <cell r="M32">
            <v>1</v>
          </cell>
          <cell r="N32">
            <v>1</v>
          </cell>
          <cell r="O32">
            <v>1</v>
          </cell>
          <cell r="P32">
            <v>1</v>
          </cell>
          <cell r="Q32">
            <v>1</v>
          </cell>
          <cell r="R32">
            <v>1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  <cell r="W32">
            <v>1</v>
          </cell>
          <cell r="X32">
            <v>1</v>
          </cell>
          <cell r="Y32">
            <v>1</v>
          </cell>
          <cell r="Z32">
            <v>1</v>
          </cell>
          <cell r="AA32">
            <v>1</v>
          </cell>
          <cell r="AB32">
            <v>1</v>
          </cell>
          <cell r="AC32">
            <v>1</v>
          </cell>
          <cell r="AD32">
            <v>1</v>
          </cell>
          <cell r="AE32">
            <v>1</v>
          </cell>
          <cell r="AF32">
            <v>1</v>
          </cell>
          <cell r="AG32">
            <v>1</v>
          </cell>
          <cell r="AH32">
            <v>1</v>
          </cell>
          <cell r="AI32">
            <v>1</v>
          </cell>
          <cell r="AJ32">
            <v>1</v>
          </cell>
          <cell r="AK32">
            <v>1</v>
          </cell>
          <cell r="AL32">
            <v>1</v>
          </cell>
          <cell r="AM32">
            <v>1</v>
          </cell>
          <cell r="AN32">
            <v>1</v>
          </cell>
          <cell r="AO32">
            <v>1</v>
          </cell>
          <cell r="AP32">
            <v>1</v>
          </cell>
          <cell r="AQ32">
            <v>1</v>
          </cell>
          <cell r="AR32">
            <v>1</v>
          </cell>
          <cell r="AS32">
            <v>1</v>
          </cell>
          <cell r="AT32">
            <v>1</v>
          </cell>
          <cell r="AU32">
            <v>1</v>
          </cell>
          <cell r="AV32">
            <v>1</v>
          </cell>
          <cell r="AW32">
            <v>1</v>
          </cell>
          <cell r="AX32">
            <v>1</v>
          </cell>
          <cell r="AY32">
            <v>1</v>
          </cell>
          <cell r="AZ32">
            <v>1</v>
          </cell>
          <cell r="BA32">
            <v>1</v>
          </cell>
          <cell r="BB32">
            <v>1</v>
          </cell>
          <cell r="BC32">
            <v>1</v>
          </cell>
          <cell r="BD32">
            <v>1</v>
          </cell>
          <cell r="BE32">
            <v>1</v>
          </cell>
          <cell r="BF32">
            <v>1</v>
          </cell>
          <cell r="BG32">
            <v>1</v>
          </cell>
          <cell r="BH32">
            <v>1</v>
          </cell>
          <cell r="BI32">
            <v>1</v>
          </cell>
          <cell r="BJ32">
            <v>1</v>
          </cell>
          <cell r="BK32">
            <v>1</v>
          </cell>
          <cell r="BL32">
            <v>1</v>
          </cell>
        </row>
        <row r="33">
          <cell r="A33" t="str">
            <v>T22F</v>
          </cell>
          <cell r="B33" t="str">
            <v>GSL-T-CUST-BLK3-COMP</v>
          </cell>
          <cell r="C33" t="str">
            <v>General Service Large Transport Customers - Block 3 - Competitive</v>
          </cell>
          <cell r="E33">
            <v>1</v>
          </cell>
          <cell r="F33">
            <v>1</v>
          </cell>
          <cell r="G33">
            <v>1</v>
          </cell>
          <cell r="H33">
            <v>1</v>
          </cell>
          <cell r="I33">
            <v>1</v>
          </cell>
          <cell r="J33">
            <v>1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1</v>
          </cell>
          <cell r="P33">
            <v>1</v>
          </cell>
          <cell r="Q33">
            <v>1</v>
          </cell>
          <cell r="R33">
            <v>1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  <cell r="W33">
            <v>1</v>
          </cell>
          <cell r="X33">
            <v>1</v>
          </cell>
          <cell r="Y33">
            <v>1</v>
          </cell>
          <cell r="Z33">
            <v>1</v>
          </cell>
          <cell r="AA33">
            <v>1</v>
          </cell>
          <cell r="AB33">
            <v>1</v>
          </cell>
          <cell r="AC33">
            <v>1</v>
          </cell>
          <cell r="AD33">
            <v>1</v>
          </cell>
          <cell r="AE33">
            <v>1</v>
          </cell>
          <cell r="AF33">
            <v>1</v>
          </cell>
          <cell r="AG33">
            <v>1</v>
          </cell>
          <cell r="AH33">
            <v>1</v>
          </cell>
          <cell r="AI33">
            <v>1</v>
          </cell>
          <cell r="AJ33">
            <v>1</v>
          </cell>
          <cell r="AK33">
            <v>1</v>
          </cell>
          <cell r="AL33">
            <v>1</v>
          </cell>
          <cell r="AM33">
            <v>1</v>
          </cell>
          <cell r="AN33">
            <v>1</v>
          </cell>
          <cell r="AO33">
            <v>1</v>
          </cell>
          <cell r="AP33">
            <v>1</v>
          </cell>
          <cell r="AQ33">
            <v>1</v>
          </cell>
          <cell r="AR33">
            <v>1</v>
          </cell>
          <cell r="AS33">
            <v>1</v>
          </cell>
          <cell r="AT33">
            <v>1</v>
          </cell>
          <cell r="AU33">
            <v>1</v>
          </cell>
          <cell r="AV33">
            <v>1</v>
          </cell>
          <cell r="AW33">
            <v>1</v>
          </cell>
          <cell r="AX33">
            <v>1</v>
          </cell>
          <cell r="AY33">
            <v>1</v>
          </cell>
          <cell r="AZ33">
            <v>1</v>
          </cell>
          <cell r="BA33">
            <v>1</v>
          </cell>
          <cell r="BB33">
            <v>1</v>
          </cell>
          <cell r="BC33">
            <v>1</v>
          </cell>
          <cell r="BD33">
            <v>1</v>
          </cell>
          <cell r="BE33">
            <v>1</v>
          </cell>
          <cell r="BF33">
            <v>1</v>
          </cell>
          <cell r="BG33">
            <v>1</v>
          </cell>
          <cell r="BH33">
            <v>1</v>
          </cell>
          <cell r="BI33">
            <v>1</v>
          </cell>
          <cell r="BJ33">
            <v>1</v>
          </cell>
          <cell r="BK33">
            <v>1</v>
          </cell>
          <cell r="BL33">
            <v>1</v>
          </cell>
        </row>
        <row r="34">
          <cell r="A34" t="str">
            <v>T23</v>
          </cell>
          <cell r="B34" t="str">
            <v>LGS-T-CUST</v>
          </cell>
          <cell r="C34" t="str">
            <v>Large General Service Transport Customers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</row>
        <row r="35">
          <cell r="A35" t="str">
            <v>T23A</v>
          </cell>
          <cell r="B35" t="str">
            <v>LGS-T-CUST-COMP</v>
          </cell>
          <cell r="C35" t="str">
            <v>Large General Service Transport Customers - Competitive</v>
          </cell>
          <cell r="E35">
            <v>12</v>
          </cell>
          <cell r="F35">
            <v>12</v>
          </cell>
          <cell r="G35">
            <v>12</v>
          </cell>
          <cell r="H35">
            <v>12</v>
          </cell>
          <cell r="I35">
            <v>12</v>
          </cell>
          <cell r="J35">
            <v>12</v>
          </cell>
          <cell r="K35">
            <v>12</v>
          </cell>
          <cell r="L35">
            <v>12</v>
          </cell>
          <cell r="M35">
            <v>12</v>
          </cell>
          <cell r="N35">
            <v>12</v>
          </cell>
          <cell r="O35">
            <v>12</v>
          </cell>
          <cell r="P35">
            <v>12</v>
          </cell>
          <cell r="Q35">
            <v>12</v>
          </cell>
          <cell r="R35">
            <v>12</v>
          </cell>
          <cell r="S35">
            <v>12</v>
          </cell>
          <cell r="T35">
            <v>12</v>
          </cell>
          <cell r="U35">
            <v>12</v>
          </cell>
          <cell r="V35">
            <v>12</v>
          </cell>
          <cell r="W35">
            <v>12</v>
          </cell>
          <cell r="X35">
            <v>12</v>
          </cell>
          <cell r="Y35">
            <v>12</v>
          </cell>
          <cell r="Z35">
            <v>12</v>
          </cell>
          <cell r="AA35">
            <v>12</v>
          </cell>
          <cell r="AB35">
            <v>12</v>
          </cell>
          <cell r="AC35">
            <v>12</v>
          </cell>
          <cell r="AD35">
            <v>12</v>
          </cell>
          <cell r="AE35">
            <v>12</v>
          </cell>
          <cell r="AF35">
            <v>12</v>
          </cell>
          <cell r="AG35">
            <v>12</v>
          </cell>
          <cell r="AH35">
            <v>12</v>
          </cell>
          <cell r="AI35">
            <v>12</v>
          </cell>
          <cell r="AJ35">
            <v>12</v>
          </cell>
          <cell r="AK35">
            <v>12</v>
          </cell>
          <cell r="AL35">
            <v>12</v>
          </cell>
          <cell r="AM35">
            <v>12</v>
          </cell>
          <cell r="AN35">
            <v>12</v>
          </cell>
          <cell r="AO35">
            <v>12</v>
          </cell>
          <cell r="AP35">
            <v>12</v>
          </cell>
          <cell r="AQ35">
            <v>12</v>
          </cell>
          <cell r="AR35">
            <v>12</v>
          </cell>
          <cell r="AS35">
            <v>12</v>
          </cell>
          <cell r="AT35">
            <v>12</v>
          </cell>
          <cell r="AU35">
            <v>12</v>
          </cell>
          <cell r="AV35">
            <v>12</v>
          </cell>
          <cell r="AW35">
            <v>12</v>
          </cell>
          <cell r="AX35">
            <v>12</v>
          </cell>
          <cell r="AY35">
            <v>12</v>
          </cell>
          <cell r="AZ35">
            <v>12</v>
          </cell>
          <cell r="BA35">
            <v>12</v>
          </cell>
          <cell r="BB35">
            <v>12</v>
          </cell>
          <cell r="BC35">
            <v>12</v>
          </cell>
          <cell r="BD35">
            <v>12</v>
          </cell>
          <cell r="BE35">
            <v>12</v>
          </cell>
          <cell r="BF35">
            <v>12</v>
          </cell>
          <cell r="BG35">
            <v>12</v>
          </cell>
          <cell r="BH35">
            <v>12</v>
          </cell>
          <cell r="BI35">
            <v>12</v>
          </cell>
          <cell r="BJ35">
            <v>12</v>
          </cell>
          <cell r="BK35">
            <v>12</v>
          </cell>
          <cell r="BL35">
            <v>12</v>
          </cell>
        </row>
        <row r="36">
          <cell r="A36" t="str">
            <v>T24</v>
          </cell>
          <cell r="B36" t="str">
            <v>SLGS-T-CUST</v>
          </cell>
          <cell r="C36" t="str">
            <v>Special Large General Service Transport Customers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37">
          <cell r="A37" t="str">
            <v>T24A</v>
          </cell>
          <cell r="B37" t="str">
            <v>SLGS-T-CUST-COMP</v>
          </cell>
          <cell r="C37" t="str">
            <v>Special Large General Service Transport Customers - Competitive</v>
          </cell>
          <cell r="E37">
            <v>3</v>
          </cell>
          <cell r="F37">
            <v>3</v>
          </cell>
          <cell r="G37">
            <v>3</v>
          </cell>
          <cell r="H37">
            <v>3</v>
          </cell>
          <cell r="I37">
            <v>3</v>
          </cell>
          <cell r="J37">
            <v>3</v>
          </cell>
          <cell r="K37">
            <v>3</v>
          </cell>
          <cell r="L37">
            <v>3</v>
          </cell>
          <cell r="M37">
            <v>3</v>
          </cell>
          <cell r="N37">
            <v>3</v>
          </cell>
          <cell r="O37">
            <v>3</v>
          </cell>
          <cell r="P37">
            <v>3</v>
          </cell>
          <cell r="Q37">
            <v>3</v>
          </cell>
          <cell r="R37">
            <v>3</v>
          </cell>
          <cell r="S37">
            <v>3</v>
          </cell>
          <cell r="T37">
            <v>3</v>
          </cell>
          <cell r="U37">
            <v>3</v>
          </cell>
          <cell r="V37">
            <v>3</v>
          </cell>
          <cell r="W37">
            <v>3</v>
          </cell>
          <cell r="X37">
            <v>3</v>
          </cell>
          <cell r="Y37">
            <v>3</v>
          </cell>
          <cell r="Z37">
            <v>3</v>
          </cell>
          <cell r="AA37">
            <v>3</v>
          </cell>
          <cell r="AB37">
            <v>3</v>
          </cell>
          <cell r="AC37">
            <v>3</v>
          </cell>
          <cell r="AD37">
            <v>3</v>
          </cell>
          <cell r="AE37">
            <v>3</v>
          </cell>
          <cell r="AF37">
            <v>3</v>
          </cell>
          <cell r="AG37">
            <v>3</v>
          </cell>
          <cell r="AH37">
            <v>3</v>
          </cell>
          <cell r="AI37">
            <v>3</v>
          </cell>
          <cell r="AJ37">
            <v>3</v>
          </cell>
          <cell r="AK37">
            <v>3</v>
          </cell>
          <cell r="AL37">
            <v>3</v>
          </cell>
          <cell r="AM37">
            <v>3</v>
          </cell>
          <cell r="AN37">
            <v>3</v>
          </cell>
          <cell r="AO37">
            <v>3</v>
          </cell>
          <cell r="AP37">
            <v>3</v>
          </cell>
          <cell r="AQ37">
            <v>3</v>
          </cell>
          <cell r="AR37">
            <v>3</v>
          </cell>
          <cell r="AS37">
            <v>3</v>
          </cell>
          <cell r="AT37">
            <v>3</v>
          </cell>
          <cell r="AU37">
            <v>3</v>
          </cell>
          <cell r="AV37">
            <v>3</v>
          </cell>
          <cell r="AW37">
            <v>3</v>
          </cell>
          <cell r="AX37">
            <v>3</v>
          </cell>
          <cell r="AY37">
            <v>3</v>
          </cell>
          <cell r="AZ37">
            <v>3</v>
          </cell>
          <cell r="BA37">
            <v>3</v>
          </cell>
          <cell r="BB37">
            <v>3</v>
          </cell>
          <cell r="BC37">
            <v>3</v>
          </cell>
          <cell r="BD37">
            <v>3</v>
          </cell>
          <cell r="BE37">
            <v>3</v>
          </cell>
          <cell r="BF37">
            <v>3</v>
          </cell>
          <cell r="BG37">
            <v>3</v>
          </cell>
          <cell r="BH37">
            <v>3</v>
          </cell>
          <cell r="BI37">
            <v>3</v>
          </cell>
          <cell r="BJ37">
            <v>3</v>
          </cell>
          <cell r="BK37">
            <v>3</v>
          </cell>
          <cell r="BL37">
            <v>3</v>
          </cell>
        </row>
        <row r="38">
          <cell r="A38" t="str">
            <v>T25</v>
          </cell>
          <cell r="B38" t="str">
            <v>EPGS-T-CUST</v>
          </cell>
          <cell r="C38" t="str">
            <v>Electric Power Generation Service Transport Customers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</row>
        <row r="39">
          <cell r="A39" t="str">
            <v>T25A</v>
          </cell>
          <cell r="B39" t="str">
            <v>EPGS-T-CUST-COMP</v>
          </cell>
          <cell r="C39" t="str">
            <v>Electric Power Generation Service Transport Customers - Competitive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</row>
        <row r="40">
          <cell r="A40" t="str">
            <v>T26</v>
          </cell>
          <cell r="B40" t="str">
            <v>CGS-T-CUST</v>
          </cell>
          <cell r="C40" t="str">
            <v>Cogeneration Gas Service Transport Customers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</row>
        <row r="41">
          <cell r="A41" t="str">
            <v>T26A</v>
          </cell>
          <cell r="B41" t="str">
            <v>CGS-T-CUST-COMP</v>
          </cell>
          <cell r="C41" t="str">
            <v>Cogeneration Gas Service Transport Customers - Competitive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</row>
        <row r="42">
          <cell r="A42" t="str">
            <v>T27</v>
          </cell>
          <cell r="B42" t="str">
            <v>FTS-CUST</v>
          </cell>
          <cell r="C42" t="str">
            <v>Field Transportation Service Transport Customers</v>
          </cell>
          <cell r="E42">
            <v>1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  <cell r="AK42">
            <v>1</v>
          </cell>
          <cell r="AL42">
            <v>1</v>
          </cell>
          <cell r="AM42">
            <v>1</v>
          </cell>
          <cell r="AN42">
            <v>1</v>
          </cell>
          <cell r="AO42">
            <v>1</v>
          </cell>
          <cell r="AP42">
            <v>1</v>
          </cell>
          <cell r="AQ42">
            <v>1</v>
          </cell>
          <cell r="AR42">
            <v>1</v>
          </cell>
          <cell r="AS42">
            <v>1</v>
          </cell>
          <cell r="AT42">
            <v>1</v>
          </cell>
          <cell r="AU42">
            <v>1</v>
          </cell>
          <cell r="AV42">
            <v>1</v>
          </cell>
          <cell r="AW42">
            <v>1</v>
          </cell>
          <cell r="AX42">
            <v>1</v>
          </cell>
          <cell r="AY42">
            <v>1</v>
          </cell>
          <cell r="AZ42">
            <v>1</v>
          </cell>
          <cell r="BA42">
            <v>1</v>
          </cell>
          <cell r="BB42">
            <v>1</v>
          </cell>
          <cell r="BC42">
            <v>1</v>
          </cell>
          <cell r="BD42">
            <v>1</v>
          </cell>
          <cell r="BE42">
            <v>1</v>
          </cell>
          <cell r="BF42">
            <v>1</v>
          </cell>
          <cell r="BG42">
            <v>1</v>
          </cell>
          <cell r="BH42">
            <v>1</v>
          </cell>
          <cell r="BI42">
            <v>1</v>
          </cell>
          <cell r="BJ42">
            <v>1</v>
          </cell>
          <cell r="BK42">
            <v>1</v>
          </cell>
          <cell r="BL42">
            <v>1</v>
          </cell>
        </row>
        <row r="43">
          <cell r="A43" t="str">
            <v>T27A</v>
          </cell>
          <cell r="B43" t="str">
            <v>FTS-CUST-COMP</v>
          </cell>
          <cell r="C43" t="str">
            <v>Field Transportation Service Transport Customers - Competitive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</row>
      </sheetData>
      <sheetData sheetId="23">
        <row r="33">
          <cell r="D33" t="str">
            <v>ID</v>
          </cell>
        </row>
      </sheetData>
      <sheetData sheetId="24">
        <row r="1">
          <cell r="A1" t="str">
            <v>ID</v>
          </cell>
          <cell r="B1" t="str">
            <v>Class Code</v>
          </cell>
          <cell r="C1" t="str">
            <v>Description</v>
          </cell>
        </row>
        <row r="2">
          <cell r="A2" t="str">
            <v>R1</v>
          </cell>
          <cell r="B2" t="str">
            <v>RSS-COMM</v>
          </cell>
          <cell r="C2" t="str">
            <v>Residential Sales Commodity (Total)</v>
          </cell>
        </row>
        <row r="3">
          <cell r="A3" t="str">
            <v>R1A</v>
          </cell>
          <cell r="B3" t="str">
            <v>RSS-COMM-NONRUS</v>
          </cell>
          <cell r="C3" t="str">
            <v>Residential Non RUS Sales Commodity</v>
          </cell>
        </row>
        <row r="4">
          <cell r="A4" t="str">
            <v>R1B</v>
          </cell>
          <cell r="B4" t="str">
            <v>RSS-COMM-RUS</v>
          </cell>
          <cell r="C4" t="str">
            <v>Residential RUS Sales Commodity</v>
          </cell>
        </row>
        <row r="5">
          <cell r="A5" t="str">
            <v>R2</v>
          </cell>
          <cell r="B5" t="str">
            <v>GSS-COMM</v>
          </cell>
          <cell r="C5" t="str">
            <v>General Service Small Sales Commodity</v>
          </cell>
        </row>
        <row r="6">
          <cell r="A6" t="str">
            <v>R2A</v>
          </cell>
          <cell r="B6" t="str">
            <v>GSS-COMM-COMP</v>
          </cell>
          <cell r="C6" t="str">
            <v>General Service Small Sales Commodity - Competitive</v>
          </cell>
        </row>
        <row r="7">
          <cell r="A7" t="str">
            <v>R3</v>
          </cell>
          <cell r="B7" t="str">
            <v>GSL-COMM</v>
          </cell>
          <cell r="C7" t="str">
            <v>General Service Large Sales Commodity</v>
          </cell>
        </row>
        <row r="8">
          <cell r="A8" t="str">
            <v>R3A</v>
          </cell>
          <cell r="B8" t="str">
            <v>GSL-COMM-COMP</v>
          </cell>
          <cell r="C8" t="str">
            <v>General Service Large Sales Commodity - Competitive</v>
          </cell>
        </row>
        <row r="9">
          <cell r="A9" t="str">
            <v>R4</v>
          </cell>
          <cell r="B9" t="str">
            <v>LGS-COMM</v>
          </cell>
          <cell r="C9" t="str">
            <v>Large General Service Sales Commodity</v>
          </cell>
        </row>
        <row r="10">
          <cell r="A10" t="str">
            <v>R4A</v>
          </cell>
          <cell r="B10" t="str">
            <v>LGS-COMM-COMP</v>
          </cell>
          <cell r="C10" t="str">
            <v>Large General Service Sales Commodity - Competitive</v>
          </cell>
        </row>
        <row r="11">
          <cell r="A11" t="str">
            <v>R5</v>
          </cell>
          <cell r="B11" t="str">
            <v>SLGS-COMM</v>
          </cell>
          <cell r="C11" t="str">
            <v>Special Large General Service Sales Commodity</v>
          </cell>
        </row>
        <row r="12">
          <cell r="A12" t="str">
            <v>R5A</v>
          </cell>
          <cell r="B12" t="str">
            <v>SLGS-COMM-COMP</v>
          </cell>
          <cell r="C12" t="str">
            <v>Special Large General Service Sales Commodity - Competitive</v>
          </cell>
        </row>
        <row r="13">
          <cell r="A13" t="str">
            <v>R6</v>
          </cell>
          <cell r="B13" t="str">
            <v>EPGS-COMM</v>
          </cell>
          <cell r="C13" t="str">
            <v>Electric Power Generation Service Sales Commodity</v>
          </cell>
        </row>
        <row r="14">
          <cell r="A14" t="str">
            <v>R6A</v>
          </cell>
          <cell r="B14" t="str">
            <v>EPGS-COMM-COMP</v>
          </cell>
          <cell r="C14" t="str">
            <v>Electric Power Generation Service Sales Commodity - Competitve</v>
          </cell>
        </row>
        <row r="15">
          <cell r="A15" t="str">
            <v>R7</v>
          </cell>
          <cell r="B15" t="str">
            <v>CGS-COMM</v>
          </cell>
          <cell r="C15" t="str">
            <v>Cogeneration Gas Service Sales Commodity</v>
          </cell>
        </row>
        <row r="16">
          <cell r="A16" t="str">
            <v>R7A</v>
          </cell>
          <cell r="B16" t="str">
            <v>CGS-COMM-COMP</v>
          </cell>
          <cell r="C16" t="str">
            <v>Cogeneration Gas Service Sales Commodity - Competitive</v>
          </cell>
        </row>
        <row r="17">
          <cell r="A17" t="str">
            <v>R8</v>
          </cell>
          <cell r="B17" t="str">
            <v>WS-COMM</v>
          </cell>
          <cell r="C17" t="str">
            <v>Wholesale Service Sales Commodity</v>
          </cell>
        </row>
        <row r="18">
          <cell r="A18" t="str">
            <v>R8A</v>
          </cell>
          <cell r="B18" t="str">
            <v>WS-COMM-COMP</v>
          </cell>
          <cell r="C18" t="str">
            <v>Wholesale Service Sales Commodity - Competitive</v>
          </cell>
        </row>
        <row r="19">
          <cell r="A19" t="str">
            <v>R20</v>
          </cell>
          <cell r="B19" t="str">
            <v>RSS-CUST</v>
          </cell>
          <cell r="C19" t="str">
            <v>Residential Sales Customers (Total)</v>
          </cell>
        </row>
        <row r="20">
          <cell r="A20" t="str">
            <v>R20A</v>
          </cell>
          <cell r="B20" t="str">
            <v>RSS-CUST-NONRUS</v>
          </cell>
          <cell r="C20" t="str">
            <v>Residential Non RUS Sales Customers</v>
          </cell>
        </row>
        <row r="21">
          <cell r="A21" t="str">
            <v>R20B</v>
          </cell>
          <cell r="B21" t="str">
            <v>RSS-CUST-RUS</v>
          </cell>
          <cell r="C21" t="str">
            <v>Residential RUS Sales Customers</v>
          </cell>
        </row>
        <row r="22">
          <cell r="A22" t="str">
            <v>R21</v>
          </cell>
          <cell r="B22" t="str">
            <v>GSS-CUST</v>
          </cell>
          <cell r="C22" t="str">
            <v>General Service Small Sales Customers (Total)</v>
          </cell>
        </row>
        <row r="23">
          <cell r="A23" t="str">
            <v>R21A</v>
          </cell>
          <cell r="B23" t="str">
            <v>GSS-CUST-BLK1</v>
          </cell>
          <cell r="C23" t="str">
            <v>General Service Small Sales Customers - Block 1</v>
          </cell>
        </row>
        <row r="24">
          <cell r="A24" t="str">
            <v>R21B</v>
          </cell>
          <cell r="B24" t="str">
            <v>GSS-CUST-BLK2</v>
          </cell>
          <cell r="C24" t="str">
            <v>General Service Small Sales Customers - Block 2</v>
          </cell>
        </row>
        <row r="25">
          <cell r="A25" t="str">
            <v>R21C</v>
          </cell>
          <cell r="B25" t="str">
            <v>GSS-CUST-BLK1-COMP</v>
          </cell>
          <cell r="C25" t="str">
            <v>General Service Small Sales Customers - Block 1 - Competitive</v>
          </cell>
        </row>
        <row r="26">
          <cell r="A26" t="str">
            <v>R21D</v>
          </cell>
          <cell r="B26" t="str">
            <v>GSS-CUST-BLK2-COMP</v>
          </cell>
          <cell r="C26" t="str">
            <v>General Service Small Sales Customers - Block 2 - Competitive</v>
          </cell>
        </row>
        <row r="27">
          <cell r="A27" t="str">
            <v>R22</v>
          </cell>
          <cell r="B27" t="str">
            <v>GSL-CUST</v>
          </cell>
          <cell r="C27" t="str">
            <v>General Service Large Sales Customers (Total)</v>
          </cell>
        </row>
        <row r="28">
          <cell r="A28" t="str">
            <v>R22A</v>
          </cell>
          <cell r="B28" t="str">
            <v>GSL-CUST-BLK1</v>
          </cell>
          <cell r="C28" t="str">
            <v>General Service Large Sales Customers - Block 1</v>
          </cell>
        </row>
        <row r="29">
          <cell r="A29" t="str">
            <v>R22B</v>
          </cell>
          <cell r="B29" t="str">
            <v>GSL-CUST-BLK2</v>
          </cell>
          <cell r="C29" t="str">
            <v>General Service Large Sales Customers - Block 2</v>
          </cell>
        </row>
        <row r="30">
          <cell r="A30" t="str">
            <v>R22C</v>
          </cell>
          <cell r="B30" t="str">
            <v>GSL-CUST-BLK3</v>
          </cell>
          <cell r="C30" t="str">
            <v>General Service Large Sales Customers - Block 3</v>
          </cell>
        </row>
        <row r="31">
          <cell r="A31" t="str">
            <v>R22D</v>
          </cell>
          <cell r="B31" t="str">
            <v>GSL-CUST-BLK1-COMP</v>
          </cell>
          <cell r="C31" t="str">
            <v>General Service Large Sales Customers - Block 1 - Competitive</v>
          </cell>
        </row>
        <row r="32">
          <cell r="A32" t="str">
            <v>R22E</v>
          </cell>
          <cell r="B32" t="str">
            <v>GSL-CUST-BLK2-COMP</v>
          </cell>
          <cell r="C32" t="str">
            <v>General Service Large Sales Customers - Block 2 - Competitive</v>
          </cell>
        </row>
        <row r="33">
          <cell r="A33" t="str">
            <v>R22F</v>
          </cell>
          <cell r="B33" t="str">
            <v>GSL-CUST-BLK3-COMP</v>
          </cell>
          <cell r="C33" t="str">
            <v>General Service Large Sales Customers - Block 3 - Competitive</v>
          </cell>
        </row>
        <row r="34">
          <cell r="A34" t="str">
            <v>R23</v>
          </cell>
          <cell r="B34" t="str">
            <v>LGS-CUST</v>
          </cell>
          <cell r="C34" t="str">
            <v>Large General Service Sales Customers</v>
          </cell>
        </row>
        <row r="35">
          <cell r="A35" t="str">
            <v>R23A</v>
          </cell>
          <cell r="B35" t="str">
            <v>LGS-CUST-COMP</v>
          </cell>
          <cell r="C35" t="str">
            <v>Large General Service Sales Customers - Competitive</v>
          </cell>
        </row>
        <row r="36">
          <cell r="A36" t="str">
            <v>R24</v>
          </cell>
          <cell r="B36" t="str">
            <v>SLGS-CUST</v>
          </cell>
          <cell r="C36" t="str">
            <v>Special Large General Service Sales Customers</v>
          </cell>
        </row>
        <row r="37">
          <cell r="A37" t="str">
            <v>R24A</v>
          </cell>
          <cell r="B37" t="str">
            <v>SLGS-CUST-COMP</v>
          </cell>
          <cell r="C37" t="str">
            <v>Special Large General Service Sales Customers - Competitive</v>
          </cell>
        </row>
        <row r="38">
          <cell r="A38" t="str">
            <v>R25</v>
          </cell>
          <cell r="B38" t="str">
            <v>EPGS-CUST</v>
          </cell>
          <cell r="C38" t="str">
            <v>Electric Power Generation Service Sales Customers</v>
          </cell>
        </row>
        <row r="39">
          <cell r="A39" t="str">
            <v>R25A</v>
          </cell>
          <cell r="B39" t="str">
            <v>EPGS-CUST-COMP</v>
          </cell>
          <cell r="C39" t="str">
            <v>Electric Power Generation Service Sales Customers - Competitive</v>
          </cell>
        </row>
        <row r="40">
          <cell r="A40" t="str">
            <v>R26</v>
          </cell>
          <cell r="B40" t="str">
            <v>CGS-CUST</v>
          </cell>
          <cell r="C40" t="str">
            <v>Cogeneration Gas Service Sales Customers</v>
          </cell>
        </row>
        <row r="41">
          <cell r="A41" t="str">
            <v>R26A</v>
          </cell>
          <cell r="B41" t="str">
            <v>CGS-CUST-COMP</v>
          </cell>
          <cell r="C41" t="str">
            <v>Cogeneration Gas Service Sales Customers - Competitive</v>
          </cell>
        </row>
        <row r="42">
          <cell r="A42" t="str">
            <v>R27</v>
          </cell>
          <cell r="B42" t="str">
            <v>WS-CUST</v>
          </cell>
          <cell r="C42" t="str">
            <v>Wholesale Service Sales Customers</v>
          </cell>
        </row>
        <row r="43">
          <cell r="A43" t="str">
            <v>R27A</v>
          </cell>
          <cell r="B43" t="str">
            <v>WS-CUST-COMP</v>
          </cell>
          <cell r="C43" t="str">
            <v>Wholesale Service Sales Customers - Competitive</v>
          </cell>
        </row>
      </sheetData>
      <sheetData sheetId="25">
        <row r="1">
          <cell r="A1" t="str">
            <v>ID</v>
          </cell>
          <cell r="B1" t="str">
            <v>Class Code</v>
          </cell>
          <cell r="C1" t="str">
            <v>Description</v>
          </cell>
        </row>
        <row r="2">
          <cell r="A2" t="str">
            <v>T1</v>
          </cell>
          <cell r="B2" t="str">
            <v>RST-COMM</v>
          </cell>
          <cell r="C2" t="str">
            <v>Residential Transport Commodity</v>
          </cell>
        </row>
        <row r="3">
          <cell r="A3" t="str">
            <v>T2</v>
          </cell>
          <cell r="B3" t="str">
            <v>GSS-T-COMM</v>
          </cell>
          <cell r="C3" t="str">
            <v>General Service Small Transport Commodity</v>
          </cell>
        </row>
        <row r="4">
          <cell r="A4" t="str">
            <v>T2A</v>
          </cell>
          <cell r="B4" t="str">
            <v>GSS-T-COMM-COMP</v>
          </cell>
          <cell r="C4" t="str">
            <v>General Service Small Transport Commodity - Competitive</v>
          </cell>
        </row>
        <row r="5">
          <cell r="A5" t="str">
            <v>T3</v>
          </cell>
          <cell r="B5" t="str">
            <v>GSL-T-COMM</v>
          </cell>
          <cell r="C5" t="str">
            <v>General Service Large Transport Commodity</v>
          </cell>
        </row>
        <row r="6">
          <cell r="A6" t="str">
            <v>T3A</v>
          </cell>
          <cell r="B6" t="str">
            <v>GSL-T-COMM-COMP</v>
          </cell>
          <cell r="C6" t="str">
            <v>General Service Large Transport Commodity - Competitive</v>
          </cell>
        </row>
        <row r="7">
          <cell r="A7" t="str">
            <v>T4</v>
          </cell>
          <cell r="B7" t="str">
            <v>LGS-T-COMM</v>
          </cell>
          <cell r="C7" t="str">
            <v>Large General Service Transport Commodity</v>
          </cell>
        </row>
        <row r="8">
          <cell r="A8" t="str">
            <v>T4A</v>
          </cell>
          <cell r="B8" t="str">
            <v>LGS-T-COMM-COMP</v>
          </cell>
          <cell r="C8" t="str">
            <v>Large General Service Transport Commodity - Competitive</v>
          </cell>
        </row>
        <row r="9">
          <cell r="A9" t="str">
            <v>T5</v>
          </cell>
          <cell r="B9" t="str">
            <v>SLGS-T-COMM</v>
          </cell>
          <cell r="C9" t="str">
            <v>Special Large General Service Transport Commodity</v>
          </cell>
        </row>
        <row r="10">
          <cell r="A10" t="str">
            <v>T5A</v>
          </cell>
          <cell r="B10" t="str">
            <v>SLGS-T-COMM-COMP</v>
          </cell>
          <cell r="C10" t="str">
            <v>Special Large General Service Transport Commodity - Competitive</v>
          </cell>
        </row>
        <row r="11">
          <cell r="A11" t="str">
            <v>T6</v>
          </cell>
          <cell r="B11" t="str">
            <v>EPGS-T-COMM</v>
          </cell>
          <cell r="C11" t="str">
            <v>Electric Power Generation Service Transport Commodity</v>
          </cell>
        </row>
        <row r="12">
          <cell r="A12" t="str">
            <v>T6A</v>
          </cell>
          <cell r="B12" t="str">
            <v>EPGS-T-COMM-COMP</v>
          </cell>
          <cell r="C12" t="str">
            <v>Electric Power Generation Service Transport Commodity - Competitive</v>
          </cell>
        </row>
        <row r="13">
          <cell r="A13" t="str">
            <v>T7</v>
          </cell>
          <cell r="B13" t="str">
            <v>CGS-T-COMM</v>
          </cell>
          <cell r="C13" t="str">
            <v>Cogeneration Gas Service Transport Commodity</v>
          </cell>
        </row>
        <row r="14">
          <cell r="A14" t="str">
            <v>T7A</v>
          </cell>
          <cell r="B14" t="str">
            <v>CGS-T-COMM-COMP</v>
          </cell>
          <cell r="C14" t="str">
            <v>Cogeneration Gas Service Transport Commodity - Competitive</v>
          </cell>
        </row>
        <row r="15">
          <cell r="A15" t="str">
            <v>T8</v>
          </cell>
          <cell r="B15" t="str">
            <v>FTS-COMM</v>
          </cell>
          <cell r="C15" t="str">
            <v>Field Transportation Service Transport Commodity</v>
          </cell>
        </row>
        <row r="16">
          <cell r="A16" t="str">
            <v>T8A</v>
          </cell>
          <cell r="B16" t="str">
            <v>FTS-COMM-COMP</v>
          </cell>
          <cell r="C16" t="str">
            <v>Field Transportation Service Transport Commodity - Competitive</v>
          </cell>
        </row>
        <row r="17">
          <cell r="A17" t="str">
            <v>T20</v>
          </cell>
          <cell r="B17" t="str">
            <v>RST-CUST</v>
          </cell>
          <cell r="C17" t="str">
            <v>Residential Transport Customers</v>
          </cell>
        </row>
        <row r="18">
          <cell r="A18" t="str">
            <v>T21</v>
          </cell>
          <cell r="B18" t="str">
            <v>GSS-T-CUST</v>
          </cell>
          <cell r="C18" t="str">
            <v>General Service Small Transport Customers (Total)</v>
          </cell>
        </row>
        <row r="19">
          <cell r="A19" t="str">
            <v>T21A</v>
          </cell>
          <cell r="B19" t="str">
            <v>GSS-T-CUST-BLK1</v>
          </cell>
          <cell r="C19" t="str">
            <v>General Service Small Transport Customers - Block 1</v>
          </cell>
        </row>
        <row r="20">
          <cell r="A20" t="str">
            <v>T21B</v>
          </cell>
          <cell r="B20" t="str">
            <v>GSS-T-CUST-BLK2</v>
          </cell>
          <cell r="C20" t="str">
            <v>General Service Small Transport Customers - Block 2</v>
          </cell>
        </row>
        <row r="21">
          <cell r="A21" t="str">
            <v>T21C</v>
          </cell>
          <cell r="B21" t="str">
            <v>GSS-T-CUST-BLK1-COMP</v>
          </cell>
          <cell r="C21" t="str">
            <v>General Service Small Transport Customers - Block 1 - Competitive</v>
          </cell>
        </row>
        <row r="22">
          <cell r="A22" t="str">
            <v>T21D</v>
          </cell>
          <cell r="B22" t="str">
            <v>GSS-T-CUST-BLK2-COMP</v>
          </cell>
          <cell r="C22" t="str">
            <v>General Service Small Transport Customers - Block 2 - Competitive</v>
          </cell>
        </row>
        <row r="23">
          <cell r="A23" t="str">
            <v>T22</v>
          </cell>
          <cell r="B23" t="str">
            <v>GSL-T-CUST</v>
          </cell>
          <cell r="C23" t="str">
            <v>General Service Large Transport Customers (Total)</v>
          </cell>
        </row>
        <row r="24">
          <cell r="A24" t="str">
            <v>T22A</v>
          </cell>
          <cell r="B24" t="str">
            <v>GSL-T-CUST-BLK1</v>
          </cell>
          <cell r="C24" t="str">
            <v>General Service Large Transport Customers - Block 1</v>
          </cell>
        </row>
        <row r="25">
          <cell r="A25" t="str">
            <v>T22B</v>
          </cell>
          <cell r="B25" t="str">
            <v>GSL-T-CUST-BLK2</v>
          </cell>
          <cell r="C25" t="str">
            <v>General Service Large Transport Customers - Block 2</v>
          </cell>
        </row>
        <row r="26">
          <cell r="A26" t="str">
            <v>T22C</v>
          </cell>
          <cell r="B26" t="str">
            <v>GSL-T-CUST-BLK3</v>
          </cell>
          <cell r="C26" t="str">
            <v>General Service Large Transport Customers - Block 3</v>
          </cell>
        </row>
        <row r="27">
          <cell r="A27" t="str">
            <v>T22D</v>
          </cell>
          <cell r="B27" t="str">
            <v>GSL-T-CUST-BLK1-COMP</v>
          </cell>
          <cell r="C27" t="str">
            <v>General Service Large Transport Customers - Block 1 - Competitive</v>
          </cell>
        </row>
        <row r="28">
          <cell r="A28" t="str">
            <v>T22E</v>
          </cell>
          <cell r="B28" t="str">
            <v>GSL-T-CUST-BLK2-COMP</v>
          </cell>
          <cell r="C28" t="str">
            <v>General Service Large Transport Customers - Block 2 - Competitive</v>
          </cell>
        </row>
        <row r="29">
          <cell r="A29" t="str">
            <v>T22F</v>
          </cell>
          <cell r="B29" t="str">
            <v>GSL-T-CUST-BLK3-COMP</v>
          </cell>
          <cell r="C29" t="str">
            <v>General Service Large Transport Customers - Block 3 - Competitive</v>
          </cell>
        </row>
        <row r="30">
          <cell r="A30" t="str">
            <v>T23</v>
          </cell>
          <cell r="B30" t="str">
            <v>LGS-T-CUST</v>
          </cell>
          <cell r="C30" t="str">
            <v>Large General Service Transport Customers</v>
          </cell>
        </row>
        <row r="31">
          <cell r="A31" t="str">
            <v>T23A</v>
          </cell>
          <cell r="B31" t="str">
            <v>LGS-T-CUST-COMP</v>
          </cell>
          <cell r="C31" t="str">
            <v>Large General Service Transport Customers - Competitive</v>
          </cell>
        </row>
        <row r="32">
          <cell r="A32" t="str">
            <v>T24</v>
          </cell>
          <cell r="B32" t="str">
            <v>SLGS-T-CUST</v>
          </cell>
          <cell r="C32" t="str">
            <v>Special Large General Service Transport Customers</v>
          </cell>
        </row>
        <row r="33">
          <cell r="A33" t="str">
            <v>T24A</v>
          </cell>
          <cell r="B33" t="str">
            <v>SLGS-T-CUST-COMP</v>
          </cell>
          <cell r="C33" t="str">
            <v>Special Large General Service Transport Customers - Competitive</v>
          </cell>
        </row>
        <row r="34">
          <cell r="A34" t="str">
            <v>T25</v>
          </cell>
          <cell r="B34" t="str">
            <v>EPGS-T-CUST</v>
          </cell>
          <cell r="C34" t="str">
            <v>Electric Power Generation Service Transport Customers</v>
          </cell>
        </row>
        <row r="35">
          <cell r="A35" t="str">
            <v>T25A</v>
          </cell>
          <cell r="B35" t="str">
            <v>EPGS-T-CUST-COMP</v>
          </cell>
          <cell r="C35" t="str">
            <v>Electric Power Generation Service Transport Customers - Competitive</v>
          </cell>
        </row>
        <row r="36">
          <cell r="A36" t="str">
            <v>T26</v>
          </cell>
          <cell r="B36" t="str">
            <v>CGS-T-CUST</v>
          </cell>
          <cell r="C36" t="str">
            <v>Cogeneration Gas Service Transport Customers</v>
          </cell>
        </row>
        <row r="37">
          <cell r="A37" t="str">
            <v>T26A</v>
          </cell>
          <cell r="B37" t="str">
            <v>CGS-T-CUST-COMP</v>
          </cell>
          <cell r="C37" t="str">
            <v>Cogeneration Gas Service Transport Customers - Competitive</v>
          </cell>
        </row>
        <row r="38">
          <cell r="A38" t="str">
            <v>T27</v>
          </cell>
          <cell r="B38" t="str">
            <v>FTS-CUST</v>
          </cell>
          <cell r="C38" t="str">
            <v>Field Transportation Service Transport Customers</v>
          </cell>
        </row>
        <row r="39">
          <cell r="A39" t="str">
            <v>T27A</v>
          </cell>
          <cell r="B39" t="str">
            <v>FTS-CUST-COMP</v>
          </cell>
          <cell r="C39" t="str">
            <v>Field Transportation Service Transport Customers - Competitive</v>
          </cell>
        </row>
      </sheetData>
      <sheetData sheetId="26"/>
      <sheetData sheetId="27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ype Details"/>
      <sheetName val="Count of Nodes by Type"/>
      <sheetName val="Complete Listing incl LCN"/>
      <sheetName val="LCN Nod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 Info Needed-DO NOT PRINT"/>
      <sheetName val="Filing Sheet"/>
      <sheetName val="Index"/>
      <sheetName val="Rev Def Sum"/>
      <sheetName val="Rev Requirement"/>
      <sheetName val="Gross Conversion Factor"/>
      <sheetName val="Charge-off Rate - DO NOT PRINT"/>
      <sheetName val="Proforma Adjustments"/>
      <sheetName val="Revenue  Sheet 1"/>
      <sheetName val="Summary Sheet 2"/>
      <sheetName val="Per Books Purchase Gas Exp"/>
      <sheetName val="Annualized Purchase Gas Exp "/>
      <sheetName val="Uncollectible Surcharge Calc"/>
      <sheetName val="Unadj. Rev 2-A"/>
      <sheetName val="Bills 2-B"/>
      <sheetName val="DTH 2-C"/>
      <sheetName val="Norm 2-D"/>
      <sheetName val="Adj. Rev 2-E"/>
      <sheetName val="Adj to OGDR 2-F"/>
      <sheetName val="Adj. Rev 2-G"/>
      <sheetName val="O&amp;M Expenses"/>
      <sheetName val="O&amp;M Adjustment Summary"/>
      <sheetName val="Labor Adj. Summary"/>
      <sheetName val="Wage Increase"/>
      <sheetName val="Gross Payroll Summary"/>
      <sheetName val="Prem and OT 3 yrs"/>
      <sheetName val="O&amp;M Percentage"/>
      <sheetName val="New employees"/>
      <sheetName val="Incentive"/>
      <sheetName val="Profit Sharing"/>
      <sheetName val="Pensions &amp; Benefits Adj "/>
      <sheetName val="Pen&amp;RIP-5yrAvg"/>
      <sheetName val="Pension Detail-DO NOT PRINT"/>
      <sheetName val="NCSC Test Year Adj"/>
      <sheetName val="NCSC Labor &amp; Benefits"/>
      <sheetName val="NCSC Incentive Comp"/>
      <sheetName val="NCSC Stock Comp"/>
      <sheetName val="GTI Funding "/>
      <sheetName val="Private Letter Ruling Expense"/>
      <sheetName val="AGA Dues"/>
      <sheetName val="HQLease Expense"/>
      <sheetName val="Corporate Insurance"/>
      <sheetName val="Fuel Used in Co Operations"/>
      <sheetName val="Uncollectible Adj."/>
      <sheetName val="Rate Case Amort Adj"/>
      <sheetName val="Current Rate Case Exp"/>
      <sheetName val="DSM Surcharge Adjustment"/>
      <sheetName val="PSC &amp; PC Fees Adj"/>
      <sheetName val="Injuries &amp; Damages-DO NOT PRINT"/>
      <sheetName val="Clearing Accounts-DO NOT PRINT"/>
      <sheetName val="Postage Costs "/>
      <sheetName val="Depr&amp;Amort Sum"/>
      <sheetName val="Proposed Depr&amp;Amort"/>
      <sheetName val="TaxesOther than IncSummary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AFUDC "/>
      <sheetName val="Rate Base"/>
      <sheetName val="101"/>
      <sheetName val="106"/>
      <sheetName val="106 (IRIS)"/>
      <sheetName val="107"/>
      <sheetName val="107 (IRIS)"/>
      <sheetName val="Depreciation Reserve"/>
      <sheetName val="Material &amp; Supplies"/>
      <sheetName val="Def Tx CIAC"/>
      <sheetName val="Def Tx Inv"/>
      <sheetName val="Customer Deposits"/>
      <sheetName val="Cust Adv  Const"/>
      <sheetName val="Def Inc Taxes"/>
      <sheetName val="NOL"/>
      <sheetName val="Environmental adj"/>
      <sheetName val="Def Tx Enviromental"/>
      <sheetName val="Main Services terminal 101-106"/>
      <sheetName val="Main Services terminal 108"/>
      <sheetName val="Safety &amp; Reliability Additions"/>
      <sheetName val="Def tax on post test yr adj"/>
      <sheetName val="Customer Programs-SLE"/>
      <sheetName val="Lead Lag"/>
      <sheetName val="Cost of Capital"/>
      <sheetName val="PAST TAB-MGP Sale(DO NOT PRINT)"/>
      <sheetName val="Rev Def Sum wMGP Adj"/>
      <sheetName val="Rev Req wMGP"/>
      <sheetName val="Proforma Adj wMGP Adj"/>
      <sheetName val="O&amp;M Adj Sum wMGP Gain"/>
      <sheetName val="MGP Gain on Sale"/>
      <sheetName val="Depr&amp;Amrt Sum wMGP"/>
      <sheetName val="Proposed Depr&amp;Amrt wMGP"/>
      <sheetName val="Taxes Other than IncSum wMGP"/>
      <sheetName val="Property Tax wMGP"/>
      <sheetName val="Inc Tax wMGP"/>
      <sheetName val="Rate Base wMGP"/>
      <sheetName val="Hagerstown MGP"/>
      <sheetName val="MGP Gain on Sale RB"/>
      <sheetName val="Def Tx Hagerstown MGP"/>
      <sheetName val="Lead Lag wMGP"/>
      <sheetName val="PAST TAB-RevRqSLE(DO NOT PRINT)"/>
      <sheetName val="Customer Programs Rev Req Sum"/>
      <sheetName val="Input Sheet"/>
      <sheetName val="Round Robi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33 A REV."/>
      <sheetName val="ATTACH REH-5A REV"/>
      <sheetName val="TS1 &amp; TS2 ALLOCATION"/>
    </sheetNames>
    <sheetDataSet>
      <sheetData sheetId="0">
        <row r="1">
          <cell r="H1" t="str">
            <v>Schedule 33</v>
          </cell>
        </row>
        <row r="3">
          <cell r="D3" t="str">
            <v>COLUMBIA GAS OF VIRGINIA,  INC.</v>
          </cell>
        </row>
        <row r="5">
          <cell r="D5" t="str">
            <v xml:space="preserve">      Schedule of Additional Gross Revenues</v>
          </cell>
        </row>
        <row r="6">
          <cell r="D6" t="str">
            <v>By Rate Schedule Produced By Proposed Rates</v>
          </cell>
        </row>
        <row r="9">
          <cell r="D9" t="str">
            <v>Adjusted</v>
          </cell>
          <cell r="G9" t="str">
            <v>Proposed</v>
          </cell>
          <cell r="H9" t="str">
            <v>Proposed</v>
          </cell>
        </row>
        <row r="10">
          <cell r="C10" t="str">
            <v>Adjusted</v>
          </cell>
          <cell r="D10" t="str">
            <v>Rate</v>
          </cell>
          <cell r="E10" t="str">
            <v>Proposed</v>
          </cell>
          <cell r="F10" t="str">
            <v>Adjusted</v>
          </cell>
          <cell r="G10" t="str">
            <v>Increase</v>
          </cell>
          <cell r="H10" t="str">
            <v>Increase</v>
          </cell>
        </row>
        <row r="11">
          <cell r="B11" t="str">
            <v>Description</v>
          </cell>
          <cell r="C11" t="str">
            <v>Volumes (a)</v>
          </cell>
          <cell r="D11" t="str">
            <v>Revenue (b)</v>
          </cell>
          <cell r="E11" t="str">
            <v>Increase</v>
          </cell>
          <cell r="F11" t="str">
            <v>Revenues</v>
          </cell>
          <cell r="G11" t="str">
            <v>Per Mcf</v>
          </cell>
          <cell r="H11" t="str">
            <v>Percent</v>
          </cell>
        </row>
        <row r="12">
          <cell r="C12" t="str">
            <v>(1)</v>
          </cell>
          <cell r="D12" t="str">
            <v>(2)</v>
          </cell>
          <cell r="E12" t="str">
            <v>(3)</v>
          </cell>
          <cell r="F12" t="str">
            <v>(4=2+3)</v>
          </cell>
          <cell r="G12" t="str">
            <v>(5=3/1)</v>
          </cell>
          <cell r="H12" t="str">
            <v>(6)</v>
          </cell>
        </row>
        <row r="13">
          <cell r="C13" t="str">
            <v>Mcf</v>
          </cell>
          <cell r="D13" t="str">
            <v>$</v>
          </cell>
          <cell r="E13" t="str">
            <v>$</v>
          </cell>
          <cell r="F13" t="str">
            <v>$</v>
          </cell>
          <cell r="G13" t="str">
            <v>$/Mcf</v>
          </cell>
        </row>
        <row r="15">
          <cell r="B15" t="str">
            <v>Residential Service</v>
          </cell>
        </row>
        <row r="16">
          <cell r="B16" t="str">
            <v xml:space="preserve">  East and West</v>
          </cell>
          <cell r="C16">
            <v>11467918.199999999</v>
          </cell>
          <cell r="D16">
            <v>105546782</v>
          </cell>
          <cell r="E16">
            <v>9268974.945700001</v>
          </cell>
          <cell r="F16">
            <v>114815756.9457</v>
          </cell>
        </row>
        <row r="17">
          <cell r="B17" t="str">
            <v xml:space="preserve">  Central</v>
          </cell>
          <cell r="C17">
            <v>917057.1</v>
          </cell>
          <cell r="D17">
            <v>8272167</v>
          </cell>
          <cell r="E17">
            <v>796152.52987344749</v>
          </cell>
          <cell r="F17">
            <v>9068319.5298734475</v>
          </cell>
        </row>
        <row r="18">
          <cell r="B18" t="str">
            <v xml:space="preserve">  Total</v>
          </cell>
          <cell r="C18">
            <v>12384975.299999999</v>
          </cell>
          <cell r="D18">
            <v>113818949</v>
          </cell>
          <cell r="E18">
            <v>10065127.475573448</v>
          </cell>
          <cell r="F18">
            <v>123884076.47557345</v>
          </cell>
          <cell r="G18">
            <v>0.81269999999999998</v>
          </cell>
          <cell r="H18">
            <v>8.8400000000000006E-2</v>
          </cell>
        </row>
        <row r="20">
          <cell r="B20" t="str">
            <v>Small General Service</v>
          </cell>
        </row>
        <row r="21">
          <cell r="B21" t="str">
            <v xml:space="preserve">  Commercial</v>
          </cell>
          <cell r="C21">
            <v>6998572.9000000004</v>
          </cell>
          <cell r="D21">
            <v>47132884</v>
          </cell>
          <cell r="E21">
            <v>2635048.8509999998</v>
          </cell>
          <cell r="F21">
            <v>49767932.850999996</v>
          </cell>
        </row>
        <row r="22">
          <cell r="B22" t="str">
            <v xml:space="preserve">  Industrial</v>
          </cell>
          <cell r="C22">
            <v>522998.3</v>
          </cell>
          <cell r="D22">
            <v>3243215</v>
          </cell>
          <cell r="E22">
            <v>180918.85170088289</v>
          </cell>
          <cell r="F22">
            <v>3424133.8517008829</v>
          </cell>
        </row>
        <row r="23">
          <cell r="B23" t="str">
            <v xml:space="preserve">  Total</v>
          </cell>
          <cell r="C23">
            <v>7521571.2000000002</v>
          </cell>
          <cell r="D23">
            <v>50376099</v>
          </cell>
          <cell r="E23">
            <v>2815967.7027008827</v>
          </cell>
          <cell r="F23">
            <v>53192066.702700876</v>
          </cell>
          <cell r="G23">
            <v>0.37440000000000001</v>
          </cell>
          <cell r="H23">
            <v>5.5899999999999998E-2</v>
          </cell>
        </row>
        <row r="25">
          <cell r="B25" t="str">
            <v xml:space="preserve">Large General Service 1/  </v>
          </cell>
        </row>
        <row r="26">
          <cell r="B26" t="str">
            <v>Transportation Service 1</v>
          </cell>
        </row>
        <row r="27">
          <cell r="B27" t="str">
            <v xml:space="preserve">  Commercial (LGS 1)</v>
          </cell>
          <cell r="C27">
            <v>427682.9</v>
          </cell>
          <cell r="D27">
            <v>1115423</v>
          </cell>
          <cell r="E27">
            <v>32711.53581999999</v>
          </cell>
          <cell r="F27">
            <v>1148134.5358199999</v>
          </cell>
        </row>
        <row r="28">
          <cell r="B28" t="str">
            <v xml:space="preserve">  Industrial (LGS 1)</v>
          </cell>
          <cell r="C28">
            <v>740335</v>
          </cell>
          <cell r="D28">
            <v>3449616</v>
          </cell>
          <cell r="E28">
            <v>74045.791333959671</v>
          </cell>
          <cell r="F28">
            <v>3523661.7913339594</v>
          </cell>
        </row>
        <row r="29">
          <cell r="B29" t="str">
            <v xml:space="preserve">  Commercial (TS-1)</v>
          </cell>
          <cell r="C29">
            <v>2101300.2000000002</v>
          </cell>
          <cell r="D29">
            <v>1368179</v>
          </cell>
          <cell r="E29">
            <v>167328.92973999999</v>
          </cell>
          <cell r="F29">
            <v>1535507.9297400001</v>
          </cell>
        </row>
        <row r="30">
          <cell r="B30" t="str">
            <v xml:space="preserve">  Industrial (TS-1)</v>
          </cell>
          <cell r="C30">
            <v>6947728.5999999996</v>
          </cell>
          <cell r="D30">
            <v>3734034</v>
          </cell>
          <cell r="E30">
            <v>495300.92672000005</v>
          </cell>
          <cell r="F30">
            <v>4229334.9267199999</v>
          </cell>
        </row>
        <row r="31">
          <cell r="B31" t="str">
            <v xml:space="preserve">  Total</v>
          </cell>
          <cell r="C31">
            <v>10217046.699999999</v>
          </cell>
          <cell r="D31">
            <v>9667252</v>
          </cell>
          <cell r="E31">
            <v>769387.1836139597</v>
          </cell>
          <cell r="F31">
            <v>10436639.18361396</v>
          </cell>
          <cell r="G31">
            <v>7.5300000000000006E-2</v>
          </cell>
          <cell r="H31">
            <v>7.9600000000000004E-2</v>
          </cell>
        </row>
        <row r="33">
          <cell r="B33" t="str">
            <v>Large General Service 2/</v>
          </cell>
        </row>
        <row r="34">
          <cell r="B34" t="str">
            <v>Transportation Service 2</v>
          </cell>
        </row>
        <row r="35">
          <cell r="B35" t="str">
            <v xml:space="preserve">  Commercial (LGS 2)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 t="str">
            <v xml:space="preserve">  Industrial (LGS 2)</v>
          </cell>
          <cell r="C36">
            <v>1052107</v>
          </cell>
          <cell r="D36">
            <v>4040109</v>
          </cell>
          <cell r="E36">
            <v>21383.575000000001</v>
          </cell>
          <cell r="F36">
            <v>4061492.5750000002</v>
          </cell>
        </row>
        <row r="37">
          <cell r="B37" t="str">
            <v xml:space="preserve">  Commercial (TS-2)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 t="str">
            <v xml:space="preserve">  Industrial (TS-2)</v>
          </cell>
          <cell r="C38">
            <v>13598016</v>
          </cell>
          <cell r="D38">
            <v>3105475</v>
          </cell>
          <cell r="E38">
            <v>353886.06311170897</v>
          </cell>
          <cell r="F38">
            <v>3459361.063111709</v>
          </cell>
        </row>
        <row r="39">
          <cell r="B39" t="str">
            <v xml:space="preserve">  Total</v>
          </cell>
          <cell r="C39">
            <v>14650123</v>
          </cell>
          <cell r="D39">
            <v>7145584</v>
          </cell>
          <cell r="E39">
            <v>375269.63811170898</v>
          </cell>
          <cell r="F39">
            <v>7520853.6381117087</v>
          </cell>
          <cell r="G39">
            <v>2.5600000000000001E-2</v>
          </cell>
          <cell r="H39">
            <v>5.2499999999999998E-2</v>
          </cell>
        </row>
        <row r="42">
          <cell r="B42" t="str">
            <v xml:space="preserve">  Special Contract</v>
          </cell>
          <cell r="C42">
            <v>16993404</v>
          </cell>
          <cell r="D42">
            <v>2615185</v>
          </cell>
          <cell r="E42">
            <v>0</v>
          </cell>
          <cell r="F42">
            <v>2615185</v>
          </cell>
          <cell r="G42">
            <v>0</v>
          </cell>
          <cell r="H42">
            <v>0</v>
          </cell>
        </row>
        <row r="44">
          <cell r="B44" t="str">
            <v xml:space="preserve">  Total Transportation</v>
          </cell>
          <cell r="C44">
            <v>39640448.799999997</v>
          </cell>
          <cell r="D44">
            <v>10822873</v>
          </cell>
          <cell r="E44">
            <v>1016515.919571709</v>
          </cell>
          <cell r="F44">
            <v>11839388.919571709</v>
          </cell>
        </row>
        <row r="46">
          <cell r="B46" t="str">
            <v>Total</v>
          </cell>
          <cell r="C46">
            <v>61767120.200000003</v>
          </cell>
          <cell r="D46">
            <v>183623069</v>
          </cell>
          <cell r="E46">
            <v>14025752</v>
          </cell>
          <cell r="F46">
            <v>197648821</v>
          </cell>
        </row>
        <row r="48">
          <cell r="B48" t="str">
            <v>Other Operating Revenue</v>
          </cell>
          <cell r="D48">
            <v>2113419</v>
          </cell>
          <cell r="E48">
            <v>0</v>
          </cell>
          <cell r="F48">
            <v>2113419</v>
          </cell>
        </row>
        <row r="49">
          <cell r="B49" t="str">
            <v>Total Revenue</v>
          </cell>
          <cell r="C49">
            <v>61767120.200000003</v>
          </cell>
          <cell r="D49">
            <v>185736488</v>
          </cell>
          <cell r="E49">
            <v>14025752</v>
          </cell>
          <cell r="F49">
            <v>199762240</v>
          </cell>
        </row>
        <row r="52">
          <cell r="B52" t="str">
            <v>(a) Test period adjusted per schedule 14.</v>
          </cell>
        </row>
        <row r="54">
          <cell r="B54" t="str">
            <v>(b) Rates based on those in approved in Case No. PUE950033.</v>
          </cell>
        </row>
        <row r="56">
          <cell r="B56" t="str">
            <v>X:\CGV\RATECASE\98\SCHEDULE\SCHEDULE 33 FOR 1998</v>
          </cell>
        </row>
      </sheetData>
      <sheetData sheetId="1">
        <row r="2">
          <cell r="H2" t="str">
            <v>ATTACHMENT REH-5</v>
          </cell>
        </row>
        <row r="5">
          <cell r="E5" t="str">
            <v>COLUMBIA GAS OF VIRGINIA, INC.</v>
          </cell>
        </row>
        <row r="7">
          <cell r="E7" t="str">
            <v>SCHEDULE OF ADDITIONAL GROSS REVENUES</v>
          </cell>
        </row>
        <row r="9">
          <cell r="E9" t="str">
            <v>BY RATE SCHEDULE PRODUCED BY PROPOSED RATES</v>
          </cell>
        </row>
        <row r="13">
          <cell r="C13" t="str">
            <v>ADJUSTED</v>
          </cell>
          <cell r="D13" t="str">
            <v>ADJUSTED</v>
          </cell>
        </row>
        <row r="14">
          <cell r="C14" t="str">
            <v>VOLUMES</v>
          </cell>
          <cell r="D14" t="str">
            <v>RATE</v>
          </cell>
          <cell r="E14" t="str">
            <v>PROPOSED</v>
          </cell>
          <cell r="F14" t="str">
            <v>ADJUSTED</v>
          </cell>
          <cell r="G14" t="str">
            <v>PROPOSED</v>
          </cell>
          <cell r="H14" t="str">
            <v>PROPOSED</v>
          </cell>
        </row>
        <row r="15">
          <cell r="B15" t="str">
            <v>DESCRIPTION</v>
          </cell>
          <cell r="C15" t="str">
            <v>(a)</v>
          </cell>
          <cell r="D15" t="str">
            <v>REVENUE</v>
          </cell>
          <cell r="E15" t="str">
            <v xml:space="preserve">INCREASE </v>
          </cell>
          <cell r="F15" t="str">
            <v>REVENUE</v>
          </cell>
          <cell r="G15" t="str">
            <v>INCREASE</v>
          </cell>
          <cell r="H15" t="str">
            <v>INCREASE</v>
          </cell>
        </row>
        <row r="16">
          <cell r="C16" t="str">
            <v>(1)</v>
          </cell>
          <cell r="D16" t="str">
            <v>(2)</v>
          </cell>
          <cell r="E16" t="str">
            <v>(3)</v>
          </cell>
          <cell r="F16" t="str">
            <v>(4)</v>
          </cell>
          <cell r="G16" t="str">
            <v>(5=3/1)</v>
          </cell>
          <cell r="H16" t="str">
            <v>(6=3/2)</v>
          </cell>
        </row>
        <row r="17">
          <cell r="C17" t="str">
            <v>MCF</v>
          </cell>
          <cell r="D17" t="str">
            <v>$</v>
          </cell>
          <cell r="E17" t="str">
            <v>$</v>
          </cell>
          <cell r="F17" t="str">
            <v>$</v>
          </cell>
          <cell r="G17" t="str">
            <v>$/MCF</v>
          </cell>
          <cell r="H17" t="str">
            <v>%</v>
          </cell>
        </row>
        <row r="18">
          <cell r="B18" t="str">
            <v>GAS SERVICE REVENUES:</v>
          </cell>
        </row>
        <row r="20">
          <cell r="B20" t="str">
            <v xml:space="preserve">   RESIDENTIAL</v>
          </cell>
          <cell r="C20">
            <v>12384975.299999999</v>
          </cell>
          <cell r="D20">
            <v>113818949</v>
          </cell>
          <cell r="E20">
            <v>10065127.475573448</v>
          </cell>
          <cell r="F20">
            <v>123884076.47557345</v>
          </cell>
          <cell r="G20">
            <v>0.81269999999999998</v>
          </cell>
          <cell r="H20">
            <v>8.8400000000000006E-2</v>
          </cell>
        </row>
        <row r="21">
          <cell r="B21" t="str">
            <v xml:space="preserve">   SGS</v>
          </cell>
          <cell r="C21">
            <v>7521571.2000000002</v>
          </cell>
          <cell r="D21">
            <v>50376099</v>
          </cell>
          <cell r="E21">
            <v>2815967.7027008827</v>
          </cell>
          <cell r="F21">
            <v>53192066.702700883</v>
          </cell>
          <cell r="G21">
            <v>0.37440000000000001</v>
          </cell>
          <cell r="H21">
            <v>5.5899999999999998E-2</v>
          </cell>
        </row>
        <row r="22">
          <cell r="B22" t="str">
            <v xml:space="preserve">   TS-1/LGS</v>
          </cell>
          <cell r="C22">
            <v>10217046.699999999</v>
          </cell>
          <cell r="D22">
            <v>9667252</v>
          </cell>
          <cell r="E22">
            <v>769387.1836139597</v>
          </cell>
          <cell r="F22">
            <v>10436639.18361396</v>
          </cell>
          <cell r="G22">
            <v>7.5300000000000006E-2</v>
          </cell>
          <cell r="H22">
            <v>7.9600000000000004E-2</v>
          </cell>
        </row>
        <row r="23">
          <cell r="B23" t="str">
            <v xml:space="preserve">   TS-2/LGS2</v>
          </cell>
          <cell r="C23">
            <v>14650123</v>
          </cell>
          <cell r="D23">
            <v>7145584</v>
          </cell>
          <cell r="E23">
            <v>375269.63811170898</v>
          </cell>
          <cell r="F23">
            <v>7520853.6381117087</v>
          </cell>
          <cell r="G23">
            <v>2.5600000000000001E-2</v>
          </cell>
          <cell r="H23">
            <v>5.2499999999999998E-2</v>
          </cell>
        </row>
        <row r="24">
          <cell r="B24" t="str">
            <v xml:space="preserve">   LVTS/LVEDTS</v>
          </cell>
          <cell r="C24">
            <v>16993404</v>
          </cell>
          <cell r="D24">
            <v>2615185</v>
          </cell>
          <cell r="E24">
            <v>0</v>
          </cell>
          <cell r="F24">
            <v>2615185</v>
          </cell>
          <cell r="G24">
            <v>0</v>
          </cell>
          <cell r="H24">
            <v>0</v>
          </cell>
        </row>
        <row r="26">
          <cell r="B26" t="str">
            <v>TOTAL GAS SERVICE REVENUE</v>
          </cell>
          <cell r="C26">
            <v>61767120.200000003</v>
          </cell>
          <cell r="D26">
            <v>183623069</v>
          </cell>
          <cell r="E26">
            <v>14025752</v>
          </cell>
          <cell r="F26">
            <v>197648821</v>
          </cell>
          <cell r="G26" t="str">
            <v>N/A</v>
          </cell>
          <cell r="H26">
            <v>7.6399999999999996E-2</v>
          </cell>
        </row>
        <row r="28">
          <cell r="B28" t="str">
            <v>MISCELLANEOUS REVENUE</v>
          </cell>
          <cell r="D28">
            <v>2113419</v>
          </cell>
          <cell r="E28">
            <v>0</v>
          </cell>
          <cell r="F28">
            <v>2113419</v>
          </cell>
        </row>
        <row r="30">
          <cell r="B30" t="str">
            <v>TOTAL REVENUE</v>
          </cell>
          <cell r="D30">
            <v>185736488</v>
          </cell>
          <cell r="E30">
            <v>14025752</v>
          </cell>
          <cell r="F30">
            <v>199762240</v>
          </cell>
          <cell r="H30">
            <v>7.5499999999999998E-2</v>
          </cell>
        </row>
        <row r="33">
          <cell r="B33" t="str">
            <v>(a) TEST PERIOD ADJUSTED PER SCHEDULE 14-REVENUE.</v>
          </cell>
        </row>
        <row r="39">
          <cell r="B39" t="str">
            <v>X:\CGV\RATECASE\98\SCHEDULE\SCHEDULE 33 FOR 1998</v>
          </cell>
        </row>
        <row r="52">
          <cell r="D52" t="str">
            <v>COLUMBIA GAS OF VIRGINIA, INC.</v>
          </cell>
        </row>
        <row r="53">
          <cell r="D53" t="str">
            <v xml:space="preserve">RATE BLOCK INCREASE WORK PAPER </v>
          </cell>
        </row>
        <row r="55">
          <cell r="B55" t="str">
            <v xml:space="preserve"> </v>
          </cell>
        </row>
        <row r="62">
          <cell r="B62" t="str">
            <v xml:space="preserve">TOTAL RESIDENTIAL INCREASE: </v>
          </cell>
          <cell r="G62">
            <v>10065127.475573448</v>
          </cell>
        </row>
        <row r="67">
          <cell r="B67" t="str">
            <v>PROPOSED INCREASE TO ELIMINATE LYNCHBURG RATE DIFFERENTIAL:</v>
          </cell>
        </row>
        <row r="71">
          <cell r="E71" t="str">
            <v>ADJUSTED</v>
          </cell>
          <cell r="F71" t="str">
            <v>CURRENT</v>
          </cell>
        </row>
        <row r="72">
          <cell r="B72" t="str">
            <v xml:space="preserve"> VOLUMETRIC RATE INCREASE:</v>
          </cell>
          <cell r="E72" t="str">
            <v>CENTRAL</v>
          </cell>
          <cell r="F72" t="str">
            <v>DIFFERENTIAL</v>
          </cell>
        </row>
        <row r="73">
          <cell r="E73" t="str">
            <v>VOLUMES</v>
          </cell>
          <cell r="F73" t="str">
            <v>PER MCF</v>
          </cell>
        </row>
        <row r="74">
          <cell r="B74" t="str">
            <v>FIRST 5 MCF</v>
          </cell>
          <cell r="E74">
            <v>314094.5</v>
          </cell>
          <cell r="F74">
            <v>8.8999999999999996E-2</v>
          </cell>
          <cell r="G74">
            <v>27954.410499999998</v>
          </cell>
        </row>
        <row r="75">
          <cell r="B75" t="str">
            <v>NEXT 45</v>
          </cell>
          <cell r="E75">
            <v>535032.9</v>
          </cell>
          <cell r="F75">
            <v>9.0999999999999998E-2</v>
          </cell>
          <cell r="G75">
            <v>48687.993900000001</v>
          </cell>
          <cell r="I75">
            <v>0</v>
          </cell>
        </row>
        <row r="76">
          <cell r="B76" t="str">
            <v>OVER 50</v>
          </cell>
          <cell r="E76">
            <v>67929.7</v>
          </cell>
          <cell r="F76">
            <v>9.2999999999999999E-2</v>
          </cell>
          <cell r="G76">
            <v>6317.4620999999997</v>
          </cell>
          <cell r="I76">
            <v>0</v>
          </cell>
        </row>
        <row r="77">
          <cell r="B77" t="str">
            <v>TOTAL</v>
          </cell>
          <cell r="E77">
            <v>917057.1</v>
          </cell>
          <cell r="G77">
            <v>82959.866500000004</v>
          </cell>
        </row>
        <row r="79">
          <cell r="B79" t="str">
            <v>INCREASE TO RS REMAINING AFTER DIFFERENTIAL ELIMINATION:</v>
          </cell>
          <cell r="G79">
            <v>9982167.6090734489</v>
          </cell>
        </row>
        <row r="81">
          <cell r="B81" t="str">
            <v xml:space="preserve">RATE INCREASE TO </v>
          </cell>
        </row>
        <row r="82">
          <cell r="B82" t="str">
            <v xml:space="preserve">   RESIDENTIAL SERVICE</v>
          </cell>
          <cell r="E82" t="str">
            <v>NUMBER</v>
          </cell>
          <cell r="F82" t="str">
            <v>INCREASE</v>
          </cell>
        </row>
        <row r="83">
          <cell r="B83" t="str">
            <v xml:space="preserve"> CUSTOMER CHARGE INCREASE:</v>
          </cell>
          <cell r="E83" t="str">
            <v>OF BILLS</v>
          </cell>
          <cell r="F83" t="str">
            <v>PER BILL</v>
          </cell>
        </row>
        <row r="84">
          <cell r="E84">
            <v>1870988</v>
          </cell>
          <cell r="F84">
            <v>1</v>
          </cell>
          <cell r="G84">
            <v>1870988</v>
          </cell>
          <cell r="I84" t="str">
            <v>RS E&amp;W</v>
          </cell>
        </row>
        <row r="85">
          <cell r="I85" t="str">
            <v>Bills</v>
          </cell>
        </row>
        <row r="86">
          <cell r="B86" t="str">
            <v>INCREASE TO RS REMAINING AFTER CUSTOMER CHARGE INCREASE:</v>
          </cell>
          <cell r="G86">
            <v>8111179.6090734489</v>
          </cell>
          <cell r="I86">
            <v>1758835</v>
          </cell>
          <cell r="J86">
            <v>1</v>
          </cell>
          <cell r="K86">
            <v>1758835</v>
          </cell>
        </row>
        <row r="87">
          <cell r="C87" t="str">
            <v>RS</v>
          </cell>
        </row>
        <row r="88">
          <cell r="B88" t="str">
            <v xml:space="preserve"> VOLUMETRIC RATE INCREASE:</v>
          </cell>
          <cell r="C88" t="str">
            <v>NON-GAS</v>
          </cell>
          <cell r="E88" t="str">
            <v>RS</v>
          </cell>
        </row>
        <row r="89">
          <cell r="C89" t="str">
            <v>REVENUE</v>
          </cell>
          <cell r="D89" t="str">
            <v>RATIO</v>
          </cell>
          <cell r="E89" t="str">
            <v>VOLUMES</v>
          </cell>
          <cell r="F89" t="str">
            <v>PER MCF</v>
          </cell>
          <cell r="I89" t="str">
            <v>RS E&amp;W</v>
          </cell>
          <cell r="J89" t="str">
            <v>Rate</v>
          </cell>
        </row>
        <row r="90">
          <cell r="B90" t="str">
            <v>FIRST 5 MCF</v>
          </cell>
          <cell r="C90">
            <v>14822694</v>
          </cell>
          <cell r="D90">
            <v>0.41845165119467403</v>
          </cell>
          <cell r="E90">
            <v>5078881.0999999996</v>
          </cell>
          <cell r="F90">
            <v>0.66800000000000004</v>
          </cell>
          <cell r="G90">
            <v>3394137</v>
          </cell>
          <cell r="H90">
            <v>0</v>
          </cell>
          <cell r="I90">
            <v>4764786</v>
          </cell>
          <cell r="J90">
            <v>0.66800000000000004</v>
          </cell>
          <cell r="K90">
            <v>3182877.048</v>
          </cell>
        </row>
        <row r="91">
          <cell r="B91" t="str">
            <v>NEXT 45</v>
          </cell>
          <cell r="C91">
            <v>18891575</v>
          </cell>
          <cell r="D91">
            <v>0.53331808323224006</v>
          </cell>
          <cell r="E91">
            <v>6673806.6000000006</v>
          </cell>
          <cell r="F91">
            <v>0.64800000000000002</v>
          </cell>
          <cell r="G91">
            <v>4325839</v>
          </cell>
          <cell r="I91">
            <v>6138773.7000000002</v>
          </cell>
          <cell r="J91">
            <v>0.64800000000000002</v>
          </cell>
          <cell r="K91">
            <v>3977925.3576000002</v>
          </cell>
        </row>
        <row r="92">
          <cell r="B92" t="str">
            <v>OVER 50</v>
          </cell>
          <cell r="C92">
            <v>1708447</v>
          </cell>
          <cell r="D92">
            <v>4.8230265573085927E-2</v>
          </cell>
          <cell r="E92">
            <v>632287.6</v>
          </cell>
          <cell r="F92">
            <v>0.61899999999999999</v>
          </cell>
          <cell r="G92">
            <v>391204</v>
          </cell>
          <cell r="I92">
            <v>564357.9</v>
          </cell>
          <cell r="J92">
            <v>0.61899999999999999</v>
          </cell>
          <cell r="K92">
            <v>349337.54009999998</v>
          </cell>
        </row>
        <row r="93">
          <cell r="B93" t="str">
            <v>TOTAL</v>
          </cell>
          <cell r="C93">
            <v>35422716</v>
          </cell>
          <cell r="D93">
            <v>1</v>
          </cell>
          <cell r="E93">
            <v>12384975.299999999</v>
          </cell>
          <cell r="G93">
            <v>8111180</v>
          </cell>
          <cell r="I93">
            <v>11467917.6</v>
          </cell>
          <cell r="K93">
            <v>7510139.9457</v>
          </cell>
        </row>
        <row r="95">
          <cell r="B95" t="str">
            <v>INCREASE TO RS REMAINING AFTER VOLUMETRIC INCREASE:</v>
          </cell>
          <cell r="G95">
            <v>-0.3909265510737896</v>
          </cell>
          <cell r="K95">
            <v>9268974.945700001</v>
          </cell>
        </row>
        <row r="97">
          <cell r="B97" t="str">
            <v>INCREASE TO RATE SCHEDULE SGS:</v>
          </cell>
          <cell r="G97">
            <v>2815967.7027008827</v>
          </cell>
        </row>
        <row r="99">
          <cell r="E99" t="str">
            <v>NUMBER</v>
          </cell>
          <cell r="F99" t="str">
            <v>INCREASE</v>
          </cell>
        </row>
        <row r="100">
          <cell r="B100" t="str">
            <v xml:space="preserve"> CUSTOMER CHARGE INCREASE:</v>
          </cell>
          <cell r="E100" t="str">
            <v>OF BILLS</v>
          </cell>
          <cell r="F100" t="str">
            <v>PER BILL</v>
          </cell>
          <cell r="I100" t="str">
            <v>Bills</v>
          </cell>
        </row>
        <row r="101">
          <cell r="E101">
            <v>200713</v>
          </cell>
          <cell r="F101">
            <v>1</v>
          </cell>
          <cell r="G101">
            <v>200713</v>
          </cell>
          <cell r="I101">
            <v>199167</v>
          </cell>
          <cell r="J101">
            <v>1</v>
          </cell>
          <cell r="K101">
            <v>199167</v>
          </cell>
        </row>
        <row r="103">
          <cell r="B103" t="str">
            <v>INCREASE TO SGS REMAINING AFTER CUSTOMER CHARGE INCREASE:</v>
          </cell>
          <cell r="G103">
            <v>2615254.7027008827</v>
          </cell>
        </row>
        <row r="104">
          <cell r="I104" t="str">
            <v>Volume</v>
          </cell>
          <cell r="K104" t="str">
            <v>Increase</v>
          </cell>
        </row>
        <row r="105">
          <cell r="B105" t="str">
            <v xml:space="preserve"> VOLUMETRIC RATE INCREASE:</v>
          </cell>
          <cell r="C105" t="str">
            <v>NON-GAS</v>
          </cell>
          <cell r="E105" t="str">
            <v>SGS</v>
          </cell>
          <cell r="I105" t="str">
            <v>SGS-COM</v>
          </cell>
          <cell r="J105" t="str">
            <v>Rate</v>
          </cell>
          <cell r="K105" t="str">
            <v>SGS-COM</v>
          </cell>
        </row>
        <row r="106">
          <cell r="C106" t="str">
            <v>REVENUE</v>
          </cell>
          <cell r="D106" t="str">
            <v>RATIO</v>
          </cell>
          <cell r="E106" t="str">
            <v>VOLUMES</v>
          </cell>
          <cell r="F106" t="str">
            <v>PER MCF</v>
          </cell>
        </row>
        <row r="107">
          <cell r="B107" t="str">
            <v>FIRST 20 MCF</v>
          </cell>
          <cell r="C107">
            <v>2675511</v>
          </cell>
          <cell r="D107">
            <v>0.2091650747749364</v>
          </cell>
          <cell r="E107">
            <v>1459634.8</v>
          </cell>
          <cell r="F107">
            <v>0.375</v>
          </cell>
          <cell r="G107">
            <v>547020</v>
          </cell>
          <cell r="H107">
            <v>0</v>
          </cell>
          <cell r="I107">
            <v>1438829.8</v>
          </cell>
          <cell r="J107">
            <v>0.375</v>
          </cell>
          <cell r="K107">
            <v>539561.17500000005</v>
          </cell>
        </row>
        <row r="108">
          <cell r="B108" t="str">
            <v>NEXT 80</v>
          </cell>
          <cell r="C108">
            <v>2659318</v>
          </cell>
          <cell r="D108">
            <v>0.20789914461960141</v>
          </cell>
          <cell r="E108">
            <v>1556977.5999999999</v>
          </cell>
          <cell r="F108">
            <v>0.34899999999999998</v>
          </cell>
          <cell r="G108">
            <v>543709</v>
          </cell>
          <cell r="I108">
            <v>1490593.2</v>
          </cell>
          <cell r="J108">
            <v>0.34899999999999998</v>
          </cell>
          <cell r="K108">
            <v>520217.02679999993</v>
          </cell>
        </row>
        <row r="109">
          <cell r="B109" t="str">
            <v>NEXT 900</v>
          </cell>
          <cell r="C109">
            <v>5635554</v>
          </cell>
          <cell r="D109">
            <v>0.44057418332729409</v>
          </cell>
          <cell r="E109">
            <v>3364510.1</v>
          </cell>
          <cell r="F109">
            <v>0.34200000000000003</v>
          </cell>
          <cell r="G109">
            <v>1152214</v>
          </cell>
          <cell r="I109">
            <v>3072051</v>
          </cell>
          <cell r="J109">
            <v>0.34200000000000003</v>
          </cell>
          <cell r="K109">
            <v>1050641.442</v>
          </cell>
        </row>
        <row r="110">
          <cell r="B110" t="str">
            <v>NEXT 1500</v>
          </cell>
          <cell r="C110">
            <v>815904</v>
          </cell>
          <cell r="D110">
            <v>6.3785430584725578E-2</v>
          </cell>
          <cell r="E110">
            <v>505516.69999999995</v>
          </cell>
          <cell r="F110">
            <v>0.33</v>
          </cell>
          <cell r="G110">
            <v>166815</v>
          </cell>
          <cell r="I110">
            <v>400360.6</v>
          </cell>
          <cell r="J110">
            <v>0.33</v>
          </cell>
          <cell r="K110">
            <v>132118.99799999999</v>
          </cell>
        </row>
        <row r="111">
          <cell r="B111" t="str">
            <v>OVER 2500</v>
          </cell>
          <cell r="C111">
            <v>1005098</v>
          </cell>
          <cell r="D111">
            <v>7.8576166693442501E-2</v>
          </cell>
          <cell r="E111">
            <v>634932</v>
          </cell>
          <cell r="F111">
            <v>0.32400000000000001</v>
          </cell>
          <cell r="G111">
            <v>205497</v>
          </cell>
          <cell r="I111">
            <v>596738.30000000005</v>
          </cell>
          <cell r="J111">
            <v>0.32400000000000001</v>
          </cell>
          <cell r="K111">
            <v>193343.20920000001</v>
          </cell>
        </row>
        <row r="112">
          <cell r="B112" t="str">
            <v>TOTAL</v>
          </cell>
          <cell r="C112">
            <v>12791385</v>
          </cell>
          <cell r="D112">
            <v>0.99999999999999989</v>
          </cell>
          <cell r="E112">
            <v>7521571.2000000002</v>
          </cell>
          <cell r="G112">
            <v>2615255</v>
          </cell>
          <cell r="I112">
            <v>6998572.8999999994</v>
          </cell>
          <cell r="K112">
            <v>2435881.8509999998</v>
          </cell>
        </row>
        <row r="114">
          <cell r="B114" t="str">
            <v>INCREASE TO SGS REMAINING AFTER VOLUMETRIC INCREASE:</v>
          </cell>
          <cell r="G114">
            <v>-0.29729911731556058</v>
          </cell>
          <cell r="J114" t="str">
            <v>SGS Comm. Inc</v>
          </cell>
          <cell r="K114">
            <v>2635048.8509999998</v>
          </cell>
        </row>
        <row r="115">
          <cell r="J115" t="str">
            <v>SGS Ind. Inc</v>
          </cell>
          <cell r="K115">
            <v>180918.85170088289</v>
          </cell>
        </row>
        <row r="116">
          <cell r="B116" t="str">
            <v xml:space="preserve">INCREASE TO RATE SCHEDULE LGS / TS-1 </v>
          </cell>
          <cell r="G116">
            <v>769387.1836139597</v>
          </cell>
          <cell r="J116" t="str">
            <v>Total</v>
          </cell>
          <cell r="K116">
            <v>2815967.7027008827</v>
          </cell>
        </row>
        <row r="117">
          <cell r="B117" t="str">
            <v xml:space="preserve"> </v>
          </cell>
          <cell r="E117" t="str">
            <v>NUMBER</v>
          </cell>
          <cell r="F117" t="str">
            <v>INCREASE</v>
          </cell>
        </row>
        <row r="118">
          <cell r="B118" t="str">
            <v xml:space="preserve"> CUSTOMER CHARGE INCREASE:</v>
          </cell>
          <cell r="E118" t="str">
            <v>OF BILLS</v>
          </cell>
          <cell r="F118" t="str">
            <v>PER BILL</v>
          </cell>
        </row>
        <row r="119">
          <cell r="E119">
            <v>2592</v>
          </cell>
          <cell r="F119">
            <v>0</v>
          </cell>
          <cell r="G119">
            <v>0</v>
          </cell>
          <cell r="I119" t="str">
            <v>Bills</v>
          </cell>
        </row>
        <row r="120">
          <cell r="I120">
            <v>840</v>
          </cell>
          <cell r="J120">
            <v>0</v>
          </cell>
          <cell r="K120">
            <v>0</v>
          </cell>
        </row>
        <row r="121">
          <cell r="B121" t="str">
            <v>INCREASE TO LGS / TS-1 REMAINING AFTER CUSTOMER CHARGE INCREASE:</v>
          </cell>
          <cell r="G121">
            <v>769387.1836139597</v>
          </cell>
        </row>
        <row r="123">
          <cell r="C123" t="str">
            <v>NON-GAS</v>
          </cell>
          <cell r="I123" t="str">
            <v>Volume</v>
          </cell>
          <cell r="K123" t="str">
            <v>Increase</v>
          </cell>
        </row>
        <row r="124">
          <cell r="B124" t="str">
            <v xml:space="preserve"> VOLUMETRIC RATE INCREASE:</v>
          </cell>
          <cell r="C124" t="str">
            <v>REVENUE</v>
          </cell>
          <cell r="D124" t="str">
            <v>RATIO</v>
          </cell>
          <cell r="E124" t="str">
            <v>VOLUMES</v>
          </cell>
          <cell r="F124" t="str">
            <v>PER MCF</v>
          </cell>
          <cell r="I124" t="str">
            <v>LGS1-COM</v>
          </cell>
          <cell r="J124" t="str">
            <v>Rate</v>
          </cell>
          <cell r="K124" t="str">
            <v>LGS1-COM</v>
          </cell>
        </row>
        <row r="125">
          <cell r="B125" t="str">
            <v>LGS ADMIN CHARGE</v>
          </cell>
          <cell r="C125">
            <v>73701.929489999995</v>
          </cell>
          <cell r="D125">
            <v>0</v>
          </cell>
          <cell r="E125">
            <v>1168017.8999999999</v>
          </cell>
          <cell r="F125">
            <v>0</v>
          </cell>
          <cell r="G125">
            <v>0</v>
          </cell>
        </row>
        <row r="126">
          <cell r="B126" t="str">
            <v>DEMAND/SS CHARGE</v>
          </cell>
          <cell r="C126">
            <v>30216.899999999998</v>
          </cell>
          <cell r="D126">
            <v>0</v>
          </cell>
          <cell r="E126">
            <v>100723</v>
          </cell>
          <cell r="F126">
            <v>0</v>
          </cell>
          <cell r="G126">
            <v>0</v>
          </cell>
          <cell r="K126">
            <v>0</v>
          </cell>
        </row>
        <row r="127">
          <cell r="B127" t="str">
            <v>FIRST 1000</v>
          </cell>
          <cell r="C127">
            <v>1785355.689</v>
          </cell>
          <cell r="D127">
            <v>0.3805714388983556</v>
          </cell>
          <cell r="E127">
            <v>2215081.5</v>
          </cell>
          <cell r="F127">
            <v>0.13220000000000001</v>
          </cell>
          <cell r="G127">
            <v>292807</v>
          </cell>
          <cell r="H127">
            <v>0</v>
          </cell>
          <cell r="I127">
            <v>663684.19999999995</v>
          </cell>
          <cell r="J127">
            <v>0.13220000000000001</v>
          </cell>
          <cell r="K127">
            <v>87739.051240000001</v>
          </cell>
        </row>
        <row r="128">
          <cell r="B128" t="str">
            <v>NEXT 4000</v>
          </cell>
          <cell r="C128">
            <v>2142668.5434000003</v>
          </cell>
          <cell r="D128">
            <v>0.45673725166816426</v>
          </cell>
          <cell r="E128">
            <v>4637810.7</v>
          </cell>
          <cell r="F128">
            <v>7.5800000000000006E-2</v>
          </cell>
          <cell r="G128">
            <v>351408</v>
          </cell>
          <cell r="I128">
            <v>1123298.3999999999</v>
          </cell>
          <cell r="J128">
            <v>7.5800000000000006E-2</v>
          </cell>
          <cell r="K128">
            <v>85146.018719999993</v>
          </cell>
        </row>
        <row r="129">
          <cell r="B129" t="str">
            <v>NEXT 15000</v>
          </cell>
          <cell r="C129">
            <v>752368.81409999996</v>
          </cell>
          <cell r="D129">
            <v>0.16037705199498001</v>
          </cell>
          <cell r="E129">
            <v>3295527</v>
          </cell>
          <cell r="F129">
            <v>3.7400000000000003E-2</v>
          </cell>
          <cell r="G129">
            <v>123392</v>
          </cell>
          <cell r="I129">
            <v>689772</v>
          </cell>
          <cell r="J129">
            <v>3.7400000000000003E-2</v>
          </cell>
          <cell r="K129">
            <v>25797.472800000003</v>
          </cell>
        </row>
        <row r="130">
          <cell r="B130" t="str">
            <v>OVER 20000</v>
          </cell>
          <cell r="C130">
            <v>10856.759760000001</v>
          </cell>
          <cell r="D130">
            <v>2.3142574385002371E-3</v>
          </cell>
          <cell r="E130">
            <v>68626.8</v>
          </cell>
          <cell r="F130">
            <v>2.5999999999999999E-2</v>
          </cell>
          <cell r="G130">
            <v>1781</v>
          </cell>
          <cell r="I130">
            <v>52227.8</v>
          </cell>
          <cell r="J130">
            <v>2.5999999999999999E-2</v>
          </cell>
          <cell r="K130">
            <v>1357.9228000000001</v>
          </cell>
        </row>
        <row r="131">
          <cell r="B131" t="str">
            <v>TOTAL</v>
          </cell>
          <cell r="C131">
            <v>4691249.80626</v>
          </cell>
          <cell r="D131">
            <v>1.0000000000000002</v>
          </cell>
          <cell r="E131">
            <v>10217046</v>
          </cell>
          <cell r="G131">
            <v>769388</v>
          </cell>
          <cell r="I131">
            <v>2528982.3999999994</v>
          </cell>
          <cell r="K131">
            <v>200040.46555999998</v>
          </cell>
        </row>
        <row r="133">
          <cell r="B133" t="str">
            <v>INCREASE TO LGS / TS-1 REMAINING AFTER VOLUMETRIC INCREASE:</v>
          </cell>
          <cell r="G133">
            <v>-0.81638604030013084</v>
          </cell>
          <cell r="J133" t="str">
            <v>LGS / TS-1 Comm. Inc</v>
          </cell>
          <cell r="K133">
            <v>200040.46555999998</v>
          </cell>
        </row>
        <row r="134">
          <cell r="J134" t="str">
            <v>LGS / TS-1 Ind. Inc</v>
          </cell>
          <cell r="K134">
            <v>569346.71805395978</v>
          </cell>
        </row>
        <row r="135">
          <cell r="B135" t="str">
            <v xml:space="preserve">INCREASE TO RATE SCHEDULE LGS / TS-2 </v>
          </cell>
          <cell r="G135">
            <v>375269.63811170898</v>
          </cell>
          <cell r="J135" t="str">
            <v>Total</v>
          </cell>
          <cell r="K135">
            <v>769387.1836139597</v>
          </cell>
        </row>
        <row r="136">
          <cell r="E136" t="str">
            <v>NUMBER</v>
          </cell>
          <cell r="F136" t="str">
            <v>INCREASE</v>
          </cell>
        </row>
        <row r="137">
          <cell r="B137" t="str">
            <v xml:space="preserve"> CUSTOMER CHARGE :</v>
          </cell>
          <cell r="E137" t="str">
            <v>OF BILLS</v>
          </cell>
          <cell r="F137" t="str">
            <v>PER BILL</v>
          </cell>
          <cell r="I137" t="str">
            <v>Bills</v>
          </cell>
        </row>
        <row r="138">
          <cell r="E138">
            <v>336</v>
          </cell>
          <cell r="F138">
            <v>350</v>
          </cell>
          <cell r="G138">
            <v>117600</v>
          </cell>
          <cell r="I138">
            <v>24</v>
          </cell>
          <cell r="J138">
            <v>350</v>
          </cell>
          <cell r="K138">
            <v>8400</v>
          </cell>
        </row>
        <row r="140">
          <cell r="B140" t="str">
            <v>INCREASE TO LGS / TS-2 REMAINING AFTER CUSTOMER CHARGE INCREASE:</v>
          </cell>
          <cell r="G140">
            <v>257669.63811170898</v>
          </cell>
        </row>
        <row r="141">
          <cell r="I141" t="str">
            <v>Volume</v>
          </cell>
          <cell r="K141" t="str">
            <v>Increase</v>
          </cell>
        </row>
        <row r="142">
          <cell r="B142" t="str">
            <v xml:space="preserve"> VOLUMETRIC RATE INCREASE:</v>
          </cell>
          <cell r="C142" t="str">
            <v>NON-GAS</v>
          </cell>
          <cell r="D142" t="str">
            <v>RATIO</v>
          </cell>
          <cell r="E142" t="str">
            <v>VOLUMES</v>
          </cell>
          <cell r="F142" t="str">
            <v>PER MCF</v>
          </cell>
          <cell r="I142" t="str">
            <v>LGS 2-Ind</v>
          </cell>
          <cell r="J142" t="str">
            <v>Rate</v>
          </cell>
          <cell r="K142" t="str">
            <v>LGS 2-Ind</v>
          </cell>
        </row>
        <row r="143">
          <cell r="B143" t="str">
            <v>LGS ADMIN CHARGE</v>
          </cell>
          <cell r="C143">
            <v>66387.951700000005</v>
          </cell>
          <cell r="D143">
            <v>0</v>
          </cell>
          <cell r="E143">
            <v>1052107</v>
          </cell>
          <cell r="F143">
            <v>0</v>
          </cell>
          <cell r="G143">
            <v>0</v>
          </cell>
        </row>
        <row r="144">
          <cell r="B144" t="str">
            <v>DEMAND/SS CHARGE</v>
          </cell>
          <cell r="C144">
            <v>27870.6</v>
          </cell>
          <cell r="D144">
            <v>0</v>
          </cell>
          <cell r="E144">
            <v>92902</v>
          </cell>
          <cell r="F144">
            <v>0</v>
          </cell>
          <cell r="G144">
            <v>0</v>
          </cell>
          <cell r="K144">
            <v>0</v>
          </cell>
        </row>
        <row r="145">
          <cell r="B145" t="str">
            <v>FIRST 20,000</v>
          </cell>
          <cell r="C145">
            <v>1731115.1410999999</v>
          </cell>
          <cell r="D145">
            <v>0.57793649238510825</v>
          </cell>
          <cell r="E145">
            <v>6175937</v>
          </cell>
          <cell r="F145">
            <v>2.41E-2</v>
          </cell>
          <cell r="G145">
            <v>148917</v>
          </cell>
          <cell r="H145">
            <v>0</v>
          </cell>
          <cell r="I145">
            <v>699221</v>
          </cell>
          <cell r="J145">
            <v>2.41E-2</v>
          </cell>
          <cell r="K145">
            <v>16851.2261</v>
          </cell>
        </row>
        <row r="146">
          <cell r="B146" t="str">
            <v>NEXT 80,000</v>
          </cell>
          <cell r="C146">
            <v>1049143.3581000001</v>
          </cell>
          <cell r="D146">
            <v>0.35025875402150491</v>
          </cell>
          <cell r="E146">
            <v>6943371</v>
          </cell>
          <cell r="F146">
            <v>1.2999999999999999E-2</v>
          </cell>
          <cell r="G146">
            <v>90251</v>
          </cell>
          <cell r="I146">
            <v>291587</v>
          </cell>
          <cell r="J146">
            <v>1.2999999999999999E-2</v>
          </cell>
          <cell r="K146">
            <v>3790.6309999999999</v>
          </cell>
        </row>
        <row r="147">
          <cell r="B147" t="str">
            <v>OVER 100,000</v>
          </cell>
          <cell r="C147">
            <v>215079.50750000001</v>
          </cell>
          <cell r="D147">
            <v>7.1804753593386852E-2</v>
          </cell>
          <cell r="E147">
            <v>1530815</v>
          </cell>
          <cell r="F147">
            <v>1.21E-2</v>
          </cell>
          <cell r="G147">
            <v>18502</v>
          </cell>
          <cell r="I147">
            <v>61299</v>
          </cell>
          <cell r="J147">
            <v>1.21E-2</v>
          </cell>
          <cell r="K147">
            <v>741.71789999999999</v>
          </cell>
        </row>
        <row r="148">
          <cell r="B148" t="str">
            <v>TOTAL</v>
          </cell>
          <cell r="C148">
            <v>2995338.0066999998</v>
          </cell>
          <cell r="D148">
            <v>1</v>
          </cell>
          <cell r="E148">
            <v>14650123</v>
          </cell>
          <cell r="G148">
            <v>257670</v>
          </cell>
        </row>
        <row r="149">
          <cell r="I149">
            <v>1052107</v>
          </cell>
          <cell r="K149">
            <v>21383.575000000001</v>
          </cell>
        </row>
        <row r="150">
          <cell r="B150" t="str">
            <v>INCREASE TO LGS / TS-2 REMAINING AFTER VOLUMETRIC INCREASE:</v>
          </cell>
          <cell r="G150">
            <v>-0.36188829102320597</v>
          </cell>
        </row>
        <row r="151">
          <cell r="J151" t="str">
            <v>LGS-2 Ind. Inc</v>
          </cell>
          <cell r="K151">
            <v>29783.575000000001</v>
          </cell>
        </row>
        <row r="152">
          <cell r="J152" t="str">
            <v>TS-2 Ind. Inc</v>
          </cell>
          <cell r="K152">
            <v>345486.06311170897</v>
          </cell>
        </row>
        <row r="153">
          <cell r="J153" t="str">
            <v>Total</v>
          </cell>
          <cell r="K153">
            <v>375269.63811170898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ortfall"/>
      <sheetName val="Revenue Calculation"/>
      <sheetName val="Payment Calculation"/>
      <sheetName val="Inputs"/>
    </sheetNames>
    <sheetDataSet>
      <sheetData sheetId="0"/>
      <sheetData sheetId="1"/>
      <sheetData sheetId="2">
        <row r="24">
          <cell r="C24">
            <v>15704800</v>
          </cell>
        </row>
        <row r="25">
          <cell r="C25">
            <v>120640</v>
          </cell>
        </row>
      </sheetData>
      <sheetData sheetId="3">
        <row r="4">
          <cell r="B4">
            <v>19768</v>
          </cell>
        </row>
        <row r="5">
          <cell r="B5">
            <v>24451.25</v>
          </cell>
        </row>
        <row r="7">
          <cell r="B7">
            <v>45</v>
          </cell>
        </row>
        <row r="8">
          <cell r="B8">
            <v>2022000</v>
          </cell>
        </row>
        <row r="12">
          <cell r="B12">
            <v>117.58544989650554</v>
          </cell>
        </row>
        <row r="17">
          <cell r="B17">
            <v>187.83333333333212</v>
          </cell>
        </row>
        <row r="32">
          <cell r="B32">
            <v>0</v>
          </cell>
        </row>
        <row r="34">
          <cell r="B34">
            <v>0</v>
          </cell>
        </row>
        <row r="50">
          <cell r="B50">
            <v>272400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42A4D-7865-4E01-BB6C-7B34001585F8}">
  <sheetPr>
    <tabColor rgb="FF7030A0"/>
  </sheetPr>
  <dimension ref="A1:W199"/>
  <sheetViews>
    <sheetView tabSelected="1" workbookViewId="0">
      <selection activeCell="E11" sqref="E11"/>
    </sheetView>
  </sheetViews>
  <sheetFormatPr defaultColWidth="7.54296875" defaultRowHeight="10.5" x14ac:dyDescent="0.25"/>
  <cols>
    <col min="1" max="1" width="4.7265625" style="18" customWidth="1"/>
    <col min="2" max="2" width="0.81640625" style="1" customWidth="1"/>
    <col min="3" max="3" width="37.81640625" style="1" customWidth="1"/>
    <col min="4" max="4" width="11.7265625" style="1" bestFit="1" customWidth="1"/>
    <col min="5" max="5" width="13.7265625" style="1" customWidth="1"/>
    <col min="6" max="6" width="1.1796875" style="1" customWidth="1"/>
    <col min="7" max="7" width="13.7265625" style="1" customWidth="1"/>
    <col min="8" max="8" width="1.453125" style="1" customWidth="1"/>
    <col min="9" max="9" width="14.1796875" style="1" bestFit="1" customWidth="1"/>
    <col min="10" max="10" width="1.1796875" style="1" customWidth="1"/>
    <col min="11" max="11" width="11" style="1" bestFit="1" customWidth="1"/>
    <col min="12" max="12" width="1.453125" style="1" customWidth="1"/>
    <col min="13" max="13" width="13.7265625" style="1" customWidth="1"/>
    <col min="14" max="14" width="7.453125" style="1" customWidth="1"/>
    <col min="15" max="15" width="10.81640625" style="1" hidden="1" customWidth="1"/>
    <col min="16" max="16" width="10.1796875" style="1" hidden="1" customWidth="1"/>
    <col min="17" max="17" width="10.81640625" style="1" hidden="1" customWidth="1"/>
    <col min="18" max="18" width="10.1796875" style="1" hidden="1" customWidth="1"/>
    <col min="19" max="20" width="10.81640625" style="1" hidden="1" customWidth="1"/>
    <col min="21" max="21" width="9.81640625" style="1" hidden="1" customWidth="1"/>
    <col min="22" max="22" width="10.81640625" style="1" hidden="1" customWidth="1"/>
    <col min="23" max="16384" width="7.54296875" style="1"/>
  </cols>
  <sheetData>
    <row r="1" spans="1:23" ht="12.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3" ht="12.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23" ht="12.5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1">
        <f>185968*0.06</f>
        <v>11158.08</v>
      </c>
    </row>
    <row r="4" spans="1:23" ht="12.5" x14ac:dyDescent="0.25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O4" s="1">
        <f>5158+2000+2500</f>
        <v>9658</v>
      </c>
    </row>
    <row r="5" spans="1:23" ht="12.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1">
        <f>O3-O4</f>
        <v>1500.08</v>
      </c>
    </row>
    <row r="6" spans="1:23" ht="12.5" x14ac:dyDescent="0.25">
      <c r="A6" s="6" t="s">
        <v>2</v>
      </c>
      <c r="B6" s="5"/>
      <c r="C6" s="5"/>
      <c r="D6" s="5"/>
      <c r="E6" s="5"/>
      <c r="F6" s="5"/>
      <c r="G6" s="5"/>
      <c r="H6" s="7"/>
      <c r="J6" s="8"/>
      <c r="K6" s="8"/>
      <c r="L6" s="8"/>
      <c r="M6" s="8" t="s">
        <v>141</v>
      </c>
    </row>
    <row r="7" spans="1:23" ht="12.5" x14ac:dyDescent="0.25">
      <c r="A7" s="6" t="s">
        <v>4</v>
      </c>
      <c r="B7" s="5"/>
      <c r="C7" s="5"/>
      <c r="D7" s="5"/>
      <c r="E7" s="5"/>
      <c r="F7" s="5"/>
      <c r="G7" s="5"/>
      <c r="H7" s="7"/>
      <c r="J7" s="8"/>
      <c r="K7" s="8"/>
      <c r="L7" s="8"/>
      <c r="M7" s="8" t="s">
        <v>142</v>
      </c>
    </row>
    <row r="8" spans="1:23" ht="12.5" x14ac:dyDescent="0.25">
      <c r="A8" s="11" t="s">
        <v>6</v>
      </c>
      <c r="B8" s="12"/>
      <c r="C8" s="12"/>
      <c r="D8" s="12"/>
      <c r="E8" s="12"/>
      <c r="F8" s="12"/>
      <c r="G8" s="12"/>
      <c r="H8" s="7"/>
      <c r="J8" s="13"/>
      <c r="K8" s="13"/>
      <c r="L8" s="13"/>
      <c r="M8" s="13" t="s">
        <v>91</v>
      </c>
      <c r="N8" s="14"/>
      <c r="O8" s="4" t="s">
        <v>7</v>
      </c>
      <c r="P8" s="4" t="s">
        <v>8</v>
      </c>
      <c r="Q8" s="4" t="s">
        <v>9</v>
      </c>
      <c r="R8" s="4" t="s">
        <v>10</v>
      </c>
      <c r="S8" s="4" t="s">
        <v>11</v>
      </c>
      <c r="T8" s="4" t="s">
        <v>12</v>
      </c>
      <c r="U8" s="4" t="s">
        <v>13</v>
      </c>
      <c r="V8" s="4" t="s">
        <v>14</v>
      </c>
      <c r="W8" s="5"/>
    </row>
    <row r="9" spans="1:23" s="18" customFormat="1" ht="12.5" x14ac:dyDescent="0.25">
      <c r="A9" s="4"/>
      <c r="B9" s="4"/>
      <c r="C9" s="4"/>
      <c r="D9" s="4"/>
      <c r="E9" s="15" t="s">
        <v>15</v>
      </c>
      <c r="F9" s="15"/>
      <c r="G9" s="15"/>
      <c r="H9" s="15"/>
      <c r="I9" s="15"/>
      <c r="J9" s="16"/>
      <c r="K9" s="17"/>
      <c r="L9" s="17" t="s">
        <v>16</v>
      </c>
      <c r="M9" s="17"/>
      <c r="O9" s="4"/>
      <c r="P9" s="4"/>
      <c r="Q9" s="4" t="s">
        <v>17</v>
      </c>
      <c r="R9" s="4" t="s">
        <v>18</v>
      </c>
      <c r="S9" s="4"/>
      <c r="T9" s="4" t="s">
        <v>19</v>
      </c>
      <c r="U9" s="4" t="s">
        <v>20</v>
      </c>
      <c r="V9" s="4"/>
      <c r="W9" s="4"/>
    </row>
    <row r="10" spans="1:23" s="18" customFormat="1" ht="12.5" x14ac:dyDescent="0.25">
      <c r="A10" s="4" t="s">
        <v>21</v>
      </c>
      <c r="B10" s="4"/>
      <c r="C10" s="4"/>
      <c r="D10" s="4"/>
      <c r="E10" s="4" t="s">
        <v>22</v>
      </c>
      <c r="F10" s="4"/>
      <c r="G10" s="4" t="s">
        <v>23</v>
      </c>
      <c r="H10" s="4"/>
      <c r="I10" s="4" t="s">
        <v>24</v>
      </c>
      <c r="J10" s="16"/>
      <c r="K10" s="4" t="s">
        <v>23</v>
      </c>
      <c r="L10" s="4"/>
      <c r="M10" s="4" t="s">
        <v>24</v>
      </c>
      <c r="O10" s="4" t="s">
        <v>25</v>
      </c>
      <c r="P10" s="4" t="s">
        <v>26</v>
      </c>
      <c r="Q10" s="4" t="s">
        <v>27</v>
      </c>
      <c r="R10" s="4" t="s">
        <v>27</v>
      </c>
      <c r="S10" s="4" t="s">
        <v>19</v>
      </c>
      <c r="T10" s="19" t="s">
        <v>28</v>
      </c>
      <c r="U10" s="19" t="s">
        <v>29</v>
      </c>
      <c r="V10" s="4"/>
      <c r="W10" s="4"/>
    </row>
    <row r="11" spans="1:23" s="18" customFormat="1" ht="12.5" x14ac:dyDescent="0.25">
      <c r="A11" s="20" t="s">
        <v>30</v>
      </c>
      <c r="B11" s="21"/>
      <c r="C11" s="20" t="s">
        <v>31</v>
      </c>
      <c r="D11" s="21"/>
      <c r="E11" s="22" t="s">
        <v>32</v>
      </c>
      <c r="F11" s="21"/>
      <c r="G11" s="20" t="s">
        <v>33</v>
      </c>
      <c r="H11" s="21"/>
      <c r="I11" s="22" t="s">
        <v>34</v>
      </c>
      <c r="J11" s="16"/>
      <c r="K11" s="20" t="s">
        <v>33</v>
      </c>
      <c r="L11" s="20"/>
      <c r="M11" s="23" t="str">
        <f>I11</f>
        <v>TME 6/30/26</v>
      </c>
      <c r="O11" s="19" t="s">
        <v>35</v>
      </c>
      <c r="P11" s="19" t="s">
        <v>35</v>
      </c>
      <c r="Q11" s="19" t="s">
        <v>35</v>
      </c>
      <c r="R11" s="19" t="s">
        <v>28</v>
      </c>
      <c r="S11" s="19" t="s">
        <v>28</v>
      </c>
      <c r="T11" s="4" t="s">
        <v>36</v>
      </c>
      <c r="U11" s="4" t="s">
        <v>37</v>
      </c>
      <c r="V11" s="4" t="s">
        <v>38</v>
      </c>
      <c r="W11" s="4"/>
    </row>
    <row r="12" spans="1:23" s="18" customFormat="1" ht="12.5" x14ac:dyDescent="0.25">
      <c r="A12" s="4"/>
      <c r="B12" s="4"/>
      <c r="C12" s="4"/>
      <c r="D12" s="4"/>
      <c r="E12" s="4" t="s">
        <v>39</v>
      </c>
      <c r="F12" s="4"/>
      <c r="G12" s="4" t="s">
        <v>40</v>
      </c>
      <c r="H12" s="4"/>
      <c r="I12" s="4" t="s">
        <v>41</v>
      </c>
      <c r="J12" s="16"/>
      <c r="K12" s="19" t="s">
        <v>42</v>
      </c>
      <c r="L12" s="16"/>
      <c r="M12" s="19" t="s">
        <v>43</v>
      </c>
      <c r="O12" s="4"/>
      <c r="P12" s="4"/>
      <c r="Q12" s="4"/>
      <c r="R12" s="4"/>
      <c r="S12" s="4"/>
      <c r="T12" s="4"/>
      <c r="U12" s="4"/>
      <c r="V12" s="4"/>
      <c r="W12" s="4"/>
    </row>
    <row r="13" spans="1:23" s="18" customFormat="1" ht="12.5" x14ac:dyDescent="0.25">
      <c r="A13" s="4"/>
      <c r="B13" s="4"/>
      <c r="C13" s="4"/>
      <c r="D13" s="4"/>
      <c r="E13" s="4" t="s">
        <v>44</v>
      </c>
      <c r="F13" s="4"/>
      <c r="G13" s="4" t="s">
        <v>44</v>
      </c>
      <c r="H13" s="4"/>
      <c r="I13" s="4" t="s">
        <v>44</v>
      </c>
      <c r="J13" s="16"/>
      <c r="K13" s="4" t="s">
        <v>44</v>
      </c>
      <c r="L13" s="16"/>
      <c r="M13" s="4" t="s">
        <v>44</v>
      </c>
      <c r="O13" s="4"/>
      <c r="P13" s="4"/>
      <c r="Q13" s="4"/>
      <c r="R13" s="4"/>
      <c r="S13" s="4"/>
      <c r="T13" s="4"/>
      <c r="U13" s="4"/>
      <c r="V13" s="4"/>
      <c r="W13" s="4"/>
    </row>
    <row r="14" spans="1:23" ht="12.5" x14ac:dyDescent="0.25">
      <c r="A14" s="4"/>
      <c r="B14" s="5"/>
      <c r="C14" s="5"/>
      <c r="D14" s="5"/>
      <c r="E14" s="5"/>
      <c r="F14" s="5"/>
      <c r="G14" s="5"/>
      <c r="H14" s="5"/>
      <c r="I14" s="5"/>
      <c r="J14" s="24"/>
      <c r="K14" s="24"/>
      <c r="L14" s="24"/>
      <c r="M14" s="24"/>
      <c r="O14" s="5"/>
      <c r="P14" s="5"/>
      <c r="Q14" s="5"/>
      <c r="R14" s="5"/>
      <c r="S14" s="5"/>
      <c r="T14" s="5"/>
      <c r="U14" s="5"/>
      <c r="V14" s="5"/>
      <c r="W14" s="5"/>
    </row>
    <row r="15" spans="1:23" ht="12.5" x14ac:dyDescent="0.25">
      <c r="A15" s="4">
        <v>1</v>
      </c>
      <c r="B15" s="5"/>
      <c r="C15" s="5" t="s">
        <v>45</v>
      </c>
      <c r="D15" s="5"/>
      <c r="E15" s="25">
        <f>'Tab 58 p1'!E15</f>
        <v>10596051.649999999</v>
      </c>
      <c r="F15" s="5"/>
      <c r="G15" s="26">
        <f>'[1]Tab 58 p1'!G15</f>
        <v>-6116090.9625618225</v>
      </c>
      <c r="H15" s="5"/>
      <c r="I15" s="26">
        <f>E15+G15</f>
        <v>4479960.687438176</v>
      </c>
      <c r="J15" s="24"/>
      <c r="K15" s="5">
        <f>M15-I15</f>
        <v>-0.29999999888241291</v>
      </c>
      <c r="L15" s="24"/>
      <c r="M15" s="24">
        <f>'[1]Tab 58 p1'!M15</f>
        <v>4479960.3874381771</v>
      </c>
      <c r="O15" s="5">
        <v>0</v>
      </c>
      <c r="P15" s="5">
        <v>0</v>
      </c>
      <c r="Q15" s="5">
        <f>O15-P15</f>
        <v>0</v>
      </c>
      <c r="R15" s="5">
        <v>0</v>
      </c>
      <c r="S15" s="5">
        <v>0</v>
      </c>
      <c r="T15" s="5">
        <f>S15*5/12</f>
        <v>0</v>
      </c>
      <c r="U15" s="5">
        <f>T15-R15</f>
        <v>0</v>
      </c>
      <c r="V15" s="5">
        <f>Q15+R15+U15</f>
        <v>0</v>
      </c>
      <c r="W15" s="5"/>
    </row>
    <row r="16" spans="1:23" ht="12.5" x14ac:dyDescent="0.25">
      <c r="A16" s="4">
        <f>A15+1</f>
        <v>2</v>
      </c>
      <c r="B16" s="5"/>
      <c r="C16" s="5" t="s">
        <v>46</v>
      </c>
      <c r="D16" s="5"/>
      <c r="E16" s="27">
        <f>'Tab 58 p1'!E16</f>
        <v>2307224.5</v>
      </c>
      <c r="F16" s="5"/>
      <c r="G16" s="70">
        <f>'[1]Tab 58 p1'!G16</f>
        <v>1537862.8239617059</v>
      </c>
      <c r="H16" s="5"/>
      <c r="I16" s="70">
        <f>E16+G16</f>
        <v>3845087.3239617059</v>
      </c>
      <c r="J16" s="24"/>
      <c r="K16" s="28">
        <f>M16-I16</f>
        <v>-3.0000000260770321E-2</v>
      </c>
      <c r="L16" s="24"/>
      <c r="M16" s="28">
        <f>'[1]Tab 58 p1'!M16</f>
        <v>3845087.2939617056</v>
      </c>
      <c r="O16" s="28">
        <v>0</v>
      </c>
      <c r="P16" s="28">
        <v>0</v>
      </c>
      <c r="Q16" s="28">
        <f>O16-P16</f>
        <v>0</v>
      </c>
      <c r="R16" s="28">
        <v>0</v>
      </c>
      <c r="S16" s="28">
        <v>0</v>
      </c>
      <c r="T16" s="28">
        <v>0</v>
      </c>
      <c r="U16" s="28">
        <f>T16-R16</f>
        <v>0</v>
      </c>
      <c r="V16" s="28">
        <v>0</v>
      </c>
      <c r="W16" s="5"/>
    </row>
    <row r="17" spans="1:23" ht="12.5" x14ac:dyDescent="0.25">
      <c r="A17" s="4">
        <f>A16+1</f>
        <v>3</v>
      </c>
      <c r="B17" s="5"/>
      <c r="C17" s="5" t="s">
        <v>47</v>
      </c>
      <c r="D17" s="5" t="s">
        <v>48</v>
      </c>
      <c r="E17" s="5">
        <f>+E15-E16</f>
        <v>8288827.1499999985</v>
      </c>
      <c r="F17" s="5"/>
      <c r="G17" s="5">
        <f>I17-E17</f>
        <v>-7653953.7865235284</v>
      </c>
      <c r="H17" s="5"/>
      <c r="I17" s="5">
        <f>+I15-I16</f>
        <v>634873.36347647011</v>
      </c>
      <c r="J17" s="5"/>
      <c r="K17" s="5">
        <f>M17-I17</f>
        <v>-0.26999999862164259</v>
      </c>
      <c r="L17" s="5"/>
      <c r="M17" s="5">
        <f>+M15-M16</f>
        <v>634873.09347647149</v>
      </c>
      <c r="O17" s="5">
        <f t="shared" ref="O17:V17" si="0">+O15-O16</f>
        <v>0</v>
      </c>
      <c r="P17" s="5">
        <f t="shared" si="0"/>
        <v>0</v>
      </c>
      <c r="Q17" s="5">
        <f t="shared" si="0"/>
        <v>0</v>
      </c>
      <c r="R17" s="5">
        <f t="shared" si="0"/>
        <v>0</v>
      </c>
      <c r="S17" s="5">
        <f t="shared" si="0"/>
        <v>0</v>
      </c>
      <c r="T17" s="5">
        <f t="shared" si="0"/>
        <v>0</v>
      </c>
      <c r="U17" s="5">
        <f t="shared" si="0"/>
        <v>0</v>
      </c>
      <c r="V17" s="5">
        <f t="shared" si="0"/>
        <v>0</v>
      </c>
      <c r="W17" s="5"/>
    </row>
    <row r="18" spans="1:23" ht="12.5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12.5" x14ac:dyDescent="0.25">
      <c r="A19" s="4">
        <f>A17+1</f>
        <v>4</v>
      </c>
      <c r="B19" s="5"/>
      <c r="C19" s="5" t="s">
        <v>49</v>
      </c>
      <c r="D19" s="5" t="s">
        <v>50</v>
      </c>
      <c r="E19" s="70">
        <f>'Tab 58 p1'!E19</f>
        <v>4628380.5</v>
      </c>
      <c r="F19" s="5"/>
      <c r="G19" s="70">
        <f>'[1]Tab 58 p1'!G19</f>
        <v>-10205495.265139902</v>
      </c>
      <c r="H19" s="5"/>
      <c r="I19" s="70">
        <f>E19+G19</f>
        <v>-5577114.765139902</v>
      </c>
      <c r="J19" s="24"/>
      <c r="K19" s="28">
        <f>M19-I19</f>
        <v>0</v>
      </c>
      <c r="L19" s="24"/>
      <c r="M19" s="28">
        <f>'[1]Tab 58 p1'!M19</f>
        <v>-5577114.765139902</v>
      </c>
      <c r="O19" s="28">
        <f t="shared" ref="O19:V19" si="1">O108</f>
        <v>0</v>
      </c>
      <c r="P19" s="28">
        <f t="shared" si="1"/>
        <v>0</v>
      </c>
      <c r="Q19" s="28">
        <f t="shared" si="1"/>
        <v>0</v>
      </c>
      <c r="R19" s="28">
        <f t="shared" si="1"/>
        <v>0</v>
      </c>
      <c r="S19" s="28">
        <f t="shared" si="1"/>
        <v>0</v>
      </c>
      <c r="T19" s="28">
        <f t="shared" si="1"/>
        <v>0</v>
      </c>
      <c r="U19" s="28">
        <f t="shared" si="1"/>
        <v>0</v>
      </c>
      <c r="V19" s="28">
        <f t="shared" si="1"/>
        <v>0</v>
      </c>
      <c r="W19" s="5"/>
    </row>
    <row r="20" spans="1:23" ht="12.5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12.5" x14ac:dyDescent="0.25">
      <c r="A21" s="4">
        <f>A19+1</f>
        <v>5</v>
      </c>
      <c r="B21" s="5"/>
      <c r="C21" s="5" t="s">
        <v>51</v>
      </c>
      <c r="D21" s="5" t="s">
        <v>52</v>
      </c>
      <c r="E21" s="5">
        <f>+E17+E19</f>
        <v>12917207.649999999</v>
      </c>
      <c r="F21" s="5"/>
      <c r="G21" s="5">
        <f>+G17+G19</f>
        <v>-17859449.051663429</v>
      </c>
      <c r="H21" s="5"/>
      <c r="I21" s="5">
        <f>+I17+I19</f>
        <v>-4942241.4016634319</v>
      </c>
      <c r="J21" s="5"/>
      <c r="K21" s="5">
        <f>M21-I21</f>
        <v>-0.26999999862164259</v>
      </c>
      <c r="L21" s="5"/>
      <c r="M21" s="24">
        <f>'[1]Tab 58 p1'!M21</f>
        <v>-4942241.6716634305</v>
      </c>
      <c r="O21" s="5">
        <f t="shared" ref="O21:V21" si="2">+O17+O19</f>
        <v>0</v>
      </c>
      <c r="P21" s="5">
        <f t="shared" si="2"/>
        <v>0</v>
      </c>
      <c r="Q21" s="5">
        <f t="shared" si="2"/>
        <v>0</v>
      </c>
      <c r="R21" s="5">
        <f t="shared" si="2"/>
        <v>0</v>
      </c>
      <c r="S21" s="5">
        <f t="shared" si="2"/>
        <v>0</v>
      </c>
      <c r="T21" s="5">
        <f t="shared" si="2"/>
        <v>0</v>
      </c>
      <c r="U21" s="5">
        <f t="shared" si="2"/>
        <v>0</v>
      </c>
      <c r="V21" s="5">
        <f t="shared" si="2"/>
        <v>0</v>
      </c>
      <c r="W21" s="5"/>
    </row>
    <row r="22" spans="1:23" ht="12.5" x14ac:dyDescent="0.25">
      <c r="A22" s="4">
        <f>A21+1</f>
        <v>6</v>
      </c>
      <c r="B22" s="5"/>
      <c r="C22" s="5" t="s">
        <v>53</v>
      </c>
      <c r="D22" s="5"/>
      <c r="E22" s="26">
        <f>'Tab 58 p1'!E22</f>
        <v>0</v>
      </c>
      <c r="F22" s="5"/>
      <c r="G22" s="26">
        <f>'[1]Tab 58 p1'!G22</f>
        <v>0</v>
      </c>
      <c r="H22" s="5"/>
      <c r="I22" s="26">
        <f>'[1]Tab 58 p1'!I22</f>
        <v>5756606.5766634317</v>
      </c>
      <c r="J22" s="5"/>
      <c r="K22" s="5"/>
      <c r="L22" s="5"/>
      <c r="M22" s="24">
        <f>'[1]Tab 58 p1'!M22</f>
        <v>5756606.5766634317</v>
      </c>
      <c r="O22" s="5"/>
      <c r="P22" s="5"/>
      <c r="Q22" s="5"/>
      <c r="R22" s="5"/>
      <c r="S22" s="5"/>
      <c r="T22" s="5"/>
      <c r="U22" s="5"/>
      <c r="V22" s="5"/>
      <c r="W22" s="5"/>
    </row>
    <row r="23" spans="1:23" ht="12.5" x14ac:dyDescent="0.25">
      <c r="A23" s="4">
        <f>A22+1</f>
        <v>7</v>
      </c>
      <c r="B23" s="5"/>
      <c r="C23" s="5" t="s">
        <v>54</v>
      </c>
      <c r="D23" s="5" t="s">
        <v>55</v>
      </c>
      <c r="E23" s="26">
        <f>'Tab 58 p1'!E23</f>
        <v>645860.38249999995</v>
      </c>
      <c r="F23" s="5"/>
      <c r="G23" s="26">
        <f>'[1]Tab 58 p1'!G23</f>
        <v>-605142.12374999991</v>
      </c>
      <c r="H23" s="5"/>
      <c r="I23" s="26">
        <f>E23+G23</f>
        <v>40718.258750000037</v>
      </c>
      <c r="J23" s="5"/>
      <c r="K23" s="5">
        <f>M23-I23</f>
        <v>-1.3499999971827492E-2</v>
      </c>
      <c r="L23" s="5"/>
      <c r="M23" s="24">
        <f>'[1]Tab 58 p1'!M23</f>
        <v>40718.245250000065</v>
      </c>
      <c r="O23" s="5">
        <f>O21*0.06</f>
        <v>0</v>
      </c>
      <c r="P23" s="5">
        <f>P21*0.06</f>
        <v>0</v>
      </c>
      <c r="Q23" s="5">
        <f>Q21*0.05</f>
        <v>0</v>
      </c>
      <c r="R23" s="5">
        <f>R21*0.06</f>
        <v>0</v>
      </c>
      <c r="S23" s="5">
        <f>S21*0.06</f>
        <v>0</v>
      </c>
      <c r="T23" s="5">
        <f>T21*0.06</f>
        <v>0</v>
      </c>
      <c r="U23" s="5">
        <f>T23-R23</f>
        <v>0</v>
      </c>
      <c r="V23" s="5">
        <f>Q23+R23+U23</f>
        <v>0</v>
      </c>
      <c r="W23" s="5"/>
    </row>
    <row r="24" spans="1:23" ht="12.5" x14ac:dyDescent="0.25">
      <c r="A24" s="4">
        <f>A23+1</f>
        <v>8</v>
      </c>
      <c r="B24" s="5"/>
      <c r="C24" s="5" t="s">
        <v>56</v>
      </c>
      <c r="D24" s="5"/>
      <c r="E24" s="70">
        <f>'Tab 58 p1'!E24</f>
        <v>-104822.954</v>
      </c>
      <c r="F24" s="5"/>
      <c r="G24" s="70">
        <f>'[1]Tab 58 p1'!G24</f>
        <v>64104.708749999932</v>
      </c>
      <c r="H24" s="5"/>
      <c r="I24" s="70">
        <f>E24+G24</f>
        <v>-40718.245250000065</v>
      </c>
      <c r="J24" s="24"/>
      <c r="K24" s="28">
        <f>M24-I24</f>
        <v>0</v>
      </c>
      <c r="L24" s="24"/>
      <c r="M24" s="28">
        <f>'[1]Tab 58 p1'!M24</f>
        <v>-40718.245250000065</v>
      </c>
      <c r="O24" s="28">
        <v>0</v>
      </c>
      <c r="P24" s="28">
        <v>0</v>
      </c>
      <c r="Q24" s="28">
        <f>O24-P24</f>
        <v>0</v>
      </c>
      <c r="R24" s="28">
        <v>0</v>
      </c>
      <c r="S24" s="28">
        <v>0</v>
      </c>
      <c r="T24" s="28">
        <f>(0*5/12*0.05)</f>
        <v>0</v>
      </c>
      <c r="U24" s="28">
        <f>T24-R24</f>
        <v>0</v>
      </c>
      <c r="V24" s="28">
        <f>Q24+R24+U24</f>
        <v>0</v>
      </c>
      <c r="W24" s="5"/>
    </row>
    <row r="25" spans="1:23" ht="12.5" x14ac:dyDescent="0.25">
      <c r="A25" s="4">
        <f>A24+1</f>
        <v>9</v>
      </c>
      <c r="B25" s="5"/>
      <c r="C25" s="5" t="s">
        <v>57</v>
      </c>
      <c r="D25" s="31" t="s">
        <v>58</v>
      </c>
      <c r="E25" s="5">
        <f>+E23+E24</f>
        <v>541037.42849999992</v>
      </c>
      <c r="F25" s="5"/>
      <c r="G25" s="5">
        <f>+G23+G24</f>
        <v>-541037.41500000004</v>
      </c>
      <c r="H25" s="5"/>
      <c r="I25" s="5">
        <f>+I23+I24</f>
        <v>1.3499999971827492E-2</v>
      </c>
      <c r="J25" s="5"/>
      <c r="K25" s="5">
        <f>M25-I25</f>
        <v>-1.3499999971827492E-2</v>
      </c>
      <c r="L25" s="5"/>
      <c r="M25" s="5">
        <f>+M23+M24</f>
        <v>0</v>
      </c>
      <c r="O25" s="5">
        <f>+O23+O24</f>
        <v>0</v>
      </c>
      <c r="P25" s="5">
        <f t="shared" ref="P25:V25" si="3">+P23+P24</f>
        <v>0</v>
      </c>
      <c r="Q25" s="5">
        <f t="shared" si="3"/>
        <v>0</v>
      </c>
      <c r="R25" s="5">
        <f t="shared" si="3"/>
        <v>0</v>
      </c>
      <c r="S25" s="5">
        <f t="shared" si="3"/>
        <v>0</v>
      </c>
      <c r="T25" s="5">
        <f t="shared" si="3"/>
        <v>0</v>
      </c>
      <c r="U25" s="5">
        <f t="shared" si="3"/>
        <v>0</v>
      </c>
      <c r="V25" s="5">
        <f t="shared" si="3"/>
        <v>0</v>
      </c>
      <c r="W25" s="5"/>
    </row>
    <row r="26" spans="1:23" ht="12.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12.5" x14ac:dyDescent="0.25">
      <c r="A27" s="4">
        <f>A25+1</f>
        <v>10</v>
      </c>
      <c r="B27" s="5"/>
      <c r="C27" s="5" t="s">
        <v>59</v>
      </c>
      <c r="D27" s="31" t="s">
        <v>60</v>
      </c>
      <c r="E27" s="5">
        <f>+E21-E25</f>
        <v>12376170.221499998</v>
      </c>
      <c r="F27" s="5"/>
      <c r="G27" s="5">
        <f>+G21-G25</f>
        <v>-17318411.636663429</v>
      </c>
      <c r="H27" s="5"/>
      <c r="I27" s="5">
        <f>+I21-I25</f>
        <v>-4942241.4151634322</v>
      </c>
      <c r="J27" s="5"/>
      <c r="K27" s="5">
        <f>M27-I27</f>
        <v>-0.2564999982714653</v>
      </c>
      <c r="L27" s="5"/>
      <c r="M27" s="5">
        <f>+M21-M25</f>
        <v>-4942241.6716634305</v>
      </c>
      <c r="O27" s="5">
        <f>+O21-O25</f>
        <v>0</v>
      </c>
      <c r="P27" s="5">
        <f>+P21-P25</f>
        <v>0</v>
      </c>
      <c r="Q27" s="5">
        <f>+Q21-Q25</f>
        <v>0</v>
      </c>
      <c r="R27" s="5">
        <f>+R21-R25</f>
        <v>0</v>
      </c>
      <c r="S27" s="5">
        <f>+S21-S25-1168065+1168065</f>
        <v>0</v>
      </c>
      <c r="T27" s="5">
        <f>+T21-T25</f>
        <v>0</v>
      </c>
      <c r="U27" s="5">
        <f>T27-R27</f>
        <v>0</v>
      </c>
      <c r="V27" s="5">
        <f>Q27+R27+U27</f>
        <v>0</v>
      </c>
      <c r="W27" s="5"/>
    </row>
    <row r="28" spans="1:23" ht="12.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12.5" x14ac:dyDescent="0.25">
      <c r="A29" s="4">
        <f>A27+1</f>
        <v>11</v>
      </c>
      <c r="B29" s="5"/>
      <c r="C29" s="5" t="s">
        <v>61</v>
      </c>
      <c r="D29" s="5"/>
      <c r="E29" s="5">
        <f>'Tab 58 p1'!E29</f>
        <v>129200</v>
      </c>
      <c r="F29" s="5"/>
      <c r="G29" s="5"/>
      <c r="H29" s="5"/>
      <c r="I29" s="26">
        <f>'[1]Tab 58 p1'!I29</f>
        <v>4942241.6716634305</v>
      </c>
      <c r="J29" s="5"/>
      <c r="K29" s="5"/>
      <c r="L29" s="5"/>
      <c r="M29" s="24">
        <f>'[1]Tab 58 p1'!M29</f>
        <v>4942241.6716634305</v>
      </c>
      <c r="O29" s="5"/>
      <c r="P29" s="5"/>
      <c r="Q29" s="5"/>
      <c r="R29" s="5"/>
      <c r="S29" s="5"/>
      <c r="T29" s="5"/>
      <c r="U29" s="5"/>
      <c r="V29" s="5"/>
      <c r="W29" s="5"/>
    </row>
    <row r="30" spans="1:23" ht="12.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O30" s="5"/>
      <c r="P30" s="5"/>
      <c r="Q30" s="5"/>
      <c r="R30" s="5"/>
      <c r="S30" s="5"/>
      <c r="T30" s="5"/>
      <c r="U30" s="5"/>
      <c r="V30" s="5"/>
      <c r="W30" s="5"/>
    </row>
    <row r="31" spans="1:23" ht="12.5" x14ac:dyDescent="0.25">
      <c r="A31" s="4">
        <f>A29+1</f>
        <v>12</v>
      </c>
      <c r="B31" s="5"/>
      <c r="C31" s="5" t="s">
        <v>62</v>
      </c>
      <c r="D31" s="31" t="s">
        <v>63</v>
      </c>
      <c r="E31" s="40">
        <f>(E27+E29)*0.21</f>
        <v>2626127.7465149993</v>
      </c>
      <c r="F31" s="5"/>
      <c r="G31" s="26">
        <f>'[1]Tab 58 p1'!G31</f>
        <v>-2626127.6926500001</v>
      </c>
      <c r="H31" s="5"/>
      <c r="I31" s="26">
        <f>'[1]Tab 58 p1'!I31</f>
        <v>0</v>
      </c>
      <c r="J31" s="5"/>
      <c r="K31" s="5">
        <f>M31-I31</f>
        <v>0</v>
      </c>
      <c r="L31" s="5"/>
      <c r="M31" s="24">
        <f>'[1]Tab 58 p1'!M31</f>
        <v>0</v>
      </c>
      <c r="O31" s="5">
        <f>O27*0.21</f>
        <v>0</v>
      </c>
      <c r="P31" s="5">
        <f>IF(P27&gt;10000000,((+P27-10000000)*0.35)+(10000000*0.34),P27*0.34)</f>
        <v>0</v>
      </c>
      <c r="Q31" s="5">
        <f>IF(Q27&gt;10000000,((+Q27-10000000)*0.35)+(10000000*0.34),Q27*0.34)</f>
        <v>0</v>
      </c>
      <c r="R31" s="5">
        <f>IF(R27&gt;10000000,((+R27-10000000)*0.35)+(10000000*0.34),R27*0.34)</f>
        <v>0</v>
      </c>
      <c r="S31" s="5">
        <f>IF(S27&gt;10000000,((+S27-10000000)*0.35)+(10000000*0.34),S27*0.34)</f>
        <v>0</v>
      </c>
      <c r="T31" s="5">
        <f>IF(T27&gt;10000000,((+T27-10000000)*0.35)+(10000000*0.34),T27*0.34)</f>
        <v>0</v>
      </c>
      <c r="U31" s="5">
        <f>T31-R31</f>
        <v>0</v>
      </c>
      <c r="V31" s="5">
        <f>Q31+R31+U31</f>
        <v>0</v>
      </c>
      <c r="W31" s="5"/>
    </row>
    <row r="32" spans="1:23" ht="12.5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12.5" x14ac:dyDescent="0.25">
      <c r="A33" s="4">
        <f>A31+1</f>
        <v>13</v>
      </c>
      <c r="B33" s="5"/>
      <c r="C33" s="5" t="s">
        <v>64</v>
      </c>
      <c r="D33" s="5"/>
      <c r="E33" s="5">
        <f>'Tab 58 p1'!E33</f>
        <v>-224514</v>
      </c>
      <c r="F33" s="5"/>
      <c r="G33" s="5">
        <f>I33-E33</f>
        <v>224514</v>
      </c>
      <c r="H33" s="5"/>
      <c r="I33" s="5">
        <v>0</v>
      </c>
      <c r="J33" s="5"/>
      <c r="K33" s="5">
        <f>M33-I33</f>
        <v>0</v>
      </c>
      <c r="L33" s="5"/>
      <c r="M33" s="5">
        <v>0</v>
      </c>
      <c r="O33" s="5">
        <v>0</v>
      </c>
      <c r="P33" s="5">
        <v>0</v>
      </c>
      <c r="Q33" s="5">
        <f>O33-P33</f>
        <v>0</v>
      </c>
      <c r="R33" s="5">
        <v>0</v>
      </c>
      <c r="S33" s="5">
        <v>0</v>
      </c>
      <c r="T33" s="5">
        <v>0</v>
      </c>
      <c r="U33" s="5">
        <f>T33-R33</f>
        <v>0</v>
      </c>
      <c r="V33" s="5">
        <f>Q33+R33+U33</f>
        <v>0</v>
      </c>
      <c r="W33" s="5"/>
    </row>
    <row r="34" spans="1:23" ht="12.5" x14ac:dyDescent="0.25">
      <c r="A34" s="4">
        <f>A33+1</f>
        <v>14</v>
      </c>
      <c r="B34" s="5"/>
      <c r="C34" s="5" t="s">
        <v>65</v>
      </c>
      <c r="D34" s="5"/>
      <c r="E34" s="28">
        <f>'Tab 58 p1'!E34</f>
        <v>0</v>
      </c>
      <c r="F34" s="5"/>
      <c r="G34" s="28">
        <f>I34-E34</f>
        <v>0</v>
      </c>
      <c r="H34" s="5"/>
      <c r="I34" s="28">
        <v>0</v>
      </c>
      <c r="J34" s="24"/>
      <c r="K34" s="28">
        <f>M34-I34</f>
        <v>0</v>
      </c>
      <c r="L34" s="24"/>
      <c r="M34" s="28">
        <v>0</v>
      </c>
      <c r="O34" s="28">
        <v>0</v>
      </c>
      <c r="P34" s="28">
        <v>0</v>
      </c>
      <c r="Q34" s="28">
        <f>O34-P34</f>
        <v>0</v>
      </c>
      <c r="R34" s="28">
        <v>0</v>
      </c>
      <c r="S34" s="28">
        <v>0</v>
      </c>
      <c r="T34" s="28">
        <v>0</v>
      </c>
      <c r="U34" s="28">
        <f>T34-R34</f>
        <v>0</v>
      </c>
      <c r="V34" s="28">
        <f>Q34+R34+U34</f>
        <v>0</v>
      </c>
      <c r="W34" s="5"/>
    </row>
    <row r="35" spans="1:23" ht="12.5" x14ac:dyDescent="0.2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2.5" x14ac:dyDescent="0.25">
      <c r="A36" s="4">
        <f>A34+1</f>
        <v>15</v>
      </c>
      <c r="B36" s="5"/>
      <c r="C36" s="5" t="s">
        <v>66</v>
      </c>
      <c r="D36" s="31" t="s">
        <v>67</v>
      </c>
      <c r="E36" s="24">
        <f>E31+E33+E34</f>
        <v>2401613.7465149993</v>
      </c>
      <c r="F36" s="5"/>
      <c r="G36" s="24">
        <f>G31+G33+G34</f>
        <v>-2401613.6926500001</v>
      </c>
      <c r="H36" s="5"/>
      <c r="I36" s="24">
        <f>I31+I33+I34</f>
        <v>0</v>
      </c>
      <c r="J36" s="24"/>
      <c r="K36" s="5">
        <f>M36-I36</f>
        <v>0</v>
      </c>
      <c r="L36" s="24"/>
      <c r="M36" s="24">
        <f>M31+M33+M34</f>
        <v>0</v>
      </c>
      <c r="O36" s="24">
        <f>O31+O33+O34</f>
        <v>0</v>
      </c>
      <c r="P36" s="24">
        <f>P31+P33+P34</f>
        <v>0</v>
      </c>
      <c r="Q36" s="5">
        <f>O36-P36</f>
        <v>0</v>
      </c>
      <c r="R36" s="24">
        <f>R31+R33+R34</f>
        <v>0</v>
      </c>
      <c r="S36" s="24">
        <f>S31+S33+S34</f>
        <v>0</v>
      </c>
      <c r="T36" s="24">
        <f>T31+T33+T34</f>
        <v>0</v>
      </c>
      <c r="U36" s="5">
        <f>T36-R36</f>
        <v>0</v>
      </c>
      <c r="V36" s="5">
        <f>Q36+R36+U36</f>
        <v>0</v>
      </c>
      <c r="W36" s="5"/>
    </row>
    <row r="37" spans="1:23" ht="12.5" x14ac:dyDescent="0.25">
      <c r="A37" s="4">
        <f>A36+1</f>
        <v>16</v>
      </c>
      <c r="B37" s="5"/>
      <c r="C37" s="5" t="s">
        <v>68</v>
      </c>
      <c r="D37" s="5"/>
      <c r="E37" s="28">
        <f>E25</f>
        <v>541037.42849999992</v>
      </c>
      <c r="F37" s="5"/>
      <c r="G37" s="28">
        <f>G25</f>
        <v>-541037.41500000004</v>
      </c>
      <c r="H37" s="5"/>
      <c r="I37" s="28">
        <f>+I25</f>
        <v>1.3499999971827492E-2</v>
      </c>
      <c r="J37" s="24"/>
      <c r="K37" s="28">
        <f>M37-I37</f>
        <v>-1.3499999971827492E-2</v>
      </c>
      <c r="L37" s="24"/>
      <c r="M37" s="28">
        <f>+M25</f>
        <v>0</v>
      </c>
      <c r="O37" s="28">
        <f>O25</f>
        <v>0</v>
      </c>
      <c r="P37" s="28">
        <f>P25</f>
        <v>0</v>
      </c>
      <c r="Q37" s="28">
        <f>O37-P37</f>
        <v>0</v>
      </c>
      <c r="R37" s="28">
        <f>R25</f>
        <v>0</v>
      </c>
      <c r="S37" s="28">
        <f>S25</f>
        <v>0</v>
      </c>
      <c r="T37" s="28">
        <f>T25</f>
        <v>0</v>
      </c>
      <c r="U37" s="28">
        <f>T37-R37</f>
        <v>0</v>
      </c>
      <c r="V37" s="28">
        <f>Q37+R37+U37</f>
        <v>0</v>
      </c>
      <c r="W37" s="5"/>
    </row>
    <row r="38" spans="1:23" ht="12.5" x14ac:dyDescent="0.25">
      <c r="A38" s="4">
        <f>A37+1</f>
        <v>17</v>
      </c>
      <c r="B38" s="5"/>
      <c r="C38" s="5" t="s">
        <v>69</v>
      </c>
      <c r="D38" s="31" t="s">
        <v>70</v>
      </c>
      <c r="E38" s="5">
        <f>+E36+E37</f>
        <v>2942651.1750149992</v>
      </c>
      <c r="F38" s="5"/>
      <c r="G38" s="5">
        <f>+G36+G37</f>
        <v>-2942651.1076500001</v>
      </c>
      <c r="H38" s="5"/>
      <c r="I38" s="5">
        <f>+I36+I37</f>
        <v>1.3499999971827492E-2</v>
      </c>
      <c r="J38" s="5"/>
      <c r="K38" s="5">
        <f t="shared" ref="K38:K56" si="4">M38-I38</f>
        <v>-1.3499999971827492E-2</v>
      </c>
      <c r="L38" s="5"/>
      <c r="M38" s="5">
        <f>+M36+M37</f>
        <v>0</v>
      </c>
      <c r="O38" s="5">
        <f t="shared" ref="O38:V38" si="5">+O36+O37</f>
        <v>0</v>
      </c>
      <c r="P38" s="5">
        <f t="shared" si="5"/>
        <v>0</v>
      </c>
      <c r="Q38" s="5">
        <f t="shared" si="5"/>
        <v>0</v>
      </c>
      <c r="R38" s="5">
        <f t="shared" si="5"/>
        <v>0</v>
      </c>
      <c r="S38" s="5">
        <f t="shared" si="5"/>
        <v>0</v>
      </c>
      <c r="T38" s="5">
        <f t="shared" si="5"/>
        <v>0</v>
      </c>
      <c r="U38" s="5">
        <f t="shared" si="5"/>
        <v>0</v>
      </c>
      <c r="V38" s="5">
        <f t="shared" si="5"/>
        <v>0</v>
      </c>
      <c r="W38" s="5"/>
    </row>
    <row r="39" spans="1:23" ht="12.5" x14ac:dyDescent="0.2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2.5" x14ac:dyDescent="0.25">
      <c r="A40" s="4">
        <f>A38+1</f>
        <v>18</v>
      </c>
      <c r="B40" s="5"/>
      <c r="C40" s="5" t="s">
        <v>71</v>
      </c>
      <c r="D40" s="5"/>
      <c r="E40" s="26">
        <f>'Tab 58 p1'!E40</f>
        <v>-697794</v>
      </c>
      <c r="F40" s="5"/>
      <c r="G40" s="26">
        <f>'[1]Tab 58 p1'!G40</f>
        <v>-1276.5050000000047</v>
      </c>
      <c r="H40" s="5"/>
      <c r="I40" s="26">
        <f>E40+G40</f>
        <v>-699070.505</v>
      </c>
      <c r="J40" s="26">
        <f>F40+H40</f>
        <v>0</v>
      </c>
      <c r="K40" s="5">
        <f t="shared" si="4"/>
        <v>0</v>
      </c>
      <c r="L40" s="5"/>
      <c r="M40" s="5">
        <f>I40</f>
        <v>-699070.505</v>
      </c>
      <c r="O40" s="5">
        <v>0</v>
      </c>
      <c r="P40" s="5">
        <v>0</v>
      </c>
      <c r="Q40" s="5">
        <f>O40-P40</f>
        <v>0</v>
      </c>
      <c r="R40" s="5">
        <v>0</v>
      </c>
      <c r="S40" s="5">
        <v>0</v>
      </c>
      <c r="T40" s="5">
        <f>S40*5/12</f>
        <v>0</v>
      </c>
      <c r="U40" s="5">
        <f>T40-R40</f>
        <v>0</v>
      </c>
      <c r="V40" s="5">
        <f>Q40+R40+U40</f>
        <v>0</v>
      </c>
      <c r="W40" s="5"/>
    </row>
    <row r="41" spans="1:23" ht="12.5" x14ac:dyDescent="0.25">
      <c r="A41" s="4">
        <f>A40+1</f>
        <v>19</v>
      </c>
      <c r="B41" s="5"/>
      <c r="C41" s="5" t="s">
        <v>72</v>
      </c>
      <c r="D41" s="5"/>
      <c r="E41" s="70">
        <f>'Tab 58 p1'!E41</f>
        <v>-593653.88876999984</v>
      </c>
      <c r="F41" s="5"/>
      <c r="G41" s="70">
        <f>'[1]Tab 58 p1'!G41</f>
        <v>1069592.0709185558</v>
      </c>
      <c r="H41" s="5"/>
      <c r="I41" s="70">
        <f>E41+G41</f>
        <v>475938.18214855599</v>
      </c>
      <c r="J41" s="24"/>
      <c r="K41" s="28">
        <f t="shared" si="4"/>
        <v>0</v>
      </c>
      <c r="L41" s="24"/>
      <c r="M41" s="28">
        <f>I41</f>
        <v>475938.18214855599</v>
      </c>
      <c r="O41" s="28">
        <v>0</v>
      </c>
      <c r="P41" s="28">
        <v>0</v>
      </c>
      <c r="Q41" s="28">
        <f>O41-P41</f>
        <v>0</v>
      </c>
      <c r="R41" s="28">
        <v>0</v>
      </c>
      <c r="S41" s="28">
        <v>0</v>
      </c>
      <c r="T41" s="28">
        <f>(0)*5/12</f>
        <v>0</v>
      </c>
      <c r="U41" s="28">
        <f>T41-R41</f>
        <v>0</v>
      </c>
      <c r="V41" s="28">
        <f>Q41+R41+U41</f>
        <v>0</v>
      </c>
      <c r="W41" s="5"/>
    </row>
    <row r="42" spans="1:23" ht="12.5" x14ac:dyDescent="0.25">
      <c r="A42" s="4">
        <f>A41+1</f>
        <v>20</v>
      </c>
      <c r="B42" s="5"/>
      <c r="C42" s="5" t="s">
        <v>73</v>
      </c>
      <c r="D42" s="31" t="s">
        <v>74</v>
      </c>
      <c r="E42" s="5">
        <f>SUM(E40:E41)</f>
        <v>-1291447.8887699998</v>
      </c>
      <c r="F42" s="5"/>
      <c r="G42" s="5">
        <f>SUM(G40:G41)</f>
        <v>1068315.5659185559</v>
      </c>
      <c r="H42" s="5"/>
      <c r="I42" s="5">
        <f>SUM(I40:I41)</f>
        <v>-223132.32285144401</v>
      </c>
      <c r="J42" s="5"/>
      <c r="K42" s="5">
        <f t="shared" si="4"/>
        <v>0</v>
      </c>
      <c r="L42" s="5"/>
      <c r="M42" s="5">
        <f>SUM(M40:M41)</f>
        <v>-223132.32285144401</v>
      </c>
      <c r="O42" s="5">
        <f t="shared" ref="O42:V42" si="6">SUM(O40:O41)</f>
        <v>0</v>
      </c>
      <c r="P42" s="5">
        <f t="shared" si="6"/>
        <v>0</v>
      </c>
      <c r="Q42" s="5">
        <f t="shared" si="6"/>
        <v>0</v>
      </c>
      <c r="R42" s="5">
        <f t="shared" si="6"/>
        <v>0</v>
      </c>
      <c r="S42" s="5">
        <f t="shared" si="6"/>
        <v>0</v>
      </c>
      <c r="T42" s="5">
        <f t="shared" si="6"/>
        <v>0</v>
      </c>
      <c r="U42" s="5">
        <f t="shared" si="6"/>
        <v>0</v>
      </c>
      <c r="V42" s="5">
        <f t="shared" si="6"/>
        <v>0</v>
      </c>
      <c r="W42" s="5"/>
    </row>
    <row r="43" spans="1:23" ht="12.5" x14ac:dyDescent="0.2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2.5" x14ac:dyDescent="0.25">
      <c r="A44" s="4">
        <f>A42+1</f>
        <v>21</v>
      </c>
      <c r="B44" s="5"/>
      <c r="C44" s="5" t="s">
        <v>75</v>
      </c>
      <c r="D44" s="5"/>
      <c r="E44" s="26">
        <f>'Tab 58 p1'!E44</f>
        <v>-77448</v>
      </c>
      <c r="F44" s="5"/>
      <c r="G44" s="26">
        <f>'[1]Tab 58 p1'!G44</f>
        <v>23867</v>
      </c>
      <c r="H44" s="5"/>
      <c r="I44" s="26">
        <f>E44+G44</f>
        <v>-53581</v>
      </c>
      <c r="J44" s="5"/>
      <c r="K44" s="5">
        <f t="shared" si="4"/>
        <v>0</v>
      </c>
      <c r="L44" s="5"/>
      <c r="M44" s="5">
        <f>I44</f>
        <v>-53581</v>
      </c>
      <c r="O44" s="5">
        <v>0</v>
      </c>
      <c r="P44" s="5">
        <v>0</v>
      </c>
      <c r="Q44" s="5">
        <f>O44-P44</f>
        <v>0</v>
      </c>
      <c r="R44" s="5">
        <v>0</v>
      </c>
      <c r="S44" s="5">
        <v>0</v>
      </c>
      <c r="T44" s="5">
        <f>S44*5/12</f>
        <v>0</v>
      </c>
      <c r="U44" s="5">
        <f>T44-R44</f>
        <v>0</v>
      </c>
      <c r="V44" s="5">
        <f>Q44+R44+U44</f>
        <v>0</v>
      </c>
      <c r="W44" s="5"/>
    </row>
    <row r="45" spans="1:23" ht="12.5" x14ac:dyDescent="0.25">
      <c r="A45" s="4">
        <f>A44+1</f>
        <v>22</v>
      </c>
      <c r="B45" s="5"/>
      <c r="C45" s="5" t="s">
        <v>76</v>
      </c>
      <c r="D45" s="5"/>
      <c r="E45" s="70">
        <f>'Tab 58 p1'!E45</f>
        <v>-274493.00300000003</v>
      </c>
      <c r="F45" s="5"/>
      <c r="G45" s="70">
        <f>'[1]Tab 58 p1'!G45</f>
        <v>306236.65767382359</v>
      </c>
      <c r="H45" s="5"/>
      <c r="I45" s="70">
        <f>E45+G45</f>
        <v>31743.654673823563</v>
      </c>
      <c r="J45" s="24"/>
      <c r="K45" s="28">
        <f t="shared" si="4"/>
        <v>0</v>
      </c>
      <c r="L45" s="24"/>
      <c r="M45" s="28">
        <f>I45</f>
        <v>31743.654673823563</v>
      </c>
      <c r="O45" s="28">
        <f>-O44-(O19+O110)*0.05</f>
        <v>0</v>
      </c>
      <c r="P45" s="28">
        <v>0</v>
      </c>
      <c r="Q45" s="28">
        <f>O45-P45</f>
        <v>0</v>
      </c>
      <c r="R45" s="28">
        <v>0</v>
      </c>
      <c r="S45" s="28">
        <v>0</v>
      </c>
      <c r="T45" s="28">
        <f>(0)*5/12</f>
        <v>0</v>
      </c>
      <c r="U45" s="28">
        <f>T45-R45</f>
        <v>0</v>
      </c>
      <c r="V45" s="28">
        <f>Q45+R45+U45</f>
        <v>0</v>
      </c>
      <c r="W45" s="5"/>
    </row>
    <row r="46" spans="1:23" ht="12.5" x14ac:dyDescent="0.25">
      <c r="A46" s="4">
        <f>A45+1</f>
        <v>23</v>
      </c>
      <c r="B46" s="5"/>
      <c r="C46" s="5" t="s">
        <v>77</v>
      </c>
      <c r="D46" s="31" t="s">
        <v>78</v>
      </c>
      <c r="E46" s="24">
        <f>SUM(E44:E45)</f>
        <v>-351941.00300000003</v>
      </c>
      <c r="F46" s="5"/>
      <c r="G46" s="24">
        <f>SUM(G44:G45)</f>
        <v>330103.65767382359</v>
      </c>
      <c r="H46" s="5"/>
      <c r="I46" s="24">
        <f>SUM(I44:I45)</f>
        <v>-21837.345326176437</v>
      </c>
      <c r="J46" s="24"/>
      <c r="K46" s="5">
        <f t="shared" si="4"/>
        <v>0</v>
      </c>
      <c r="L46" s="24"/>
      <c r="M46" s="24">
        <f>SUM(M44:M45)</f>
        <v>-21837.345326176437</v>
      </c>
      <c r="O46" s="24">
        <f t="shared" ref="O46:V46" si="7">SUM(O44:O45)</f>
        <v>0</v>
      </c>
      <c r="P46" s="24">
        <f t="shared" si="7"/>
        <v>0</v>
      </c>
      <c r="Q46" s="24">
        <f t="shared" si="7"/>
        <v>0</v>
      </c>
      <c r="R46" s="24">
        <f t="shared" si="7"/>
        <v>0</v>
      </c>
      <c r="S46" s="24">
        <f t="shared" si="7"/>
        <v>0</v>
      </c>
      <c r="T46" s="24">
        <f t="shared" si="7"/>
        <v>0</v>
      </c>
      <c r="U46" s="24">
        <f t="shared" si="7"/>
        <v>0</v>
      </c>
      <c r="V46" s="24">
        <f t="shared" si="7"/>
        <v>0</v>
      </c>
      <c r="W46" s="5"/>
    </row>
    <row r="47" spans="1:23" ht="12.5" x14ac:dyDescent="0.25">
      <c r="B47" s="5"/>
      <c r="C47" s="5"/>
      <c r="D47" s="5"/>
      <c r="E47" s="24"/>
      <c r="F47" s="5"/>
      <c r="G47" s="24"/>
      <c r="H47" s="5"/>
      <c r="I47" s="24"/>
      <c r="J47" s="24"/>
      <c r="K47" s="24"/>
      <c r="L47" s="24"/>
      <c r="M47" s="24"/>
      <c r="O47" s="5"/>
      <c r="P47" s="5"/>
      <c r="Q47" s="5"/>
      <c r="R47" s="5"/>
      <c r="S47" s="5"/>
      <c r="T47" s="5"/>
      <c r="U47" s="5"/>
      <c r="V47" s="5"/>
      <c r="W47" s="5"/>
    </row>
    <row r="48" spans="1:23" ht="12.5" x14ac:dyDescent="0.25">
      <c r="A48" s="4">
        <f>A46+1</f>
        <v>24</v>
      </c>
      <c r="B48" s="5"/>
      <c r="C48" s="5" t="s">
        <v>79</v>
      </c>
      <c r="D48" s="31" t="s">
        <v>80</v>
      </c>
      <c r="E48" s="5">
        <f>E42+E46</f>
        <v>-1643388.8917699999</v>
      </c>
      <c r="F48" s="5"/>
      <c r="G48" s="5">
        <f>G42+G46</f>
        <v>1398419.2235923796</v>
      </c>
      <c r="H48" s="5"/>
      <c r="I48" s="5">
        <f>I42+I46</f>
        <v>-244969.66817762045</v>
      </c>
      <c r="J48" s="5"/>
      <c r="K48" s="5">
        <f t="shared" si="4"/>
        <v>0</v>
      </c>
      <c r="L48" s="5"/>
      <c r="M48" s="5">
        <f>M42+M46</f>
        <v>-244969.66817762045</v>
      </c>
      <c r="O48" s="5">
        <f t="shared" ref="O48:V48" si="8">O42+O46</f>
        <v>0</v>
      </c>
      <c r="P48" s="5">
        <f t="shared" si="8"/>
        <v>0</v>
      </c>
      <c r="Q48" s="5">
        <f t="shared" si="8"/>
        <v>0</v>
      </c>
      <c r="R48" s="5">
        <f t="shared" si="8"/>
        <v>0</v>
      </c>
      <c r="S48" s="5">
        <f t="shared" si="8"/>
        <v>0</v>
      </c>
      <c r="T48" s="5">
        <f t="shared" si="8"/>
        <v>0</v>
      </c>
      <c r="U48" s="5">
        <f t="shared" si="8"/>
        <v>0</v>
      </c>
      <c r="V48" s="5">
        <f t="shared" si="8"/>
        <v>0</v>
      </c>
      <c r="W48" s="5"/>
    </row>
    <row r="49" spans="1:23" ht="12.5" x14ac:dyDescent="0.2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2.5" x14ac:dyDescent="0.25">
      <c r="A50" s="4">
        <f>A48+1</f>
        <v>25</v>
      </c>
      <c r="B50" s="5"/>
      <c r="C50" s="5" t="s">
        <v>81</v>
      </c>
      <c r="D50" s="31" t="s">
        <v>82</v>
      </c>
      <c r="E50" s="5">
        <f>E36+E42</f>
        <v>1110165.8577449995</v>
      </c>
      <c r="F50" s="5"/>
      <c r="G50" s="5">
        <f>G36+G42</f>
        <v>-1333298.1267314442</v>
      </c>
      <c r="H50" s="5"/>
      <c r="I50" s="5">
        <f>I36+I42</f>
        <v>-223132.32285144401</v>
      </c>
      <c r="J50" s="5"/>
      <c r="K50" s="5">
        <f t="shared" si="4"/>
        <v>0</v>
      </c>
      <c r="L50" s="5"/>
      <c r="M50" s="5">
        <f>M36+M42</f>
        <v>-223132.32285144401</v>
      </c>
      <c r="O50" s="5">
        <f t="shared" ref="O50:T50" si="9">O36+O42</f>
        <v>0</v>
      </c>
      <c r="P50" s="5">
        <f t="shared" si="9"/>
        <v>0</v>
      </c>
      <c r="Q50" s="5">
        <f t="shared" si="9"/>
        <v>0</v>
      </c>
      <c r="R50" s="5">
        <f t="shared" si="9"/>
        <v>0</v>
      </c>
      <c r="S50" s="5">
        <f t="shared" si="9"/>
        <v>0</v>
      </c>
      <c r="T50" s="5">
        <f t="shared" si="9"/>
        <v>0</v>
      </c>
      <c r="U50" s="5">
        <f>T50-R50</f>
        <v>0</v>
      </c>
      <c r="V50" s="5">
        <f>Q50+R50+U50</f>
        <v>0</v>
      </c>
      <c r="W50" s="5"/>
    </row>
    <row r="51" spans="1:23" ht="12.5" x14ac:dyDescent="0.25">
      <c r="A51" s="4">
        <f>A50+1</f>
        <v>26</v>
      </c>
      <c r="B51" s="5"/>
      <c r="C51" s="5" t="s">
        <v>83</v>
      </c>
      <c r="D51" s="5"/>
      <c r="E51" s="28">
        <v>0</v>
      </c>
      <c r="F51" s="5"/>
      <c r="G51" s="28">
        <v>0</v>
      </c>
      <c r="H51" s="5"/>
      <c r="I51" s="28">
        <v>0</v>
      </c>
      <c r="J51" s="24"/>
      <c r="K51" s="28">
        <f t="shared" si="4"/>
        <v>0</v>
      </c>
      <c r="L51" s="24"/>
      <c r="M51" s="28">
        <f>I51</f>
        <v>0</v>
      </c>
      <c r="O51" s="28">
        <v>0</v>
      </c>
      <c r="P51" s="28">
        <v>0</v>
      </c>
      <c r="Q51" s="28">
        <f>O51-P51</f>
        <v>0</v>
      </c>
      <c r="R51" s="28">
        <v>0</v>
      </c>
      <c r="S51" s="28">
        <v>0</v>
      </c>
      <c r="T51" s="28">
        <f>S51*5/12</f>
        <v>0</v>
      </c>
      <c r="U51" s="28">
        <f>T51-R51</f>
        <v>0</v>
      </c>
      <c r="V51" s="28">
        <f>Q51+R51+U51</f>
        <v>0</v>
      </c>
      <c r="W51" s="5"/>
    </row>
    <row r="52" spans="1:23" ht="12.5" x14ac:dyDescent="0.25">
      <c r="A52" s="4">
        <f>A51+1</f>
        <v>27</v>
      </c>
      <c r="B52" s="5"/>
      <c r="C52" s="5" t="s">
        <v>84</v>
      </c>
      <c r="D52" s="31" t="s">
        <v>85</v>
      </c>
      <c r="E52" s="5">
        <f>+E50+E51</f>
        <v>1110165.8577449995</v>
      </c>
      <c r="F52" s="5"/>
      <c r="G52" s="5">
        <f>+G50+G51</f>
        <v>-1333298.1267314442</v>
      </c>
      <c r="H52" s="5"/>
      <c r="I52" s="5">
        <f>+I50+I51</f>
        <v>-223132.32285144401</v>
      </c>
      <c r="J52" s="5"/>
      <c r="K52" s="5">
        <f t="shared" si="4"/>
        <v>0</v>
      </c>
      <c r="L52" s="5"/>
      <c r="M52" s="5">
        <f>+M50+M51</f>
        <v>-223132.32285144401</v>
      </c>
      <c r="O52" s="5">
        <f t="shared" ref="O52:V52" si="10">+O50+O51</f>
        <v>0</v>
      </c>
      <c r="P52" s="5">
        <f t="shared" si="10"/>
        <v>0</v>
      </c>
      <c r="Q52" s="5">
        <f t="shared" si="10"/>
        <v>0</v>
      </c>
      <c r="R52" s="5">
        <f t="shared" si="10"/>
        <v>0</v>
      </c>
      <c r="S52" s="5">
        <f t="shared" si="10"/>
        <v>0</v>
      </c>
      <c r="T52" s="5">
        <f t="shared" si="10"/>
        <v>0</v>
      </c>
      <c r="U52" s="5">
        <f t="shared" si="10"/>
        <v>0</v>
      </c>
      <c r="V52" s="5">
        <f t="shared" si="10"/>
        <v>0</v>
      </c>
      <c r="W52" s="5"/>
    </row>
    <row r="53" spans="1:23" ht="12.5" x14ac:dyDescent="0.2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2.5" x14ac:dyDescent="0.25">
      <c r="A54" s="4">
        <f>A52+1</f>
        <v>28</v>
      </c>
      <c r="B54" s="5"/>
      <c r="C54" s="5" t="s">
        <v>86</v>
      </c>
      <c r="D54" s="31" t="s">
        <v>87</v>
      </c>
      <c r="E54" s="28">
        <f>+E37+E46</f>
        <v>189096.4254999999</v>
      </c>
      <c r="F54" s="5"/>
      <c r="G54" s="28">
        <f>+G37+G46</f>
        <v>-210933.75732617645</v>
      </c>
      <c r="H54" s="5"/>
      <c r="I54" s="28">
        <f>+I37+I46</f>
        <v>-21837.331826176465</v>
      </c>
      <c r="J54" s="24"/>
      <c r="K54" s="28">
        <f t="shared" si="4"/>
        <v>-1.3499999971827492E-2</v>
      </c>
      <c r="L54" s="24"/>
      <c r="M54" s="28">
        <f>+M37+M46</f>
        <v>-21837.345326176437</v>
      </c>
      <c r="O54" s="28">
        <f t="shared" ref="O54:V54" si="11">+O37+O46</f>
        <v>0</v>
      </c>
      <c r="P54" s="28">
        <f t="shared" si="11"/>
        <v>0</v>
      </c>
      <c r="Q54" s="28">
        <f t="shared" si="11"/>
        <v>0</v>
      </c>
      <c r="R54" s="28">
        <f t="shared" si="11"/>
        <v>0</v>
      </c>
      <c r="S54" s="28">
        <f t="shared" si="11"/>
        <v>0</v>
      </c>
      <c r="T54" s="28">
        <f t="shared" si="11"/>
        <v>0</v>
      </c>
      <c r="U54" s="28">
        <f t="shared" si="11"/>
        <v>0</v>
      </c>
      <c r="V54" s="28">
        <f t="shared" si="11"/>
        <v>0</v>
      </c>
      <c r="W54" s="5"/>
    </row>
    <row r="55" spans="1:23" ht="12.5" x14ac:dyDescent="0.2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2.5" x14ac:dyDescent="0.25">
      <c r="A56" s="4">
        <f>A54+1</f>
        <v>29</v>
      </c>
      <c r="B56" s="5"/>
      <c r="C56" s="5" t="s">
        <v>88</v>
      </c>
      <c r="D56" s="31" t="s">
        <v>89</v>
      </c>
      <c r="E56" s="5">
        <f>+E54+E52</f>
        <v>1299262.2832449994</v>
      </c>
      <c r="F56" s="5"/>
      <c r="G56" s="5">
        <f>+G54+G52</f>
        <v>-1544231.8840576205</v>
      </c>
      <c r="H56" s="5"/>
      <c r="I56" s="5">
        <f>+I54+I52</f>
        <v>-244969.65467762048</v>
      </c>
      <c r="J56" s="5"/>
      <c r="K56" s="5">
        <f t="shared" si="4"/>
        <v>-1.3499999971827492E-2</v>
      </c>
      <c r="L56" s="5"/>
      <c r="M56" s="5">
        <f>+M54+M52</f>
        <v>-244969.66817762045</v>
      </c>
      <c r="O56" s="5">
        <f t="shared" ref="O56:V56" si="12">+O54+O52</f>
        <v>0</v>
      </c>
      <c r="P56" s="5">
        <f t="shared" si="12"/>
        <v>0</v>
      </c>
      <c r="Q56" s="5">
        <f t="shared" si="12"/>
        <v>0</v>
      </c>
      <c r="R56" s="5">
        <f t="shared" si="12"/>
        <v>0</v>
      </c>
      <c r="S56" s="5">
        <f t="shared" si="12"/>
        <v>0</v>
      </c>
      <c r="T56" s="5">
        <f t="shared" si="12"/>
        <v>0</v>
      </c>
      <c r="U56" s="5">
        <f t="shared" si="12"/>
        <v>0</v>
      </c>
      <c r="V56" s="5">
        <f t="shared" si="12"/>
        <v>0</v>
      </c>
      <c r="W56" s="5"/>
    </row>
    <row r="57" spans="1:23" ht="12.5" x14ac:dyDescent="0.25">
      <c r="A57" s="4"/>
      <c r="B57" s="5"/>
      <c r="C57" s="5"/>
      <c r="D57" s="5"/>
      <c r="E57" s="33"/>
      <c r="F57" s="5"/>
      <c r="G57" s="5"/>
      <c r="H57" s="5"/>
      <c r="I57" s="33"/>
      <c r="J57" s="5"/>
      <c r="K57"/>
      <c r="L57"/>
      <c r="M57"/>
      <c r="O57" s="5"/>
      <c r="P57" s="5"/>
      <c r="Q57" s="5">
        <f>O57-P57</f>
        <v>0</v>
      </c>
      <c r="R57" s="5"/>
      <c r="S57" s="5"/>
      <c r="T57" s="5">
        <f>S57*5/12</f>
        <v>0</v>
      </c>
      <c r="U57" s="5">
        <f>T57-R57</f>
        <v>0</v>
      </c>
      <c r="V57" s="5">
        <f>Q57+R57+U57</f>
        <v>0</v>
      </c>
      <c r="W57" s="5"/>
    </row>
    <row r="58" spans="1:23" ht="13" x14ac:dyDescent="0.3">
      <c r="A58" s="4"/>
      <c r="B58" s="5"/>
      <c r="C58" s="35"/>
      <c r="D58" s="35"/>
      <c r="E58" s="36"/>
      <c r="F58" s="35"/>
      <c r="G58" s="35"/>
      <c r="H58" s="35"/>
      <c r="I58" s="36"/>
      <c r="J58" s="5"/>
      <c r="K58"/>
      <c r="L58"/>
      <c r="M58"/>
      <c r="O58" s="5">
        <f t="shared" ref="O58:V58" si="13">O57-O56</f>
        <v>0</v>
      </c>
      <c r="P58" s="5">
        <f t="shared" si="13"/>
        <v>0</v>
      </c>
      <c r="Q58" s="5">
        <f t="shared" si="13"/>
        <v>0</v>
      </c>
      <c r="R58" s="5">
        <f t="shared" si="13"/>
        <v>0</v>
      </c>
      <c r="S58" s="5">
        <f t="shared" si="13"/>
        <v>0</v>
      </c>
      <c r="T58" s="5">
        <f t="shared" si="13"/>
        <v>0</v>
      </c>
      <c r="U58" s="5">
        <f t="shared" si="13"/>
        <v>0</v>
      </c>
      <c r="V58" s="5">
        <f t="shared" si="13"/>
        <v>0</v>
      </c>
      <c r="W58" s="5"/>
    </row>
    <row r="59" spans="1:23" ht="13" x14ac:dyDescent="0.3">
      <c r="A59" s="4"/>
      <c r="B59" s="5"/>
      <c r="C59" s="35"/>
      <c r="D59" s="38"/>
      <c r="N59" s="81"/>
      <c r="O59" s="5"/>
      <c r="P59" s="5"/>
      <c r="Q59" s="5"/>
      <c r="R59" s="5"/>
      <c r="S59" s="5"/>
      <c r="T59" s="5"/>
      <c r="U59" s="5"/>
      <c r="V59" s="5"/>
      <c r="W59" s="5"/>
    </row>
    <row r="60" spans="1:23" ht="12.5" x14ac:dyDescent="0.25">
      <c r="A60" s="4"/>
      <c r="B60" s="5"/>
      <c r="C60" s="5"/>
      <c r="D60" s="5"/>
      <c r="O60" s="5"/>
      <c r="P60" s="5"/>
      <c r="Q60" s="5"/>
      <c r="R60" s="5"/>
      <c r="S60" s="5"/>
      <c r="T60" s="5"/>
      <c r="U60" s="5"/>
      <c r="V60" s="5"/>
      <c r="W60" s="5"/>
    </row>
    <row r="61" spans="1:23" ht="12.5" x14ac:dyDescent="0.25">
      <c r="A61" s="4"/>
      <c r="B61" s="5"/>
      <c r="C61" s="5"/>
      <c r="D61" s="34"/>
      <c r="O61" s="5"/>
      <c r="P61" s="5"/>
      <c r="Q61" s="5"/>
      <c r="R61" s="5"/>
      <c r="S61" s="5"/>
      <c r="T61" s="5"/>
      <c r="U61" s="5"/>
      <c r="V61" s="5"/>
      <c r="W61" s="5"/>
    </row>
    <row r="62" spans="1:23" ht="12.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O62" s="5"/>
      <c r="P62" s="5"/>
      <c r="Q62" s="5"/>
      <c r="R62" s="5"/>
      <c r="S62" s="5"/>
      <c r="T62" s="5"/>
      <c r="U62" s="5"/>
      <c r="V62" s="5"/>
      <c r="W62" s="5"/>
    </row>
    <row r="63" spans="1:23" ht="12.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O63" s="5"/>
      <c r="P63" s="5"/>
      <c r="Q63" s="5"/>
      <c r="R63" s="5"/>
      <c r="S63" s="5"/>
      <c r="T63" s="5"/>
      <c r="U63" s="5"/>
      <c r="V63" s="5"/>
      <c r="W63" s="5"/>
    </row>
    <row r="64" spans="1:23" ht="12.5" x14ac:dyDescent="0.25">
      <c r="A64" s="2" t="str">
        <f>A3</f>
        <v>COMPUTATION OF FEDERAL AND STATE INCOME TAX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O64" s="5"/>
      <c r="P64" s="5"/>
      <c r="Q64" s="5"/>
      <c r="R64" s="5"/>
      <c r="S64" s="5"/>
      <c r="T64" s="5"/>
      <c r="U64" s="5"/>
      <c r="V64" s="5"/>
      <c r="W64" s="5"/>
    </row>
    <row r="65" spans="1:23" ht="12.5" x14ac:dyDescent="0.25">
      <c r="A65" s="82" t="str">
        <f>A4</f>
        <v>FOR THE BASE PERIOD TME FEBRUARY 28, 2025 AND FORECAST PERIOD TME JUNE 30, 2026</v>
      </c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14"/>
      <c r="O65" s="5"/>
      <c r="P65" s="5"/>
      <c r="Q65" s="5"/>
      <c r="R65" s="5"/>
      <c r="S65" s="5"/>
      <c r="T65" s="5"/>
      <c r="U65" s="5"/>
      <c r="V65" s="5"/>
      <c r="W65" s="5"/>
    </row>
    <row r="66" spans="1:23" s="18" customFormat="1" ht="12.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O66" s="4"/>
      <c r="P66" s="4"/>
      <c r="Q66" s="4"/>
      <c r="R66" s="4"/>
      <c r="S66" s="4"/>
      <c r="T66" s="4"/>
      <c r="U66" s="4"/>
      <c r="V66" s="4"/>
      <c r="W66" s="4"/>
    </row>
    <row r="67" spans="1:23" s="18" customFormat="1" ht="12.5" x14ac:dyDescent="0.25">
      <c r="A67" s="6" t="s">
        <v>2</v>
      </c>
      <c r="B67" s="5"/>
      <c r="C67" s="5"/>
      <c r="D67" s="5"/>
      <c r="E67" s="5"/>
      <c r="F67" s="5"/>
      <c r="G67" s="5"/>
      <c r="H67" s="7"/>
      <c r="J67" s="8"/>
      <c r="K67" s="8"/>
      <c r="L67" s="8"/>
      <c r="M67" s="8" t="str">
        <f>M6</f>
        <v>SCHEDULE 7.2</v>
      </c>
      <c r="O67" s="4"/>
      <c r="P67" s="4"/>
      <c r="Q67" s="4"/>
      <c r="R67" s="4"/>
      <c r="S67" s="4"/>
      <c r="T67" s="4"/>
      <c r="U67" s="4"/>
      <c r="V67" s="4"/>
      <c r="W67" s="4"/>
    </row>
    <row r="68" spans="1:23" s="18" customFormat="1" ht="12.5" x14ac:dyDescent="0.25">
      <c r="A68" s="6" t="s">
        <v>1657</v>
      </c>
      <c r="B68" s="5"/>
      <c r="C68" s="5"/>
      <c r="D68" s="5"/>
      <c r="E68" s="5"/>
      <c r="F68" s="5"/>
      <c r="G68" s="5"/>
      <c r="H68" s="7"/>
      <c r="J68" s="8"/>
      <c r="K68" s="8"/>
      <c r="L68" s="8"/>
      <c r="M68" s="8" t="s">
        <v>90</v>
      </c>
      <c r="O68" s="4"/>
      <c r="P68" s="4"/>
      <c r="Q68" s="4"/>
      <c r="R68" s="4"/>
      <c r="S68" s="4"/>
      <c r="T68" s="4"/>
      <c r="U68" s="4"/>
      <c r="V68" s="4"/>
      <c r="W68" s="4"/>
    </row>
    <row r="69" spans="1:23" s="18" customFormat="1" ht="12.5" x14ac:dyDescent="0.25">
      <c r="A69" s="11" t="s">
        <v>6</v>
      </c>
      <c r="B69" s="28"/>
      <c r="C69" s="28"/>
      <c r="D69" s="28"/>
      <c r="E69" s="28"/>
      <c r="F69" s="28"/>
      <c r="G69" s="28"/>
      <c r="H69" s="39"/>
      <c r="J69" s="13"/>
      <c r="K69" s="13"/>
      <c r="L69" s="13"/>
      <c r="M69" s="13" t="s">
        <v>91</v>
      </c>
      <c r="O69" s="4"/>
      <c r="P69" s="4"/>
      <c r="Q69" s="4"/>
      <c r="R69" s="4"/>
      <c r="S69" s="4"/>
      <c r="T69" s="4"/>
      <c r="U69" s="4"/>
      <c r="V69" s="4"/>
      <c r="W69" s="4"/>
    </row>
    <row r="70" spans="1:23" s="18" customFormat="1" ht="12.5" x14ac:dyDescent="0.25">
      <c r="A70" s="4"/>
      <c r="B70" s="4"/>
      <c r="C70" s="4"/>
      <c r="D70" s="4"/>
      <c r="E70" s="21"/>
      <c r="F70" s="21"/>
      <c r="G70" s="21" t="s">
        <v>15</v>
      </c>
      <c r="H70" s="21"/>
      <c r="I70" s="17"/>
      <c r="J70" s="16"/>
      <c r="K70" s="17"/>
      <c r="L70" s="17" t="s">
        <v>16</v>
      </c>
      <c r="M70" s="17"/>
      <c r="O70" s="4"/>
      <c r="P70" s="4"/>
      <c r="Q70" s="4"/>
      <c r="R70" s="4"/>
      <c r="S70" s="4"/>
      <c r="T70" s="4"/>
      <c r="U70" s="4"/>
      <c r="V70" s="4"/>
      <c r="W70" s="4"/>
    </row>
    <row r="71" spans="1:23" ht="12.5" x14ac:dyDescent="0.25">
      <c r="A71" s="4" t="s">
        <v>21</v>
      </c>
      <c r="B71" s="4"/>
      <c r="C71" s="4"/>
      <c r="D71" s="4"/>
      <c r="E71" s="4" t="s">
        <v>22</v>
      </c>
      <c r="F71" s="4"/>
      <c r="G71" s="4" t="s">
        <v>23</v>
      </c>
      <c r="H71" s="4"/>
      <c r="I71" s="4" t="s">
        <v>24</v>
      </c>
      <c r="J71" s="4"/>
      <c r="K71" s="4" t="s">
        <v>23</v>
      </c>
      <c r="L71" s="4"/>
      <c r="M71" s="4" t="s">
        <v>24</v>
      </c>
      <c r="O71" s="5"/>
      <c r="P71" s="5"/>
      <c r="Q71" s="5"/>
      <c r="R71" s="5"/>
      <c r="S71" s="5"/>
      <c r="T71" s="5"/>
      <c r="U71" s="5"/>
      <c r="V71" s="5"/>
      <c r="W71" s="5"/>
    </row>
    <row r="72" spans="1:23" ht="12.5" x14ac:dyDescent="0.25">
      <c r="A72" s="21" t="s">
        <v>30</v>
      </c>
      <c r="B72" s="21"/>
      <c r="C72" s="21" t="s">
        <v>31</v>
      </c>
      <c r="D72" s="21"/>
      <c r="E72" s="23" t="str">
        <f>E11</f>
        <v>TME 2/28/25</v>
      </c>
      <c r="F72" s="21"/>
      <c r="G72" s="20" t="s">
        <v>33</v>
      </c>
      <c r="H72" s="21"/>
      <c r="I72" s="23" t="str">
        <f>I11</f>
        <v>TME 6/30/26</v>
      </c>
      <c r="J72" s="16"/>
      <c r="K72" s="20" t="s">
        <v>33</v>
      </c>
      <c r="L72" s="20"/>
      <c r="M72" s="23" t="str">
        <f>M11</f>
        <v>TME 6/30/26</v>
      </c>
      <c r="O72" s="5"/>
      <c r="P72" s="5"/>
      <c r="Q72" s="5"/>
      <c r="R72" s="5"/>
      <c r="S72" s="5"/>
      <c r="T72" s="5"/>
      <c r="U72" s="5"/>
      <c r="V72" s="5"/>
      <c r="W72" s="5"/>
    </row>
    <row r="73" spans="1:23" ht="12.5" x14ac:dyDescent="0.25">
      <c r="A73" s="4"/>
      <c r="B73" s="4"/>
      <c r="C73" s="4"/>
      <c r="D73" s="4"/>
      <c r="E73" s="4" t="s">
        <v>39</v>
      </c>
      <c r="F73" s="4"/>
      <c r="G73" s="4" t="s">
        <v>40</v>
      </c>
      <c r="H73" s="4"/>
      <c r="I73" s="4" t="s">
        <v>41</v>
      </c>
      <c r="J73" s="4"/>
      <c r="K73" s="4"/>
      <c r="L73" s="4"/>
      <c r="M73" s="4"/>
      <c r="O73" s="5"/>
      <c r="P73" s="5"/>
      <c r="Q73" s="5"/>
      <c r="R73" s="5"/>
      <c r="S73" s="5"/>
      <c r="T73" s="5"/>
      <c r="U73" s="5"/>
      <c r="V73" s="5"/>
      <c r="W73" s="5"/>
    </row>
    <row r="74" spans="1:23" ht="12.5" x14ac:dyDescent="0.25">
      <c r="A74" s="4"/>
      <c r="B74" s="4"/>
      <c r="C74" s="4"/>
      <c r="D74" s="4"/>
      <c r="E74" s="4" t="s">
        <v>44</v>
      </c>
      <c r="F74" s="4"/>
      <c r="G74" s="4" t="s">
        <v>44</v>
      </c>
      <c r="H74" s="4"/>
      <c r="I74" s="4" t="s">
        <v>44</v>
      </c>
      <c r="J74" s="4"/>
      <c r="K74" s="4"/>
      <c r="L74" s="4"/>
      <c r="M74" s="4"/>
      <c r="O74" s="5"/>
      <c r="P74" s="5"/>
      <c r="Q74" s="5"/>
      <c r="R74" s="5"/>
      <c r="S74" s="5"/>
      <c r="T74" s="5"/>
      <c r="U74" s="5"/>
      <c r="V74" s="5"/>
      <c r="W74" s="5"/>
    </row>
    <row r="75" spans="1:23" ht="12.5" x14ac:dyDescent="0.25">
      <c r="A75" s="4">
        <v>1</v>
      </c>
      <c r="B75" s="5"/>
      <c r="C75" s="5" t="s">
        <v>92</v>
      </c>
      <c r="D75" s="5"/>
      <c r="E75" s="5"/>
      <c r="F75" s="5"/>
      <c r="G75" s="5"/>
      <c r="H75" s="5"/>
      <c r="I75" s="5"/>
      <c r="J75" s="5"/>
      <c r="K75" s="5"/>
      <c r="L75" s="5"/>
      <c r="M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2.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O76" s="5"/>
      <c r="P76" s="5"/>
      <c r="Q76" s="5"/>
      <c r="R76" s="5"/>
      <c r="S76" s="5"/>
      <c r="T76" s="5"/>
      <c r="U76" s="5"/>
      <c r="V76" s="5"/>
      <c r="W76" s="5"/>
    </row>
    <row r="77" spans="1:23" ht="12.5" x14ac:dyDescent="0.25">
      <c r="A77" s="4">
        <f>A75+1</f>
        <v>2</v>
      </c>
      <c r="B77" s="5"/>
      <c r="C77" s="5" t="s">
        <v>93</v>
      </c>
      <c r="D77" s="5"/>
      <c r="E77" s="26">
        <f>'Tab 58 p1'!E77</f>
        <v>32437.09</v>
      </c>
      <c r="F77" s="5"/>
      <c r="G77" s="26">
        <f>I77-E77</f>
        <v>-32437.09</v>
      </c>
      <c r="H77" s="5"/>
      <c r="I77" s="26">
        <f>'[1]Tab 58 p1'!I77</f>
        <v>0</v>
      </c>
      <c r="J77" s="5"/>
      <c r="K77" s="5">
        <f>M77-I77</f>
        <v>0</v>
      </c>
      <c r="L77" s="5"/>
      <c r="M77" s="5">
        <f>I77</f>
        <v>0</v>
      </c>
      <c r="O77" s="5"/>
      <c r="P77" s="5"/>
      <c r="Q77" s="5">
        <f>O77-P77</f>
        <v>0</v>
      </c>
      <c r="R77" s="5"/>
      <c r="S77" s="5">
        <v>0</v>
      </c>
      <c r="T77" s="5">
        <f>S77*5/12</f>
        <v>0</v>
      </c>
      <c r="U77" s="5">
        <f>T77-R77</f>
        <v>0</v>
      </c>
      <c r="V77" s="5">
        <f>Q77+R77+U77</f>
        <v>0</v>
      </c>
      <c r="W77" s="5"/>
    </row>
    <row r="78" spans="1:23" ht="12.5" x14ac:dyDescent="0.25">
      <c r="A78" s="4">
        <f>A77+1</f>
        <v>3</v>
      </c>
      <c r="B78" s="5"/>
      <c r="C78" s="5" t="s">
        <v>94</v>
      </c>
      <c r="D78" s="5"/>
      <c r="E78" s="26">
        <f>'Tab 58 p1'!E78</f>
        <v>6899</v>
      </c>
      <c r="F78" s="5"/>
      <c r="G78" s="26">
        <f>I78-E78</f>
        <v>-6899</v>
      </c>
      <c r="H78" s="5"/>
      <c r="I78" s="26">
        <f>'[1]Tab 58 p1'!I78</f>
        <v>0</v>
      </c>
      <c r="J78" s="5"/>
      <c r="K78" s="5">
        <f>M78-I78</f>
        <v>0</v>
      </c>
      <c r="L78" s="5"/>
      <c r="M78" s="26">
        <f>I78</f>
        <v>0</v>
      </c>
      <c r="O78" s="5"/>
      <c r="P78" s="5"/>
      <c r="Q78" s="5">
        <f>O78-P78</f>
        <v>0</v>
      </c>
      <c r="R78" s="5"/>
      <c r="S78" s="5"/>
      <c r="T78" s="5">
        <f>S78*5/12</f>
        <v>0</v>
      </c>
      <c r="U78" s="5">
        <f>T78-R78</f>
        <v>0</v>
      </c>
      <c r="V78" s="5">
        <f>Q78+R78+U78</f>
        <v>0</v>
      </c>
      <c r="W78" s="5"/>
    </row>
    <row r="79" spans="1:23" ht="12.5" x14ac:dyDescent="0.25">
      <c r="A79" s="4">
        <f>A78+1</f>
        <v>4</v>
      </c>
      <c r="B79" s="5"/>
      <c r="C79" s="5" t="s">
        <v>95</v>
      </c>
      <c r="D79" s="5"/>
      <c r="E79" s="26">
        <f>'Tab 58 p1'!E79</f>
        <v>-64295.54</v>
      </c>
      <c r="F79" s="5"/>
      <c r="G79" s="26">
        <f>I79-E79</f>
        <v>64295.54</v>
      </c>
      <c r="H79" s="5"/>
      <c r="I79" s="26">
        <f>'[1]Tab 58 p1'!I79</f>
        <v>0</v>
      </c>
      <c r="J79" s="5"/>
      <c r="K79" s="5">
        <f>M79-I79</f>
        <v>0</v>
      </c>
      <c r="L79" s="5"/>
      <c r="M79" s="5">
        <f>I79</f>
        <v>0</v>
      </c>
      <c r="O79" s="5"/>
      <c r="P79" s="5"/>
      <c r="Q79" s="5">
        <f>O79-P79</f>
        <v>0</v>
      </c>
      <c r="R79" s="5"/>
      <c r="S79" s="5"/>
      <c r="T79" s="5">
        <f>S79*5/12</f>
        <v>0</v>
      </c>
      <c r="U79" s="5">
        <f>T79-R79</f>
        <v>0</v>
      </c>
      <c r="V79" s="5">
        <f>Q79+R79+U79</f>
        <v>0</v>
      </c>
      <c r="W79" s="5"/>
    </row>
    <row r="80" spans="1:23" ht="12.5" x14ac:dyDescent="0.25">
      <c r="A80" s="4">
        <f>A79+1</f>
        <v>5</v>
      </c>
      <c r="B80" s="5"/>
      <c r="C80" s="5" t="s">
        <v>96</v>
      </c>
      <c r="D80" s="5"/>
      <c r="E80" s="70">
        <f>'Tab 58 p1'!E80</f>
        <v>17880.810000000001</v>
      </c>
      <c r="F80" s="5"/>
      <c r="G80" s="28">
        <f>I80-E80</f>
        <v>-17880.810000000001</v>
      </c>
      <c r="H80" s="5"/>
      <c r="I80" s="70">
        <f>'[1]Tab 58 p1'!I80</f>
        <v>0</v>
      </c>
      <c r="J80" s="24"/>
      <c r="K80" s="28">
        <f>M80-I80</f>
        <v>0</v>
      </c>
      <c r="L80" s="24"/>
      <c r="M80" s="28">
        <f>I80</f>
        <v>0</v>
      </c>
      <c r="O80" s="28"/>
      <c r="P80" s="28"/>
      <c r="Q80" s="28">
        <f>O80-P80</f>
        <v>0</v>
      </c>
      <c r="R80" s="28"/>
      <c r="S80" s="28"/>
      <c r="T80" s="28">
        <f>S80*5/12</f>
        <v>0</v>
      </c>
      <c r="U80" s="28">
        <f>T80-R80</f>
        <v>0</v>
      </c>
      <c r="V80" s="28">
        <f>Q80+R80+U80</f>
        <v>0</v>
      </c>
      <c r="W80" s="5"/>
    </row>
    <row r="81" spans="1:23" ht="12.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2.5" x14ac:dyDescent="0.25">
      <c r="A82" s="4">
        <f>A80+1</f>
        <v>6</v>
      </c>
      <c r="B82" s="5"/>
      <c r="C82" s="5" t="s">
        <v>97</v>
      </c>
      <c r="D82" s="5"/>
      <c r="E82" s="5">
        <f>SUM(E77:E80)</f>
        <v>-7078.6400000000031</v>
      </c>
      <c r="F82" s="5"/>
      <c r="G82" s="5">
        <f>SUM(G77:G80)</f>
        <v>7078.6400000000031</v>
      </c>
      <c r="H82" s="5"/>
      <c r="I82" s="26">
        <f>SUM(I77:I80)</f>
        <v>0</v>
      </c>
      <c r="J82" s="5"/>
      <c r="K82" s="5">
        <f>SUM(K77:K80)</f>
        <v>0</v>
      </c>
      <c r="L82" s="5"/>
      <c r="M82" s="26">
        <f>SUM(M77:M80)</f>
        <v>0</v>
      </c>
      <c r="O82" s="5">
        <f t="shared" ref="O82:V82" si="14">SUM(O77:O80)</f>
        <v>0</v>
      </c>
      <c r="P82" s="5">
        <f t="shared" si="14"/>
        <v>0</v>
      </c>
      <c r="Q82" s="5">
        <f t="shared" si="14"/>
        <v>0</v>
      </c>
      <c r="R82" s="5">
        <f t="shared" si="14"/>
        <v>0</v>
      </c>
      <c r="S82" s="5">
        <f t="shared" si="14"/>
        <v>0</v>
      </c>
      <c r="T82" s="5">
        <f t="shared" si="14"/>
        <v>0</v>
      </c>
      <c r="U82" s="5">
        <f t="shared" si="14"/>
        <v>0</v>
      </c>
      <c r="V82" s="5">
        <f t="shared" si="14"/>
        <v>0</v>
      </c>
      <c r="W82" s="5"/>
    </row>
    <row r="83" spans="1:23" ht="12.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2.5" x14ac:dyDescent="0.25">
      <c r="A84" s="4">
        <f>A82+1</f>
        <v>7</v>
      </c>
      <c r="B84" s="5"/>
      <c r="C84" s="5" t="s">
        <v>98</v>
      </c>
      <c r="D84" s="5"/>
      <c r="E84" s="5"/>
      <c r="F84" s="5"/>
      <c r="G84" s="5"/>
      <c r="H84" s="5"/>
      <c r="I84" s="5"/>
      <c r="J84" s="5"/>
      <c r="K84" s="5"/>
      <c r="L84" s="5"/>
      <c r="M84" s="5"/>
      <c r="O84" s="5"/>
      <c r="P84" s="5"/>
      <c r="Q84" s="5"/>
      <c r="R84" s="5"/>
      <c r="S84" s="5"/>
      <c r="T84" s="5"/>
      <c r="U84" s="5"/>
      <c r="V84" s="5"/>
      <c r="W84" s="5"/>
    </row>
    <row r="85" spans="1:23" ht="12.5" x14ac:dyDescent="0.25">
      <c r="A85" s="4">
        <f t="shared" ref="A85:A104" si="15">A84+1</f>
        <v>8</v>
      </c>
      <c r="B85" s="5"/>
      <c r="C85" s="24" t="s">
        <v>99</v>
      </c>
      <c r="D85" s="5"/>
      <c r="E85" s="26">
        <f>'Tab 58 p1'!E85</f>
        <v>-11578546.520000001</v>
      </c>
      <c r="F85" s="5"/>
      <c r="G85" s="26">
        <f t="shared" ref="G85:G104" si="16">I85-E85</f>
        <v>13208669.220832726</v>
      </c>
      <c r="H85" s="5"/>
      <c r="I85" s="26">
        <f>'[1]Tab 58 p1'!I85</f>
        <v>1630122.700832725</v>
      </c>
      <c r="J85" s="5"/>
      <c r="K85" s="5">
        <f t="shared" ref="K85:K104" si="17">M85-I85</f>
        <v>0</v>
      </c>
      <c r="L85" s="5"/>
      <c r="M85" s="5">
        <f t="shared" ref="M85:M104" si="18">I85</f>
        <v>1630122.700832725</v>
      </c>
      <c r="O85" s="5"/>
      <c r="P85" s="5"/>
      <c r="Q85" s="5">
        <f>O85-P85</f>
        <v>0</v>
      </c>
      <c r="R85" s="5"/>
      <c r="S85" s="5"/>
      <c r="T85" s="5">
        <f t="shared" ref="T85:T104" si="19">S85*5/12</f>
        <v>0</v>
      </c>
      <c r="U85" s="5">
        <f>T85-R85</f>
        <v>0</v>
      </c>
      <c r="V85" s="5">
        <f t="shared" ref="V85:V104" si="20">Q85+R85+U85</f>
        <v>0</v>
      </c>
      <c r="W85" s="5"/>
    </row>
    <row r="86" spans="1:23" ht="12.5" x14ac:dyDescent="0.25">
      <c r="A86" s="4">
        <f t="shared" si="15"/>
        <v>9</v>
      </c>
      <c r="B86" s="5"/>
      <c r="C86" s="40" t="s">
        <v>100</v>
      </c>
      <c r="D86" s="5"/>
      <c r="E86" s="26">
        <f>'Tab 58 p1'!E86</f>
        <v>-5800578.75</v>
      </c>
      <c r="F86" s="5"/>
      <c r="G86" s="26">
        <f t="shared" si="16"/>
        <v>-1406658.7159726266</v>
      </c>
      <c r="H86" s="5"/>
      <c r="I86" s="26">
        <f>'[1]Tab 58 p1'!I86</f>
        <v>-7207237.4659726266</v>
      </c>
      <c r="J86" s="5"/>
      <c r="K86" s="5">
        <f t="shared" si="17"/>
        <v>0</v>
      </c>
      <c r="L86" s="5"/>
      <c r="M86" s="5">
        <f t="shared" si="18"/>
        <v>-7207237.4659726266</v>
      </c>
      <c r="O86" s="5"/>
      <c r="P86" s="5"/>
      <c r="Q86" s="5">
        <f t="shared" ref="Q86:Q104" si="21">O86-P86</f>
        <v>0</v>
      </c>
      <c r="R86" s="5"/>
      <c r="S86" s="5"/>
      <c r="T86" s="5">
        <f t="shared" si="19"/>
        <v>0</v>
      </c>
      <c r="U86" s="5">
        <f t="shared" ref="U86:U104" si="22">T86-R86</f>
        <v>0</v>
      </c>
      <c r="V86" s="5">
        <f t="shared" si="20"/>
        <v>0</v>
      </c>
      <c r="W86" s="5"/>
    </row>
    <row r="87" spans="1:23" ht="12.5" x14ac:dyDescent="0.25">
      <c r="A87" s="4">
        <f t="shared" si="15"/>
        <v>10</v>
      </c>
      <c r="B87" s="5"/>
      <c r="C87" s="5" t="s">
        <v>101</v>
      </c>
      <c r="D87" s="5"/>
      <c r="E87" s="26">
        <f>'Tab 58 p1'!E87</f>
        <v>19236986.650000002</v>
      </c>
      <c r="F87" s="5"/>
      <c r="G87" s="26">
        <f t="shared" si="16"/>
        <v>-19236986.650000002</v>
      </c>
      <c r="H87" s="5"/>
      <c r="I87" s="26">
        <f>'[1]Tab 58 p1'!I87</f>
        <v>0</v>
      </c>
      <c r="J87" s="5"/>
      <c r="K87" s="5">
        <f t="shared" si="17"/>
        <v>0</v>
      </c>
      <c r="L87" s="5"/>
      <c r="M87" s="5">
        <f t="shared" si="18"/>
        <v>0</v>
      </c>
      <c r="O87" s="5"/>
      <c r="P87" s="5"/>
      <c r="Q87" s="5">
        <f t="shared" si="21"/>
        <v>0</v>
      </c>
      <c r="R87" s="5"/>
      <c r="S87" s="5"/>
      <c r="T87" s="5">
        <f t="shared" si="19"/>
        <v>0</v>
      </c>
      <c r="U87" s="5">
        <f t="shared" si="22"/>
        <v>0</v>
      </c>
      <c r="V87" s="5">
        <f t="shared" si="20"/>
        <v>0</v>
      </c>
      <c r="W87" s="5"/>
    </row>
    <row r="88" spans="1:23" ht="12.5" x14ac:dyDescent="0.25">
      <c r="A88" s="4">
        <f t="shared" si="15"/>
        <v>11</v>
      </c>
      <c r="B88" s="5"/>
      <c r="C88" s="5" t="s">
        <v>102</v>
      </c>
      <c r="D88" s="5"/>
      <c r="E88" s="26">
        <f>'Tab 58 p1'!E88</f>
        <v>232954.57</v>
      </c>
      <c r="F88" s="5"/>
      <c r="G88" s="26">
        <f t="shared" si="16"/>
        <v>-232954.57</v>
      </c>
      <c r="H88" s="5"/>
      <c r="I88" s="26">
        <f>'[1]Tab 58 p1'!I88</f>
        <v>0</v>
      </c>
      <c r="J88" s="5"/>
      <c r="K88" s="5">
        <f t="shared" si="17"/>
        <v>0</v>
      </c>
      <c r="L88" s="5"/>
      <c r="M88" s="5">
        <f t="shared" si="18"/>
        <v>0</v>
      </c>
      <c r="O88" s="5"/>
      <c r="P88" s="5"/>
      <c r="Q88" s="5">
        <f t="shared" si="21"/>
        <v>0</v>
      </c>
      <c r="R88" s="5"/>
      <c r="S88" s="5"/>
      <c r="T88" s="5">
        <f t="shared" si="19"/>
        <v>0</v>
      </c>
      <c r="U88" s="5">
        <f t="shared" si="22"/>
        <v>0</v>
      </c>
      <c r="V88" s="5">
        <f t="shared" si="20"/>
        <v>0</v>
      </c>
      <c r="W88" s="5"/>
    </row>
    <row r="89" spans="1:23" ht="12.5" x14ac:dyDescent="0.25">
      <c r="A89" s="4">
        <f t="shared" si="15"/>
        <v>12</v>
      </c>
      <c r="B89" s="5"/>
      <c r="C89" s="5" t="s">
        <v>103</v>
      </c>
      <c r="D89" s="5"/>
      <c r="E89" s="26">
        <f>'Tab 58 p1'!E89</f>
        <v>-190578.53</v>
      </c>
      <c r="F89" s="5"/>
      <c r="G89" s="26">
        <f t="shared" si="16"/>
        <v>190578.53</v>
      </c>
      <c r="H89" s="5"/>
      <c r="I89" s="26">
        <f>'[1]Tab 58 p1'!I89</f>
        <v>0</v>
      </c>
      <c r="J89" s="5"/>
      <c r="K89" s="5">
        <f t="shared" si="17"/>
        <v>0</v>
      </c>
      <c r="L89" s="5"/>
      <c r="M89" s="5">
        <f t="shared" si="18"/>
        <v>0</v>
      </c>
      <c r="O89" s="5"/>
      <c r="P89" s="5"/>
      <c r="Q89" s="5">
        <f t="shared" si="21"/>
        <v>0</v>
      </c>
      <c r="R89" s="5"/>
      <c r="S89" s="5"/>
      <c r="T89" s="5">
        <f t="shared" si="19"/>
        <v>0</v>
      </c>
      <c r="U89" s="5">
        <f t="shared" si="22"/>
        <v>0</v>
      </c>
      <c r="V89" s="5">
        <f t="shared" si="20"/>
        <v>0</v>
      </c>
      <c r="W89" s="5"/>
    </row>
    <row r="90" spans="1:23" ht="12.5" x14ac:dyDescent="0.25">
      <c r="A90" s="4">
        <f t="shared" si="15"/>
        <v>13</v>
      </c>
      <c r="B90" s="5"/>
      <c r="C90" s="5" t="s">
        <v>104</v>
      </c>
      <c r="D90" s="5"/>
      <c r="E90" s="26">
        <f>'Tab 58 p1'!E90</f>
        <v>-5107.51</v>
      </c>
      <c r="F90" s="5"/>
      <c r="G90" s="26">
        <f t="shared" si="16"/>
        <v>5107.51</v>
      </c>
      <c r="H90" s="5"/>
      <c r="I90" s="26">
        <f>'[1]Tab 58 p1'!I90</f>
        <v>0</v>
      </c>
      <c r="J90" s="5"/>
      <c r="K90" s="5">
        <f t="shared" si="17"/>
        <v>0</v>
      </c>
      <c r="L90" s="5"/>
      <c r="M90" s="5">
        <f t="shared" si="18"/>
        <v>0</v>
      </c>
      <c r="O90" s="5"/>
      <c r="P90" s="5"/>
      <c r="Q90" s="5">
        <f t="shared" si="21"/>
        <v>0</v>
      </c>
      <c r="R90" s="5"/>
      <c r="S90" s="5"/>
      <c r="T90" s="5">
        <f t="shared" si="19"/>
        <v>0</v>
      </c>
      <c r="U90" s="5">
        <f t="shared" si="22"/>
        <v>0</v>
      </c>
      <c r="V90" s="5">
        <f t="shared" si="20"/>
        <v>0</v>
      </c>
      <c r="W90" s="5"/>
    </row>
    <row r="91" spans="1:23" ht="12.5" x14ac:dyDescent="0.25">
      <c r="A91" s="4">
        <f t="shared" si="15"/>
        <v>14</v>
      </c>
      <c r="B91" s="5"/>
      <c r="C91" s="5" t="s">
        <v>105</v>
      </c>
      <c r="D91" s="5"/>
      <c r="E91" s="26">
        <f>'Tab 58 p1'!E91</f>
        <v>0</v>
      </c>
      <c r="F91" s="5"/>
      <c r="G91" s="26">
        <f t="shared" si="16"/>
        <v>0</v>
      </c>
      <c r="H91" s="5"/>
      <c r="I91" s="26">
        <f>'[1]Tab 58 p1'!I91</f>
        <v>0</v>
      </c>
      <c r="J91" s="5"/>
      <c r="K91" s="5">
        <f t="shared" si="17"/>
        <v>0</v>
      </c>
      <c r="L91" s="5"/>
      <c r="M91" s="5">
        <f t="shared" si="18"/>
        <v>0</v>
      </c>
      <c r="O91" s="5"/>
      <c r="P91" s="5"/>
      <c r="Q91" s="5">
        <f t="shared" si="21"/>
        <v>0</v>
      </c>
      <c r="R91" s="5"/>
      <c r="S91" s="5"/>
      <c r="T91" s="5">
        <f t="shared" si="19"/>
        <v>0</v>
      </c>
      <c r="U91" s="5">
        <f t="shared" si="22"/>
        <v>0</v>
      </c>
      <c r="V91" s="5">
        <f t="shared" si="20"/>
        <v>0</v>
      </c>
      <c r="W91" s="5"/>
    </row>
    <row r="92" spans="1:23" ht="12.5" x14ac:dyDescent="0.25">
      <c r="A92" s="4">
        <f t="shared" si="15"/>
        <v>15</v>
      </c>
      <c r="B92" s="5"/>
      <c r="C92" s="5" t="s">
        <v>106</v>
      </c>
      <c r="D92" s="5"/>
      <c r="E92" s="26">
        <f>'Tab 58 p1'!E92</f>
        <v>15951</v>
      </c>
      <c r="F92" s="5"/>
      <c r="G92" s="26">
        <f t="shared" si="16"/>
        <v>-15951</v>
      </c>
      <c r="H92" s="5"/>
      <c r="I92" s="26">
        <f>'[1]Tab 58 p1'!I92</f>
        <v>0</v>
      </c>
      <c r="J92" s="5"/>
      <c r="K92" s="5">
        <f t="shared" si="17"/>
        <v>0</v>
      </c>
      <c r="L92" s="5"/>
      <c r="M92" s="5">
        <f t="shared" si="18"/>
        <v>0</v>
      </c>
      <c r="O92" s="5"/>
      <c r="P92" s="5"/>
      <c r="Q92" s="5">
        <f t="shared" si="21"/>
        <v>0</v>
      </c>
      <c r="R92" s="5"/>
      <c r="S92" s="5"/>
      <c r="T92" s="5">
        <f t="shared" si="19"/>
        <v>0</v>
      </c>
      <c r="U92" s="5">
        <f t="shared" si="22"/>
        <v>0</v>
      </c>
      <c r="V92" s="5">
        <f t="shared" si="20"/>
        <v>0</v>
      </c>
      <c r="W92" s="5"/>
    </row>
    <row r="93" spans="1:23" ht="12.5" x14ac:dyDescent="0.25">
      <c r="A93" s="4">
        <f t="shared" si="15"/>
        <v>16</v>
      </c>
      <c r="B93" s="5"/>
      <c r="C93" s="5" t="s">
        <v>107</v>
      </c>
      <c r="D93" s="5"/>
      <c r="E93" s="26">
        <f>'Tab 58 p1'!E93</f>
        <v>-45690.14</v>
      </c>
      <c r="F93" s="5"/>
      <c r="G93" s="26">
        <f t="shared" si="16"/>
        <v>45690.14</v>
      </c>
      <c r="H93" s="5"/>
      <c r="I93" s="26">
        <f>'[1]Tab 58 p1'!I93</f>
        <v>0</v>
      </c>
      <c r="J93" s="5"/>
      <c r="K93" s="5">
        <f t="shared" si="17"/>
        <v>0</v>
      </c>
      <c r="L93" s="5"/>
      <c r="M93" s="5">
        <f t="shared" si="18"/>
        <v>0</v>
      </c>
      <c r="O93" s="5"/>
      <c r="P93" s="5"/>
      <c r="Q93" s="5">
        <f t="shared" si="21"/>
        <v>0</v>
      </c>
      <c r="R93" s="5"/>
      <c r="S93" s="5"/>
      <c r="T93" s="5">
        <f t="shared" si="19"/>
        <v>0</v>
      </c>
      <c r="U93" s="5">
        <f t="shared" si="22"/>
        <v>0</v>
      </c>
      <c r="V93" s="5">
        <f t="shared" si="20"/>
        <v>0</v>
      </c>
      <c r="W93" s="5"/>
    </row>
    <row r="94" spans="1:23" ht="12.5" x14ac:dyDescent="0.25">
      <c r="A94" s="4">
        <f t="shared" si="15"/>
        <v>17</v>
      </c>
      <c r="B94" s="5"/>
      <c r="C94" s="5" t="s">
        <v>108</v>
      </c>
      <c r="D94" s="5"/>
      <c r="E94" s="26">
        <f>'Tab 58 p1'!E94</f>
        <v>-20059.900000000001</v>
      </c>
      <c r="F94" s="5"/>
      <c r="G94" s="26">
        <f t="shared" si="16"/>
        <v>20059.900000000001</v>
      </c>
      <c r="H94" s="5"/>
      <c r="I94" s="26">
        <f>'[1]Tab 58 p1'!I94</f>
        <v>0</v>
      </c>
      <c r="J94" s="5"/>
      <c r="K94" s="5">
        <f t="shared" si="17"/>
        <v>0</v>
      </c>
      <c r="L94" s="5"/>
      <c r="M94" s="5">
        <f t="shared" si="18"/>
        <v>0</v>
      </c>
      <c r="O94" s="5"/>
      <c r="P94" s="5"/>
      <c r="Q94" s="5">
        <f t="shared" si="21"/>
        <v>0</v>
      </c>
      <c r="R94" s="5"/>
      <c r="S94" s="5"/>
      <c r="T94" s="5">
        <f t="shared" si="19"/>
        <v>0</v>
      </c>
      <c r="U94" s="5">
        <f t="shared" si="22"/>
        <v>0</v>
      </c>
      <c r="V94" s="5">
        <f t="shared" si="20"/>
        <v>0</v>
      </c>
      <c r="W94" s="5"/>
    </row>
    <row r="95" spans="1:23" ht="12.5" x14ac:dyDescent="0.25">
      <c r="A95" s="4">
        <f t="shared" si="15"/>
        <v>18</v>
      </c>
      <c r="B95" s="5"/>
      <c r="C95" s="5" t="s">
        <v>109</v>
      </c>
      <c r="D95" s="5"/>
      <c r="E95" s="26">
        <f>'Tab 58 p1'!E95</f>
        <v>2350645</v>
      </c>
      <c r="F95" s="5"/>
      <c r="G95" s="26">
        <f t="shared" si="16"/>
        <v>-2350645</v>
      </c>
      <c r="H95" s="5"/>
      <c r="I95" s="26">
        <f>'[1]Tab 58 p1'!I95</f>
        <v>0</v>
      </c>
      <c r="J95" s="5"/>
      <c r="K95" s="5">
        <f t="shared" si="17"/>
        <v>0</v>
      </c>
      <c r="L95" s="5"/>
      <c r="M95" s="5">
        <f t="shared" si="18"/>
        <v>0</v>
      </c>
      <c r="O95" s="5"/>
      <c r="P95" s="5"/>
      <c r="Q95" s="5">
        <f t="shared" si="21"/>
        <v>0</v>
      </c>
      <c r="R95" s="5"/>
      <c r="S95" s="5"/>
      <c r="T95" s="5">
        <f t="shared" si="19"/>
        <v>0</v>
      </c>
      <c r="U95" s="5">
        <f t="shared" si="22"/>
        <v>0</v>
      </c>
      <c r="V95" s="5">
        <f t="shared" si="20"/>
        <v>0</v>
      </c>
      <c r="W95" s="5"/>
    </row>
    <row r="96" spans="1:23" ht="12.5" x14ac:dyDescent="0.25">
      <c r="A96" s="4">
        <f t="shared" si="15"/>
        <v>19</v>
      </c>
      <c r="B96" s="5"/>
      <c r="C96" s="5" t="s">
        <v>110</v>
      </c>
      <c r="D96" s="5"/>
      <c r="E96" s="26">
        <f>'Tab 58 p1'!E96</f>
        <v>-11275</v>
      </c>
      <c r="F96" s="5"/>
      <c r="G96" s="26">
        <f t="shared" si="16"/>
        <v>11275</v>
      </c>
      <c r="H96" s="5"/>
      <c r="I96" s="26">
        <f>'[1]Tab 58 p1'!I96</f>
        <v>0</v>
      </c>
      <c r="J96" s="5"/>
      <c r="K96" s="5">
        <f t="shared" si="17"/>
        <v>0</v>
      </c>
      <c r="L96" s="5"/>
      <c r="M96" s="5">
        <f t="shared" si="18"/>
        <v>0</v>
      </c>
      <c r="O96" s="5"/>
      <c r="P96" s="5"/>
      <c r="Q96" s="5">
        <f t="shared" si="21"/>
        <v>0</v>
      </c>
      <c r="R96" s="5"/>
      <c r="S96" s="5"/>
      <c r="T96" s="5">
        <f t="shared" si="19"/>
        <v>0</v>
      </c>
      <c r="U96" s="5">
        <f t="shared" si="22"/>
        <v>0</v>
      </c>
      <c r="V96" s="5">
        <f t="shared" si="20"/>
        <v>0</v>
      </c>
      <c r="W96" s="5"/>
    </row>
    <row r="97" spans="1:23" ht="12.5" x14ac:dyDescent="0.25">
      <c r="A97" s="4">
        <f t="shared" si="15"/>
        <v>20</v>
      </c>
      <c r="B97" s="5"/>
      <c r="C97" s="5" t="s">
        <v>111</v>
      </c>
      <c r="D97" s="5"/>
      <c r="E97" s="26">
        <f>'Tab 58 p1'!E97</f>
        <v>13674</v>
      </c>
      <c r="F97" s="5"/>
      <c r="G97" s="26">
        <f t="shared" si="16"/>
        <v>-13674</v>
      </c>
      <c r="H97" s="5"/>
      <c r="I97" s="26">
        <f>'[1]Tab 58 p1'!I97</f>
        <v>0</v>
      </c>
      <c r="J97" s="5"/>
      <c r="K97" s="5">
        <f t="shared" si="17"/>
        <v>0</v>
      </c>
      <c r="L97" s="5"/>
      <c r="M97" s="5">
        <f t="shared" si="18"/>
        <v>0</v>
      </c>
      <c r="O97" s="5"/>
      <c r="P97" s="5"/>
      <c r="Q97" s="5">
        <f t="shared" si="21"/>
        <v>0</v>
      </c>
      <c r="R97" s="5"/>
      <c r="S97" s="5"/>
      <c r="T97" s="5">
        <f t="shared" si="19"/>
        <v>0</v>
      </c>
      <c r="U97" s="5">
        <f t="shared" si="22"/>
        <v>0</v>
      </c>
      <c r="V97" s="5">
        <f t="shared" si="20"/>
        <v>0</v>
      </c>
      <c r="W97" s="5"/>
    </row>
    <row r="98" spans="1:23" ht="12.5" x14ac:dyDescent="0.25">
      <c r="A98" s="4">
        <f t="shared" si="15"/>
        <v>21</v>
      </c>
      <c r="B98" s="5"/>
      <c r="C98" s="5" t="s">
        <v>112</v>
      </c>
      <c r="D98" s="5"/>
      <c r="E98" s="26">
        <f>'Tab 58 p1'!E98</f>
        <v>53437.56</v>
      </c>
      <c r="F98" s="5"/>
      <c r="G98" s="26">
        <f t="shared" si="16"/>
        <v>-53437.56</v>
      </c>
      <c r="H98" s="5"/>
      <c r="I98" s="26">
        <f>'[1]Tab 58 p1'!I98</f>
        <v>0</v>
      </c>
      <c r="J98" s="5"/>
      <c r="K98" s="5">
        <f t="shared" si="17"/>
        <v>0</v>
      </c>
      <c r="L98" s="5"/>
      <c r="M98" s="5">
        <f t="shared" si="18"/>
        <v>0</v>
      </c>
      <c r="O98" s="5"/>
      <c r="P98" s="5"/>
      <c r="Q98" s="5">
        <f t="shared" si="21"/>
        <v>0</v>
      </c>
      <c r="R98" s="5"/>
      <c r="S98" s="5"/>
      <c r="T98" s="5">
        <f t="shared" si="19"/>
        <v>0</v>
      </c>
      <c r="U98" s="5">
        <f t="shared" si="22"/>
        <v>0</v>
      </c>
      <c r="V98" s="5">
        <f t="shared" si="20"/>
        <v>0</v>
      </c>
      <c r="W98" s="5"/>
    </row>
    <row r="99" spans="1:23" ht="12.5" x14ac:dyDescent="0.25">
      <c r="A99" s="4">
        <f t="shared" si="15"/>
        <v>22</v>
      </c>
      <c r="B99" s="5"/>
      <c r="C99" s="5" t="s">
        <v>113</v>
      </c>
      <c r="D99" s="5"/>
      <c r="E99" s="26">
        <f>'Tab 58 p1'!E99</f>
        <v>0</v>
      </c>
      <c r="F99" s="5"/>
      <c r="G99" s="26">
        <f t="shared" si="16"/>
        <v>0</v>
      </c>
      <c r="H99" s="5"/>
      <c r="I99" s="26">
        <f>'[1]Tab 58 p1'!I99</f>
        <v>0</v>
      </c>
      <c r="J99" s="5"/>
      <c r="K99" s="5">
        <f t="shared" si="17"/>
        <v>0</v>
      </c>
      <c r="L99" s="5"/>
      <c r="M99" s="5">
        <f t="shared" si="18"/>
        <v>0</v>
      </c>
      <c r="O99" s="5"/>
      <c r="P99" s="5"/>
      <c r="Q99" s="5">
        <f t="shared" si="21"/>
        <v>0</v>
      </c>
      <c r="R99" s="5"/>
      <c r="S99" s="5"/>
      <c r="T99" s="5">
        <f t="shared" si="19"/>
        <v>0</v>
      </c>
      <c r="U99" s="5">
        <f t="shared" si="22"/>
        <v>0</v>
      </c>
      <c r="V99" s="5">
        <f t="shared" si="20"/>
        <v>0</v>
      </c>
      <c r="W99" s="5"/>
    </row>
    <row r="100" spans="1:23" ht="12.5" x14ac:dyDescent="0.25">
      <c r="A100" s="4">
        <f t="shared" si="15"/>
        <v>23</v>
      </c>
      <c r="B100" s="5"/>
      <c r="C100" s="40" t="s">
        <v>114</v>
      </c>
      <c r="D100" s="5"/>
      <c r="E100" s="26">
        <f>'Tab 58 p1'!E100</f>
        <v>199353</v>
      </c>
      <c r="F100" s="5"/>
      <c r="G100" s="26">
        <f t="shared" si="16"/>
        <v>-199353</v>
      </c>
      <c r="H100" s="5"/>
      <c r="I100" s="26">
        <f>'[1]Tab 58 p1'!I100</f>
        <v>0</v>
      </c>
      <c r="J100" s="5"/>
      <c r="K100" s="5">
        <f t="shared" si="17"/>
        <v>0</v>
      </c>
      <c r="L100" s="5"/>
      <c r="M100" s="5">
        <f t="shared" si="18"/>
        <v>0</v>
      </c>
      <c r="O100" s="5"/>
      <c r="P100" s="5"/>
      <c r="Q100" s="5">
        <f t="shared" si="21"/>
        <v>0</v>
      </c>
      <c r="R100" s="5"/>
      <c r="S100" s="5"/>
      <c r="T100" s="5">
        <f t="shared" si="19"/>
        <v>0</v>
      </c>
      <c r="U100" s="5">
        <f t="shared" si="22"/>
        <v>0</v>
      </c>
      <c r="V100" s="5">
        <f t="shared" si="20"/>
        <v>0</v>
      </c>
      <c r="W100" s="5"/>
    </row>
    <row r="101" spans="1:23" ht="12.5" x14ac:dyDescent="0.25">
      <c r="A101" s="4">
        <f t="shared" si="15"/>
        <v>24</v>
      </c>
      <c r="B101" s="5"/>
      <c r="C101" s="40" t="s">
        <v>115</v>
      </c>
      <c r="D101" s="5"/>
      <c r="E101" s="26">
        <f>'Tab 58 p1'!E101</f>
        <v>-15603.22</v>
      </c>
      <c r="F101" s="5"/>
      <c r="G101" s="26">
        <f t="shared" si="16"/>
        <v>15603.22</v>
      </c>
      <c r="H101" s="5"/>
      <c r="I101" s="26">
        <f>'[1]Tab 58 p1'!I101</f>
        <v>0</v>
      </c>
      <c r="J101" s="5"/>
      <c r="K101" s="5">
        <f t="shared" si="17"/>
        <v>0</v>
      </c>
      <c r="L101" s="5"/>
      <c r="M101" s="5">
        <f t="shared" si="18"/>
        <v>0</v>
      </c>
      <c r="O101" s="5"/>
      <c r="P101" s="5"/>
      <c r="Q101" s="5">
        <f t="shared" si="21"/>
        <v>0</v>
      </c>
      <c r="R101" s="5"/>
      <c r="S101" s="5"/>
      <c r="T101" s="5">
        <f t="shared" si="19"/>
        <v>0</v>
      </c>
      <c r="U101" s="5">
        <f t="shared" si="22"/>
        <v>0</v>
      </c>
      <c r="V101" s="5">
        <f t="shared" si="20"/>
        <v>0</v>
      </c>
      <c r="W101" s="5"/>
    </row>
    <row r="102" spans="1:23" ht="12.5" x14ac:dyDescent="0.25">
      <c r="A102" s="4">
        <f t="shared" si="15"/>
        <v>25</v>
      </c>
      <c r="B102" s="5"/>
      <c r="C102" s="5" t="s">
        <v>116</v>
      </c>
      <c r="D102" s="5"/>
      <c r="E102" s="26">
        <f>'Tab 58 p1'!E102</f>
        <v>52414.44</v>
      </c>
      <c r="F102" s="5"/>
      <c r="G102" s="26">
        <f t="shared" si="16"/>
        <v>-52414.44</v>
      </c>
      <c r="H102" s="5"/>
      <c r="I102" s="26">
        <f>'[1]Tab 58 p1'!I102</f>
        <v>0</v>
      </c>
      <c r="J102" s="5"/>
      <c r="K102" s="5">
        <f t="shared" si="17"/>
        <v>0</v>
      </c>
      <c r="L102" s="5"/>
      <c r="M102" s="5">
        <f t="shared" si="18"/>
        <v>0</v>
      </c>
      <c r="O102" s="5"/>
      <c r="P102" s="5"/>
      <c r="Q102" s="5">
        <f t="shared" si="21"/>
        <v>0</v>
      </c>
      <c r="R102" s="5"/>
      <c r="S102" s="5"/>
      <c r="T102" s="5">
        <f t="shared" si="19"/>
        <v>0</v>
      </c>
      <c r="U102" s="5">
        <f t="shared" si="22"/>
        <v>0</v>
      </c>
      <c r="V102" s="5">
        <f t="shared" si="20"/>
        <v>0</v>
      </c>
      <c r="W102" s="5"/>
    </row>
    <row r="103" spans="1:23" ht="12.5" x14ac:dyDescent="0.25">
      <c r="A103" s="4">
        <f t="shared" si="15"/>
        <v>26</v>
      </c>
      <c r="B103" s="5"/>
      <c r="C103" s="5" t="s">
        <v>117</v>
      </c>
      <c r="D103" s="5"/>
      <c r="E103" s="26">
        <f>'Tab 58 p1'!E103</f>
        <v>172199.99</v>
      </c>
      <c r="F103" s="5"/>
      <c r="G103" s="26">
        <f t="shared" si="16"/>
        <v>-172199.99</v>
      </c>
      <c r="H103" s="5"/>
      <c r="I103" s="26">
        <f>'[1]Tab 58 p1'!I103</f>
        <v>0</v>
      </c>
      <c r="J103" s="5"/>
      <c r="K103" s="5">
        <f t="shared" si="17"/>
        <v>0</v>
      </c>
      <c r="L103" s="5"/>
      <c r="M103" s="5">
        <f t="shared" si="18"/>
        <v>0</v>
      </c>
      <c r="O103" s="5"/>
      <c r="P103" s="5"/>
      <c r="Q103" s="5">
        <f t="shared" si="21"/>
        <v>0</v>
      </c>
      <c r="R103" s="5"/>
      <c r="S103" s="5"/>
      <c r="T103" s="5">
        <f t="shared" si="19"/>
        <v>0</v>
      </c>
      <c r="U103" s="5">
        <f t="shared" si="22"/>
        <v>0</v>
      </c>
      <c r="V103" s="5">
        <f t="shared" si="20"/>
        <v>0</v>
      </c>
      <c r="W103" s="5"/>
    </row>
    <row r="104" spans="1:23" ht="12.5" x14ac:dyDescent="0.25">
      <c r="A104" s="4">
        <f t="shared" si="15"/>
        <v>27</v>
      </c>
      <c r="B104" s="5"/>
      <c r="C104" s="5" t="s">
        <v>118</v>
      </c>
      <c r="D104" s="5"/>
      <c r="E104" s="70">
        <f>'Tab 58 p1'!E104</f>
        <v>-24717.5</v>
      </c>
      <c r="F104" s="5"/>
      <c r="G104" s="83">
        <f t="shared" si="16"/>
        <v>24717.5</v>
      </c>
      <c r="H104" s="5"/>
      <c r="I104" s="70">
        <f>'[1]Tab 58 p1'!I104</f>
        <v>0</v>
      </c>
      <c r="J104" s="24"/>
      <c r="K104" s="28">
        <f t="shared" si="17"/>
        <v>0</v>
      </c>
      <c r="L104" s="24"/>
      <c r="M104" s="28">
        <f t="shared" si="18"/>
        <v>0</v>
      </c>
      <c r="O104" s="28"/>
      <c r="P104" s="28"/>
      <c r="Q104" s="28">
        <f t="shared" si="21"/>
        <v>0</v>
      </c>
      <c r="R104" s="28"/>
      <c r="S104" s="28"/>
      <c r="T104" s="28">
        <f t="shared" si="19"/>
        <v>0</v>
      </c>
      <c r="U104" s="28">
        <f t="shared" si="22"/>
        <v>0</v>
      </c>
      <c r="V104" s="28">
        <f t="shared" si="20"/>
        <v>0</v>
      </c>
      <c r="W104" s="5"/>
    </row>
    <row r="105" spans="1:23" ht="12.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2.5" x14ac:dyDescent="0.25">
      <c r="A106" s="4">
        <f>A104+1</f>
        <v>28</v>
      </c>
      <c r="B106" s="5"/>
      <c r="C106" s="5" t="s">
        <v>119</v>
      </c>
      <c r="D106" s="5"/>
      <c r="E106" s="83">
        <f>SUM(E85:E104)</f>
        <v>4635459.1399999997</v>
      </c>
      <c r="F106" s="5"/>
      <c r="G106" s="83">
        <f>SUM(G85:G104)</f>
        <v>-10212573.905139903</v>
      </c>
      <c r="H106" s="5"/>
      <c r="I106" s="12">
        <f>SUM(I85:I104)</f>
        <v>-5577114.765139902</v>
      </c>
      <c r="J106" s="24"/>
      <c r="K106" s="12">
        <f>SUM(K85:K104)</f>
        <v>0</v>
      </c>
      <c r="L106" s="24"/>
      <c r="M106" s="12">
        <f>SUM(M85:M104)</f>
        <v>-5577114.765139902</v>
      </c>
      <c r="O106" s="12">
        <f t="shared" ref="O106:V106" si="23">SUM(O85:O104)</f>
        <v>0</v>
      </c>
      <c r="P106" s="12">
        <f t="shared" si="23"/>
        <v>0</v>
      </c>
      <c r="Q106" s="12">
        <f t="shared" si="23"/>
        <v>0</v>
      </c>
      <c r="R106" s="12">
        <f t="shared" si="23"/>
        <v>0</v>
      </c>
      <c r="S106" s="12">
        <f t="shared" si="23"/>
        <v>0</v>
      </c>
      <c r="T106" s="12">
        <f t="shared" si="23"/>
        <v>0</v>
      </c>
      <c r="U106" s="12">
        <f t="shared" si="23"/>
        <v>0</v>
      </c>
      <c r="V106" s="12">
        <f t="shared" si="23"/>
        <v>0</v>
      </c>
      <c r="W106" s="5"/>
    </row>
    <row r="107" spans="1:23" ht="12.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2.5" x14ac:dyDescent="0.25">
      <c r="A108" s="4">
        <f>A106+1</f>
        <v>29</v>
      </c>
      <c r="B108" s="5"/>
      <c r="C108" s="5" t="s">
        <v>120</v>
      </c>
      <c r="D108" s="5"/>
      <c r="E108" s="26">
        <f>E82+E106</f>
        <v>4628380.5</v>
      </c>
      <c r="F108" s="5"/>
      <c r="G108" s="26">
        <f>G82+G106</f>
        <v>-10205495.265139902</v>
      </c>
      <c r="H108" s="5"/>
      <c r="I108" s="26">
        <f>I82+I106</f>
        <v>-5577114.765139902</v>
      </c>
      <c r="J108" s="5"/>
      <c r="K108" s="5">
        <f>K82+K106</f>
        <v>0</v>
      </c>
      <c r="L108" s="5"/>
      <c r="M108" s="26">
        <f>M82+M106</f>
        <v>-5577114.765139902</v>
      </c>
      <c r="O108" s="5">
        <f t="shared" ref="O108:V108" si="24">O82+O106</f>
        <v>0</v>
      </c>
      <c r="P108" s="5">
        <f t="shared" si="24"/>
        <v>0</v>
      </c>
      <c r="Q108" s="5">
        <f t="shared" si="24"/>
        <v>0</v>
      </c>
      <c r="R108" s="5">
        <f t="shared" si="24"/>
        <v>0</v>
      </c>
      <c r="S108" s="5">
        <f t="shared" si="24"/>
        <v>0</v>
      </c>
      <c r="T108" s="5">
        <f t="shared" si="24"/>
        <v>0</v>
      </c>
      <c r="U108" s="5">
        <f t="shared" si="24"/>
        <v>0</v>
      </c>
      <c r="V108" s="5">
        <f t="shared" si="24"/>
        <v>0</v>
      </c>
      <c r="W108" s="5"/>
    </row>
    <row r="109" spans="1:23" x14ac:dyDescent="0.25">
      <c r="A109" s="41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1:23" ht="13" x14ac:dyDescent="0.3">
      <c r="A110" s="16">
        <f>A108+1</f>
        <v>30</v>
      </c>
      <c r="B110" s="42"/>
      <c r="C110" s="24" t="s">
        <v>121</v>
      </c>
      <c r="D110" s="42"/>
      <c r="E110" s="77">
        <f>'Tab 58 p1'!E110</f>
        <v>-920359.08000000007</v>
      </c>
      <c r="F110" s="24"/>
      <c r="G110" s="26">
        <f>I110-E110</f>
        <v>105994.17499999888</v>
      </c>
      <c r="H110" s="24"/>
      <c r="I110" s="77">
        <f>'[1]Tab 58 p1'!I110</f>
        <v>-814364.90500000119</v>
      </c>
      <c r="J110" s="24"/>
      <c r="K110" s="5">
        <f>M110-I110</f>
        <v>0</v>
      </c>
      <c r="L110" s="24"/>
      <c r="M110" s="24">
        <f>I110</f>
        <v>-814364.90500000119</v>
      </c>
      <c r="N110" s="43"/>
      <c r="O110" s="5">
        <v>0</v>
      </c>
      <c r="P110" s="5">
        <v>0</v>
      </c>
      <c r="Q110" s="5">
        <f>O110-P110</f>
        <v>0</v>
      </c>
      <c r="R110" s="5">
        <v>0</v>
      </c>
      <c r="S110" s="5">
        <v>0</v>
      </c>
      <c r="T110" s="5">
        <f>S110*5/12</f>
        <v>0</v>
      </c>
      <c r="U110" s="5">
        <v>0</v>
      </c>
      <c r="V110" s="5">
        <f>Q110+R110+U110</f>
        <v>0</v>
      </c>
    </row>
    <row r="111" spans="1:23" x14ac:dyDescent="0.25">
      <c r="A111" s="44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</row>
    <row r="112" spans="1:23" ht="12.5" x14ac:dyDescent="0.25">
      <c r="A112" s="4">
        <f>A110+1</f>
        <v>31</v>
      </c>
      <c r="B112" s="5"/>
      <c r="C112" s="5" t="s">
        <v>122</v>
      </c>
      <c r="D112" s="5"/>
      <c r="E112" s="26">
        <f>E108+E110</f>
        <v>3708021.42</v>
      </c>
      <c r="F112" s="5"/>
      <c r="G112" s="26">
        <f>G108+G110</f>
        <v>-10099501.090139903</v>
      </c>
      <c r="H112" s="5"/>
      <c r="I112" s="26">
        <f>I108+I110</f>
        <v>-6391479.6701399032</v>
      </c>
      <c r="J112" s="5"/>
      <c r="K112" s="5">
        <f>K86+K110</f>
        <v>0</v>
      </c>
      <c r="L112" s="5"/>
      <c r="M112" s="26">
        <f>M108+M110</f>
        <v>-6391479.6701399032</v>
      </c>
      <c r="O112" s="5">
        <f t="shared" ref="O112:V112" si="25">O108+O110</f>
        <v>0</v>
      </c>
      <c r="P112" s="5">
        <f t="shared" si="25"/>
        <v>0</v>
      </c>
      <c r="Q112" s="5">
        <f t="shared" si="25"/>
        <v>0</v>
      </c>
      <c r="R112" s="5">
        <f t="shared" si="25"/>
        <v>0</v>
      </c>
      <c r="S112" s="5">
        <f t="shared" si="25"/>
        <v>0</v>
      </c>
      <c r="T112" s="5">
        <f t="shared" si="25"/>
        <v>0</v>
      </c>
      <c r="U112" s="5">
        <f t="shared" si="25"/>
        <v>0</v>
      </c>
      <c r="V112" s="5">
        <f t="shared" si="25"/>
        <v>0</v>
      </c>
    </row>
    <row r="113" spans="1:13" x14ac:dyDescent="0.25">
      <c r="A113" s="44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</row>
    <row r="114" spans="1:13" x14ac:dyDescent="0.25">
      <c r="A114" s="44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</row>
    <row r="115" spans="1:13" x14ac:dyDescent="0.25">
      <c r="A115" s="44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</row>
    <row r="116" spans="1:13" x14ac:dyDescent="0.25">
      <c r="A116" s="44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</row>
    <row r="117" spans="1:13" x14ac:dyDescent="0.25">
      <c r="A117" s="44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</row>
    <row r="118" spans="1:13" x14ac:dyDescent="0.25">
      <c r="A118" s="44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</row>
    <row r="119" spans="1:13" x14ac:dyDescent="0.25">
      <c r="A119" s="44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</row>
    <row r="120" spans="1:13" x14ac:dyDescent="0.25">
      <c r="A120" s="44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</row>
    <row r="121" spans="1:13" x14ac:dyDescent="0.25">
      <c r="A121" s="44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</row>
    <row r="122" spans="1:13" x14ac:dyDescent="0.25">
      <c r="A122" s="44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</row>
    <row r="123" spans="1:13" x14ac:dyDescent="0.25">
      <c r="A123" s="44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</row>
    <row r="124" spans="1:13" x14ac:dyDescent="0.25">
      <c r="A124" s="44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</row>
    <row r="125" spans="1:13" x14ac:dyDescent="0.25">
      <c r="A125" s="44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</row>
    <row r="126" spans="1:13" x14ac:dyDescent="0.25">
      <c r="A126" s="44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</row>
    <row r="127" spans="1:13" x14ac:dyDescent="0.25">
      <c r="A127" s="44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</row>
    <row r="128" spans="1:13" x14ac:dyDescent="0.25">
      <c r="A128" s="44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</row>
    <row r="129" spans="1:13" x14ac:dyDescent="0.25">
      <c r="A129" s="44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</row>
    <row r="130" spans="1:13" x14ac:dyDescent="0.25">
      <c r="A130" s="44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</row>
    <row r="131" spans="1:13" x14ac:dyDescent="0.25">
      <c r="A131" s="44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</row>
    <row r="132" spans="1:13" x14ac:dyDescent="0.25">
      <c r="A132" s="44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</row>
    <row r="133" spans="1:13" x14ac:dyDescent="0.25">
      <c r="A133" s="44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</row>
    <row r="134" spans="1:13" x14ac:dyDescent="0.25">
      <c r="A134" s="44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</row>
    <row r="135" spans="1:13" x14ac:dyDescent="0.25">
      <c r="A135" s="44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</row>
    <row r="136" spans="1:13" x14ac:dyDescent="0.25">
      <c r="A136" s="44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</row>
    <row r="137" spans="1:13" x14ac:dyDescent="0.25">
      <c r="A137" s="44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</row>
    <row r="138" spans="1:13" x14ac:dyDescent="0.25">
      <c r="A138" s="44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</row>
    <row r="139" spans="1:13" x14ac:dyDescent="0.25">
      <c r="A139" s="44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</row>
    <row r="140" spans="1:13" x14ac:dyDescent="0.25">
      <c r="A140" s="44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</row>
    <row r="141" spans="1:13" x14ac:dyDescent="0.25">
      <c r="A141" s="44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</row>
    <row r="142" spans="1:13" x14ac:dyDescent="0.25">
      <c r="A142" s="44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</row>
    <row r="143" spans="1:13" x14ac:dyDescent="0.25">
      <c r="A143" s="44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</row>
    <row r="144" spans="1:13" x14ac:dyDescent="0.25">
      <c r="A144" s="44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</row>
    <row r="145" spans="1:13" x14ac:dyDescent="0.25">
      <c r="A145" s="44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</row>
    <row r="146" spans="1:13" x14ac:dyDescent="0.25">
      <c r="A146" s="44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</row>
    <row r="147" spans="1:13" x14ac:dyDescent="0.25">
      <c r="A147" s="44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</row>
    <row r="148" spans="1:13" x14ac:dyDescent="0.25">
      <c r="A148" s="44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</row>
    <row r="149" spans="1:13" x14ac:dyDescent="0.25">
      <c r="A149" s="44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</row>
    <row r="150" spans="1:13" x14ac:dyDescent="0.25">
      <c r="A150" s="44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</row>
    <row r="151" spans="1:13" x14ac:dyDescent="0.25">
      <c r="A151" s="44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</row>
    <row r="152" spans="1:13" x14ac:dyDescent="0.25">
      <c r="A152" s="44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</row>
    <row r="153" spans="1:13" x14ac:dyDescent="0.25">
      <c r="A153" s="44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</row>
    <row r="154" spans="1:13" x14ac:dyDescent="0.25">
      <c r="A154" s="44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</row>
    <row r="155" spans="1:13" x14ac:dyDescent="0.25">
      <c r="A155" s="44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</row>
    <row r="156" spans="1:13" x14ac:dyDescent="0.25">
      <c r="A156" s="44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</row>
    <row r="157" spans="1:13" x14ac:dyDescent="0.25">
      <c r="A157" s="44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</row>
    <row r="158" spans="1:13" x14ac:dyDescent="0.25">
      <c r="A158" s="44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</row>
    <row r="159" spans="1:13" x14ac:dyDescent="0.25">
      <c r="A159" s="44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</row>
    <row r="160" spans="1:13" x14ac:dyDescent="0.25">
      <c r="A160" s="44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</row>
    <row r="161" spans="1:13" x14ac:dyDescent="0.25">
      <c r="A161" s="45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</row>
    <row r="162" spans="1:13" x14ac:dyDescent="0.25">
      <c r="A162" s="45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</row>
    <row r="163" spans="1:13" x14ac:dyDescent="0.25">
      <c r="A163" s="45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</row>
    <row r="164" spans="1:13" x14ac:dyDescent="0.25">
      <c r="A164" s="45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</row>
    <row r="165" spans="1:13" x14ac:dyDescent="0.25">
      <c r="A165" s="45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</row>
    <row r="166" spans="1:13" x14ac:dyDescent="0.25">
      <c r="A166" s="45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</row>
    <row r="167" spans="1:13" x14ac:dyDescent="0.25">
      <c r="A167" s="45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</row>
    <row r="168" spans="1:13" x14ac:dyDescent="0.25">
      <c r="A168" s="45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</row>
    <row r="169" spans="1:13" x14ac:dyDescent="0.25">
      <c r="A169" s="45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</row>
    <row r="170" spans="1:13" x14ac:dyDescent="0.25">
      <c r="A170" s="45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</row>
    <row r="171" spans="1:13" x14ac:dyDescent="0.25">
      <c r="A171" s="45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</row>
    <row r="172" spans="1:13" x14ac:dyDescent="0.25">
      <c r="A172" s="45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</row>
    <row r="173" spans="1:13" x14ac:dyDescent="0.25">
      <c r="A173" s="45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</row>
    <row r="174" spans="1:13" x14ac:dyDescent="0.25">
      <c r="A174" s="45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</row>
    <row r="175" spans="1:13" x14ac:dyDescent="0.25">
      <c r="A175" s="45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</row>
    <row r="176" spans="1:13" x14ac:dyDescent="0.25">
      <c r="A176" s="45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</row>
    <row r="177" spans="1:13" x14ac:dyDescent="0.25">
      <c r="A177" s="45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</row>
    <row r="178" spans="1:13" x14ac:dyDescent="0.25">
      <c r="A178" s="45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</row>
    <row r="179" spans="1:13" x14ac:dyDescent="0.25">
      <c r="A179" s="45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</row>
    <row r="180" spans="1:13" x14ac:dyDescent="0.25">
      <c r="A180" s="45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</row>
    <row r="181" spans="1:13" x14ac:dyDescent="0.25">
      <c r="A181" s="45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</row>
    <row r="182" spans="1:13" x14ac:dyDescent="0.25">
      <c r="A182" s="45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</row>
    <row r="183" spans="1:13" x14ac:dyDescent="0.25">
      <c r="A183" s="45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</row>
    <row r="184" spans="1:13" x14ac:dyDescent="0.25">
      <c r="A184" s="45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</row>
    <row r="185" spans="1:13" x14ac:dyDescent="0.25">
      <c r="A185" s="45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</row>
    <row r="186" spans="1:13" x14ac:dyDescent="0.25">
      <c r="A186" s="45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</row>
    <row r="187" spans="1:13" x14ac:dyDescent="0.25">
      <c r="A187" s="45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</row>
    <row r="188" spans="1:13" x14ac:dyDescent="0.25">
      <c r="A188" s="45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</row>
    <row r="189" spans="1:13" x14ac:dyDescent="0.25">
      <c r="A189" s="45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</row>
    <row r="190" spans="1:13" x14ac:dyDescent="0.25">
      <c r="A190" s="45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</row>
    <row r="191" spans="1:13" x14ac:dyDescent="0.25">
      <c r="A191" s="45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</row>
    <row r="192" spans="1:13" x14ac:dyDescent="0.25">
      <c r="A192" s="45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</row>
    <row r="193" spans="1:13" x14ac:dyDescent="0.25">
      <c r="A193" s="45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</row>
    <row r="194" spans="1:13" x14ac:dyDescent="0.25">
      <c r="A194" s="45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</row>
    <row r="195" spans="1:13" x14ac:dyDescent="0.25">
      <c r="A195" s="45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</row>
    <row r="196" spans="1:13" x14ac:dyDescent="0.25">
      <c r="A196" s="45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</row>
    <row r="197" spans="1:13" x14ac:dyDescent="0.25">
      <c r="A197" s="45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</row>
    <row r="198" spans="1:13" x14ac:dyDescent="0.25">
      <c r="A198" s="45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</row>
    <row r="199" spans="1:13" x14ac:dyDescent="0.25">
      <c r="A199" s="45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</row>
  </sheetData>
  <mergeCells count="9">
    <mergeCell ref="A63:M63"/>
    <mergeCell ref="A64:M64"/>
    <mergeCell ref="A65:M65"/>
    <mergeCell ref="A1:M1"/>
    <mergeCell ref="A2:M2"/>
    <mergeCell ref="A3:M3"/>
    <mergeCell ref="A4:M4"/>
    <mergeCell ref="E9:I9"/>
    <mergeCell ref="A62:M6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01F49-FC18-4124-A0C1-114A4303EF4C}">
  <sheetPr>
    <tabColor rgb="FF0000FF"/>
    <pageSetUpPr fitToPage="1"/>
  </sheetPr>
  <dimension ref="A1:W199"/>
  <sheetViews>
    <sheetView topLeftCell="A11" workbookViewId="0">
      <selection activeCell="G60" sqref="G60"/>
    </sheetView>
  </sheetViews>
  <sheetFormatPr defaultColWidth="7.54296875" defaultRowHeight="10.5" x14ac:dyDescent="0.25"/>
  <cols>
    <col min="1" max="1" width="4.7265625" style="18" customWidth="1"/>
    <col min="2" max="2" width="0.81640625" style="1" customWidth="1"/>
    <col min="3" max="3" width="37.81640625" style="1" customWidth="1"/>
    <col min="4" max="4" width="13.7265625" style="1" bestFit="1" customWidth="1"/>
    <col min="5" max="5" width="13.7265625" style="1" customWidth="1"/>
    <col min="6" max="6" width="1.1796875" style="1" customWidth="1"/>
    <col min="7" max="7" width="13.7265625" style="1" customWidth="1"/>
    <col min="8" max="8" width="1.453125" style="1" customWidth="1"/>
    <col min="9" max="9" width="14.1796875" style="1" bestFit="1" customWidth="1"/>
    <col min="10" max="10" width="1.1796875" style="1" customWidth="1"/>
    <col min="11" max="11" width="11" style="1" bestFit="1" customWidth="1"/>
    <col min="12" max="12" width="1.453125" style="1" customWidth="1"/>
    <col min="13" max="13" width="13.7265625" style="1" customWidth="1"/>
    <col min="14" max="14" width="7.453125" style="1" customWidth="1"/>
    <col min="15" max="15" width="10.81640625" style="1" hidden="1" customWidth="1"/>
    <col min="16" max="16" width="10.1796875" style="1" hidden="1" customWidth="1"/>
    <col min="17" max="17" width="10.81640625" style="1" hidden="1" customWidth="1"/>
    <col min="18" max="18" width="10.1796875" style="1" hidden="1" customWidth="1"/>
    <col min="19" max="20" width="10.81640625" style="1" hidden="1" customWidth="1"/>
    <col min="21" max="21" width="9.81640625" style="1" hidden="1" customWidth="1"/>
    <col min="22" max="22" width="10.81640625" style="1" hidden="1" customWidth="1"/>
    <col min="23" max="23" width="8" style="1" bestFit="1" customWidth="1"/>
    <col min="24" max="16384" width="7.54296875" style="1"/>
  </cols>
  <sheetData>
    <row r="1" spans="1:23" ht="12.5" x14ac:dyDescent="0.25">
      <c r="A1"/>
      <c r="B1"/>
      <c r="C1"/>
      <c r="D1"/>
      <c r="E1"/>
      <c r="F1"/>
      <c r="G1"/>
      <c r="H1"/>
      <c r="I1"/>
      <c r="J1"/>
      <c r="K1"/>
      <c r="L1"/>
      <c r="M1"/>
    </row>
    <row r="2" spans="1:23" ht="12.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23" ht="12.5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1">
        <f>185968*0.06</f>
        <v>11158.08</v>
      </c>
    </row>
    <row r="4" spans="1:23" ht="12.5" x14ac:dyDescent="0.25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O4" s="1">
        <f>5158+2000+2500</f>
        <v>9658</v>
      </c>
    </row>
    <row r="5" spans="1:23" ht="12.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1">
        <f>O3-O4</f>
        <v>1500.08</v>
      </c>
    </row>
    <row r="6" spans="1:23" ht="13" x14ac:dyDescent="0.3">
      <c r="A6" s="6" t="s">
        <v>2</v>
      </c>
      <c r="B6" s="5"/>
      <c r="C6" s="5"/>
      <c r="D6" s="5"/>
      <c r="E6" s="5"/>
      <c r="F6" s="5"/>
      <c r="G6" s="5"/>
      <c r="H6" s="7"/>
      <c r="J6" s="8"/>
      <c r="K6" s="8"/>
      <c r="L6" s="8"/>
      <c r="M6" s="9" t="s">
        <v>3</v>
      </c>
    </row>
    <row r="7" spans="1:23" ht="13" x14ac:dyDescent="0.3">
      <c r="A7" s="6" t="s">
        <v>1656</v>
      </c>
      <c r="B7" s="5"/>
      <c r="C7" s="5"/>
      <c r="D7" s="5"/>
      <c r="E7" s="5"/>
      <c r="F7" s="5"/>
      <c r="G7" s="5"/>
      <c r="H7" s="7"/>
      <c r="J7" s="8"/>
      <c r="K7" s="8"/>
      <c r="L7" s="8"/>
      <c r="M7" s="10" t="s">
        <v>5</v>
      </c>
    </row>
    <row r="8" spans="1:23" ht="12.5" x14ac:dyDescent="0.25">
      <c r="A8" s="11" t="s">
        <v>6</v>
      </c>
      <c r="B8" s="12"/>
      <c r="C8" s="12"/>
      <c r="D8" s="12"/>
      <c r="E8" s="12"/>
      <c r="F8" s="12"/>
      <c r="G8" s="12"/>
      <c r="H8" s="7"/>
      <c r="J8" s="13"/>
      <c r="K8" s="13"/>
      <c r="L8" s="13"/>
      <c r="M8" s="13"/>
      <c r="N8" s="14"/>
      <c r="O8" s="4" t="s">
        <v>7</v>
      </c>
      <c r="P8" s="4" t="s">
        <v>8</v>
      </c>
      <c r="Q8" s="4" t="s">
        <v>9</v>
      </c>
      <c r="R8" s="4" t="s">
        <v>10</v>
      </c>
      <c r="S8" s="4" t="s">
        <v>11</v>
      </c>
      <c r="T8" s="4" t="s">
        <v>12</v>
      </c>
      <c r="U8" s="4" t="s">
        <v>13</v>
      </c>
      <c r="V8" s="4" t="s">
        <v>14</v>
      </c>
      <c r="W8" s="5"/>
    </row>
    <row r="9" spans="1:23" s="18" customFormat="1" ht="12.5" x14ac:dyDescent="0.25">
      <c r="A9" s="4"/>
      <c r="B9" s="4"/>
      <c r="C9" s="4"/>
      <c r="D9" s="4"/>
      <c r="E9" s="15" t="s">
        <v>15</v>
      </c>
      <c r="F9" s="15"/>
      <c r="G9" s="15"/>
      <c r="H9" s="15"/>
      <c r="I9" s="15"/>
      <c r="J9" s="16"/>
      <c r="K9" s="17"/>
      <c r="L9" s="17" t="s">
        <v>16</v>
      </c>
      <c r="M9" s="17"/>
      <c r="O9" s="4"/>
      <c r="P9" s="4"/>
      <c r="Q9" s="4" t="s">
        <v>17</v>
      </c>
      <c r="R9" s="4" t="s">
        <v>18</v>
      </c>
      <c r="S9" s="4"/>
      <c r="T9" s="4" t="s">
        <v>19</v>
      </c>
      <c r="U9" s="4" t="s">
        <v>20</v>
      </c>
      <c r="V9" s="4"/>
      <c r="W9" s="4"/>
    </row>
    <row r="10" spans="1:23" s="18" customFormat="1" ht="12.5" x14ac:dyDescent="0.25">
      <c r="A10" s="4" t="s">
        <v>21</v>
      </c>
      <c r="B10" s="4"/>
      <c r="C10" s="4"/>
      <c r="D10" s="4"/>
      <c r="E10" s="4" t="s">
        <v>22</v>
      </c>
      <c r="F10" s="4"/>
      <c r="G10" s="4" t="s">
        <v>23</v>
      </c>
      <c r="H10" s="4"/>
      <c r="I10" s="4" t="s">
        <v>24</v>
      </c>
      <c r="J10" s="16"/>
      <c r="K10" s="4" t="s">
        <v>23</v>
      </c>
      <c r="L10" s="4"/>
      <c r="M10" s="4" t="s">
        <v>24</v>
      </c>
      <c r="O10" s="4" t="s">
        <v>25</v>
      </c>
      <c r="P10" s="4" t="s">
        <v>26</v>
      </c>
      <c r="Q10" s="4" t="s">
        <v>27</v>
      </c>
      <c r="R10" s="4" t="s">
        <v>27</v>
      </c>
      <c r="S10" s="4" t="s">
        <v>19</v>
      </c>
      <c r="T10" s="19" t="s">
        <v>28</v>
      </c>
      <c r="U10" s="19" t="s">
        <v>29</v>
      </c>
      <c r="V10" s="4"/>
      <c r="W10" s="4"/>
    </row>
    <row r="11" spans="1:23" s="18" customFormat="1" ht="12.5" x14ac:dyDescent="0.25">
      <c r="A11" s="20" t="s">
        <v>30</v>
      </c>
      <c r="B11" s="21"/>
      <c r="C11" s="20" t="s">
        <v>31</v>
      </c>
      <c r="D11" s="21"/>
      <c r="E11" s="22" t="s">
        <v>32</v>
      </c>
      <c r="F11" s="21"/>
      <c r="G11" s="20" t="s">
        <v>33</v>
      </c>
      <c r="H11" s="21"/>
      <c r="I11" s="22" t="s">
        <v>34</v>
      </c>
      <c r="J11" s="16"/>
      <c r="K11" s="20" t="s">
        <v>33</v>
      </c>
      <c r="L11" s="20"/>
      <c r="M11" s="23" t="str">
        <f>I11</f>
        <v>TME 6/30/26</v>
      </c>
      <c r="O11" s="19" t="s">
        <v>35</v>
      </c>
      <c r="P11" s="19" t="s">
        <v>35</v>
      </c>
      <c r="Q11" s="19" t="s">
        <v>35</v>
      </c>
      <c r="R11" s="19" t="s">
        <v>28</v>
      </c>
      <c r="S11" s="19" t="s">
        <v>28</v>
      </c>
      <c r="T11" s="4" t="s">
        <v>36</v>
      </c>
      <c r="U11" s="4" t="s">
        <v>37</v>
      </c>
      <c r="V11" s="4" t="s">
        <v>38</v>
      </c>
      <c r="W11" s="4"/>
    </row>
    <row r="12" spans="1:23" s="18" customFormat="1" ht="12.5" x14ac:dyDescent="0.25">
      <c r="A12" s="4"/>
      <c r="B12" s="4"/>
      <c r="C12" s="4"/>
      <c r="D12" s="4"/>
      <c r="E12" s="4" t="s">
        <v>39</v>
      </c>
      <c r="F12" s="4"/>
      <c r="G12" s="4" t="s">
        <v>40</v>
      </c>
      <c r="H12" s="4"/>
      <c r="I12" s="4" t="s">
        <v>41</v>
      </c>
      <c r="J12" s="16"/>
      <c r="K12" s="19" t="s">
        <v>42</v>
      </c>
      <c r="L12" s="16"/>
      <c r="M12" s="19" t="s">
        <v>43</v>
      </c>
      <c r="O12" s="4"/>
      <c r="P12" s="4"/>
      <c r="Q12" s="4"/>
      <c r="R12" s="4"/>
      <c r="S12" s="4"/>
      <c r="T12" s="4"/>
      <c r="U12" s="4"/>
      <c r="V12" s="4"/>
      <c r="W12" s="4"/>
    </row>
    <row r="13" spans="1:23" s="18" customFormat="1" ht="12.5" x14ac:dyDescent="0.25">
      <c r="A13" s="4"/>
      <c r="B13" s="4"/>
      <c r="C13" s="4"/>
      <c r="D13" s="4"/>
      <c r="E13" s="4" t="s">
        <v>44</v>
      </c>
      <c r="F13" s="4"/>
      <c r="G13" s="4" t="s">
        <v>44</v>
      </c>
      <c r="H13" s="4"/>
      <c r="I13" s="4" t="s">
        <v>44</v>
      </c>
      <c r="J13" s="16"/>
      <c r="K13" s="4" t="s">
        <v>44</v>
      </c>
      <c r="L13" s="16"/>
      <c r="M13" s="4" t="s">
        <v>44</v>
      </c>
      <c r="O13" s="4"/>
      <c r="P13" s="4"/>
      <c r="Q13" s="4"/>
      <c r="R13" s="4"/>
      <c r="S13" s="4"/>
      <c r="T13" s="4"/>
      <c r="U13" s="4"/>
      <c r="V13" s="4"/>
      <c r="W13" s="4"/>
    </row>
    <row r="14" spans="1:23" ht="12.5" x14ac:dyDescent="0.25">
      <c r="A14" s="4"/>
      <c r="B14" s="5"/>
      <c r="C14" s="5"/>
      <c r="D14" s="5"/>
      <c r="E14" s="5"/>
      <c r="F14" s="5"/>
      <c r="G14" s="5"/>
      <c r="H14" s="5"/>
      <c r="I14" s="5"/>
      <c r="J14" s="24"/>
      <c r="K14" s="24"/>
      <c r="L14" s="24"/>
      <c r="M14" s="24"/>
      <c r="O14" s="5"/>
      <c r="P14" s="5"/>
      <c r="Q14" s="5"/>
      <c r="R14" s="5"/>
      <c r="S14" s="5"/>
      <c r="T14" s="5"/>
      <c r="U14" s="5"/>
      <c r="V14" s="5"/>
      <c r="W14" s="5"/>
    </row>
    <row r="15" spans="1:23" ht="12.5" x14ac:dyDescent="0.25">
      <c r="A15" s="4">
        <v>1</v>
      </c>
      <c r="B15" s="5"/>
      <c r="C15" s="5" t="s">
        <v>45</v>
      </c>
      <c r="D15" s="5"/>
      <c r="E15" s="25">
        <f>-('TB YE 2-28-25'!J627-'TB YE 2-28-25'!D599)</f>
        <v>10596051.649999999</v>
      </c>
      <c r="F15" s="5"/>
      <c r="G15" s="5">
        <f>I15-E15</f>
        <v>-6116091.2625618214</v>
      </c>
      <c r="H15" s="5"/>
      <c r="I15" s="26">
        <f>-[1]Return!H71+[1]Return!H66</f>
        <v>4479960.3874381771</v>
      </c>
      <c r="J15" s="24"/>
      <c r="K15" s="5">
        <f>M15-I15</f>
        <v>0</v>
      </c>
      <c r="L15" s="24"/>
      <c r="M15" s="24">
        <f>I15</f>
        <v>4479960.3874381771</v>
      </c>
    </row>
    <row r="16" spans="1:23" ht="12.5" x14ac:dyDescent="0.25">
      <c r="A16" s="4">
        <f>A15+1</f>
        <v>2</v>
      </c>
      <c r="B16" s="5"/>
      <c r="C16" s="5" t="s">
        <v>46</v>
      </c>
      <c r="D16" s="5"/>
      <c r="E16" s="27">
        <f>'TB YE 2-28-25'!D599</f>
        <v>2307224.5</v>
      </c>
      <c r="F16" s="5"/>
      <c r="G16" s="28">
        <f>I16-E16</f>
        <v>1537862.7939617056</v>
      </c>
      <c r="H16" s="5"/>
      <c r="I16" s="29">
        <f>[1]Return!H76</f>
        <v>3845087.2939617056</v>
      </c>
      <c r="J16" s="24"/>
      <c r="K16" s="28">
        <f>M16-I16</f>
        <v>0</v>
      </c>
      <c r="L16" s="24"/>
      <c r="M16" s="28">
        <f>I16</f>
        <v>3845087.2939617056</v>
      </c>
      <c r="O16" s="28">
        <v>0</v>
      </c>
      <c r="P16" s="28">
        <v>0</v>
      </c>
      <c r="Q16" s="28">
        <f>O16-P16</f>
        <v>0</v>
      </c>
      <c r="R16" s="28">
        <v>0</v>
      </c>
      <c r="S16" s="28">
        <v>0</v>
      </c>
      <c r="T16" s="28">
        <v>0</v>
      </c>
      <c r="U16" s="28">
        <f>T16-R16</f>
        <v>0</v>
      </c>
      <c r="V16" s="28">
        <v>0</v>
      </c>
      <c r="W16" s="5"/>
    </row>
    <row r="17" spans="1:23" ht="12.5" x14ac:dyDescent="0.25">
      <c r="A17" s="4">
        <f>A16+1</f>
        <v>3</v>
      </c>
      <c r="B17" s="5"/>
      <c r="C17" s="5" t="s">
        <v>47</v>
      </c>
      <c r="D17" s="5" t="s">
        <v>48</v>
      </c>
      <c r="E17" s="5">
        <f>+E15-E16</f>
        <v>8288827.1499999985</v>
      </c>
      <c r="F17" s="5"/>
      <c r="G17" s="5">
        <f>I17-E17</f>
        <v>-7653954.056523527</v>
      </c>
      <c r="H17" s="5"/>
      <c r="I17" s="5">
        <f>+I15-I16</f>
        <v>634873.09347647149</v>
      </c>
      <c r="J17" s="5"/>
      <c r="K17" s="5">
        <f>M17-I17</f>
        <v>0</v>
      </c>
      <c r="L17" s="5"/>
      <c r="M17" s="5">
        <f>+M15-M16</f>
        <v>634873.09347647149</v>
      </c>
      <c r="O17" s="5">
        <f t="shared" ref="O17:V17" si="0">+O15-O16</f>
        <v>0</v>
      </c>
      <c r="P17" s="5">
        <f t="shared" si="0"/>
        <v>0</v>
      </c>
      <c r="Q17" s="5">
        <f t="shared" si="0"/>
        <v>0</v>
      </c>
      <c r="R17" s="5">
        <f t="shared" si="0"/>
        <v>0</v>
      </c>
      <c r="S17" s="5">
        <f t="shared" si="0"/>
        <v>0</v>
      </c>
      <c r="T17" s="5">
        <f t="shared" si="0"/>
        <v>0</v>
      </c>
      <c r="U17" s="5">
        <f t="shared" si="0"/>
        <v>0</v>
      </c>
      <c r="V17" s="5">
        <f t="shared" si="0"/>
        <v>0</v>
      </c>
      <c r="W17" s="5"/>
    </row>
    <row r="18" spans="1:23" ht="12.5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12.5" x14ac:dyDescent="0.25">
      <c r="A19" s="4">
        <f>A17+1</f>
        <v>4</v>
      </c>
      <c r="B19" s="5"/>
      <c r="C19" s="5" t="s">
        <v>49</v>
      </c>
      <c r="D19" s="5" t="s">
        <v>50</v>
      </c>
      <c r="E19" s="28">
        <f>E108</f>
        <v>4628380.5</v>
      </c>
      <c r="F19" s="5"/>
      <c r="G19" s="28">
        <f>I19-E19</f>
        <v>-10205495.265139902</v>
      </c>
      <c r="H19" s="5"/>
      <c r="I19" s="28">
        <f>I108</f>
        <v>-5577114.765139902</v>
      </c>
      <c r="J19" s="24"/>
      <c r="K19" s="28">
        <f>M19-I19</f>
        <v>0</v>
      </c>
      <c r="L19" s="24"/>
      <c r="M19" s="28">
        <f>M108</f>
        <v>-5577114.765139902</v>
      </c>
      <c r="O19" s="28">
        <f>O108</f>
        <v>0</v>
      </c>
      <c r="P19" s="28">
        <f>P108</f>
        <v>0</v>
      </c>
      <c r="Q19" s="28">
        <f>Q108</f>
        <v>0</v>
      </c>
      <c r="R19" s="28">
        <f>R108</f>
        <v>0</v>
      </c>
      <c r="S19" s="28">
        <f>S108</f>
        <v>0</v>
      </c>
      <c r="T19" s="28">
        <f t="shared" ref="T19:V19" si="1">T108</f>
        <v>0</v>
      </c>
      <c r="U19" s="28">
        <f t="shared" si="1"/>
        <v>0</v>
      </c>
      <c r="V19" s="28">
        <f t="shared" si="1"/>
        <v>0</v>
      </c>
      <c r="W19" s="5"/>
    </row>
    <row r="20" spans="1:23" ht="12.5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12.5" x14ac:dyDescent="0.25">
      <c r="A21" s="4">
        <f>A19+1</f>
        <v>5</v>
      </c>
      <c r="B21" s="5"/>
      <c r="C21" s="5" t="s">
        <v>51</v>
      </c>
      <c r="D21" s="5" t="s">
        <v>52</v>
      </c>
      <c r="E21" s="5">
        <f>+E17+E19</f>
        <v>12917207.649999999</v>
      </c>
      <c r="F21" s="5"/>
      <c r="G21" s="5">
        <f>I21-E21</f>
        <v>-17859449.321663428</v>
      </c>
      <c r="H21" s="5"/>
      <c r="I21" s="5">
        <f>+I17+I19</f>
        <v>-4942241.6716634305</v>
      </c>
      <c r="J21" s="5"/>
      <c r="K21" s="5">
        <f>M21-I21</f>
        <v>0</v>
      </c>
      <c r="L21" s="5"/>
      <c r="M21" s="5">
        <f>+M17+M19</f>
        <v>-4942241.6716634305</v>
      </c>
      <c r="O21" s="5">
        <f t="shared" ref="O21:V21" si="2">+O17+O19</f>
        <v>0</v>
      </c>
      <c r="P21" s="5">
        <f t="shared" si="2"/>
        <v>0</v>
      </c>
      <c r="Q21" s="5">
        <f t="shared" si="2"/>
        <v>0</v>
      </c>
      <c r="R21" s="5">
        <f t="shared" si="2"/>
        <v>0</v>
      </c>
      <c r="S21" s="5">
        <f t="shared" si="2"/>
        <v>0</v>
      </c>
      <c r="T21" s="5">
        <f t="shared" si="2"/>
        <v>0</v>
      </c>
      <c r="U21" s="5">
        <f t="shared" si="2"/>
        <v>0</v>
      </c>
      <c r="V21" s="5">
        <f t="shared" si="2"/>
        <v>0</v>
      </c>
      <c r="W21" s="5"/>
    </row>
    <row r="22" spans="1:23" ht="12.5" x14ac:dyDescent="0.25">
      <c r="A22" s="4">
        <f>A21+1</f>
        <v>6</v>
      </c>
      <c r="B22" s="5"/>
      <c r="C22" s="5" t="s">
        <v>53</v>
      </c>
      <c r="D22" s="5"/>
      <c r="E22" s="5">
        <f>IF((E21+E110)&lt;0,(-E21-E110),0)</f>
        <v>0</v>
      </c>
      <c r="F22" s="5"/>
      <c r="G22" s="5"/>
      <c r="H22" s="5"/>
      <c r="I22" s="5">
        <f>IF((I21+I110)&lt;0,(-I21-I110),0)</f>
        <v>5756606.5766634317</v>
      </c>
      <c r="J22" s="5"/>
      <c r="K22" s="5"/>
      <c r="L22" s="5"/>
      <c r="M22" s="5">
        <f>IF((M21+M110)&lt;0,(-M21-M110),0)</f>
        <v>5756606.5766634317</v>
      </c>
      <c r="O22" s="5"/>
      <c r="P22" s="5"/>
      <c r="Q22" s="5"/>
      <c r="R22" s="5"/>
      <c r="S22" s="5"/>
      <c r="T22" s="5"/>
      <c r="U22" s="5"/>
      <c r="V22" s="5"/>
      <c r="W22" s="5"/>
    </row>
    <row r="23" spans="1:23" ht="12.5" x14ac:dyDescent="0.25">
      <c r="A23" s="4">
        <f>A22+1</f>
        <v>7</v>
      </c>
      <c r="B23" s="5"/>
      <c r="C23" s="5" t="s">
        <v>54</v>
      </c>
      <c r="D23" s="5" t="s">
        <v>55</v>
      </c>
      <c r="E23" s="5">
        <f>(E21+E22)*0.05</f>
        <v>645860.38249999995</v>
      </c>
      <c r="F23" s="5"/>
      <c r="G23" s="5">
        <f>I23-E23</f>
        <v>-605142.13724999991</v>
      </c>
      <c r="H23" s="5"/>
      <c r="I23" s="5">
        <f>(I21+I22)*0.05</f>
        <v>40718.245250000065</v>
      </c>
      <c r="J23" s="5"/>
      <c r="K23" s="5">
        <f>M23-I23</f>
        <v>0</v>
      </c>
      <c r="L23" s="5"/>
      <c r="M23" s="5">
        <f>(M21+M22)*0.05</f>
        <v>40718.245250000065</v>
      </c>
      <c r="O23" s="5">
        <f>O21*0.06</f>
        <v>0</v>
      </c>
      <c r="P23" s="5">
        <f>P21*0.06</f>
        <v>0</v>
      </c>
      <c r="Q23" s="5">
        <f>Q21*0.05</f>
        <v>0</v>
      </c>
      <c r="R23" s="5">
        <f>R21*0.06</f>
        <v>0</v>
      </c>
      <c r="S23" s="5">
        <f>S21*0.06</f>
        <v>0</v>
      </c>
      <c r="T23" s="5">
        <f>T21*0.06</f>
        <v>0</v>
      </c>
      <c r="U23" s="5">
        <f>T23-R23</f>
        <v>0</v>
      </c>
      <c r="V23" s="5">
        <f>Q23+R23+U23</f>
        <v>0</v>
      </c>
      <c r="W23" s="5"/>
    </row>
    <row r="24" spans="1:23" ht="12.5" x14ac:dyDescent="0.25">
      <c r="A24" s="4">
        <f>A23+1</f>
        <v>8</v>
      </c>
      <c r="B24" s="5"/>
      <c r="C24" s="5" t="s">
        <v>56</v>
      </c>
      <c r="D24" s="5"/>
      <c r="E24" s="30">
        <f>(E110)*0.05+(541037-599842)</f>
        <v>-104822.954</v>
      </c>
      <c r="F24" s="5"/>
      <c r="G24" s="28">
        <f>I24-E24</f>
        <v>64104.708749999932</v>
      </c>
      <c r="H24" s="5"/>
      <c r="I24" s="28">
        <f>(I110)*0.05</f>
        <v>-40718.245250000065</v>
      </c>
      <c r="J24" s="24"/>
      <c r="K24" s="28">
        <f>M24-I24</f>
        <v>0</v>
      </c>
      <c r="L24" s="24"/>
      <c r="M24" s="28">
        <f>(M110)*0.05</f>
        <v>-40718.245250000065</v>
      </c>
      <c r="O24" s="28">
        <v>0</v>
      </c>
      <c r="P24" s="28">
        <v>0</v>
      </c>
      <c r="Q24" s="28">
        <f>O24-P24</f>
        <v>0</v>
      </c>
      <c r="R24" s="28">
        <v>0</v>
      </c>
      <c r="S24" s="28">
        <v>0</v>
      </c>
      <c r="T24" s="28">
        <f>(0*5/12*0.05)</f>
        <v>0</v>
      </c>
      <c r="U24" s="28">
        <f>T24-R24</f>
        <v>0</v>
      </c>
      <c r="V24" s="28">
        <f>Q24+R24+U24</f>
        <v>0</v>
      </c>
      <c r="W24" s="5"/>
    </row>
    <row r="25" spans="1:23" ht="12.5" x14ac:dyDescent="0.25">
      <c r="A25" s="4">
        <f>A24+1</f>
        <v>9</v>
      </c>
      <c r="B25" s="5"/>
      <c r="C25" s="5" t="s">
        <v>57</v>
      </c>
      <c r="D25" s="31" t="s">
        <v>58</v>
      </c>
      <c r="E25" s="5">
        <f>+E23+E24</f>
        <v>541037.42849999992</v>
      </c>
      <c r="F25" s="5"/>
      <c r="G25" s="5">
        <f>I25-E25</f>
        <v>-541037.42849999992</v>
      </c>
      <c r="H25" s="5"/>
      <c r="I25" s="5">
        <f>+I23+I24</f>
        <v>0</v>
      </c>
      <c r="J25" s="5"/>
      <c r="K25" s="5">
        <f>M25-I25</f>
        <v>0</v>
      </c>
      <c r="L25" s="5"/>
      <c r="M25" s="5">
        <f>+M23+M24</f>
        <v>0</v>
      </c>
      <c r="O25" s="5">
        <f>+O23+O24</f>
        <v>0</v>
      </c>
      <c r="P25" s="5">
        <f t="shared" ref="P25:V25" si="3">+P23+P24</f>
        <v>0</v>
      </c>
      <c r="Q25" s="5">
        <f t="shared" si="3"/>
        <v>0</v>
      </c>
      <c r="R25" s="5">
        <f t="shared" si="3"/>
        <v>0</v>
      </c>
      <c r="S25" s="5">
        <f t="shared" si="3"/>
        <v>0</v>
      </c>
      <c r="T25" s="5">
        <f t="shared" si="3"/>
        <v>0</v>
      </c>
      <c r="U25" s="5">
        <f t="shared" si="3"/>
        <v>0</v>
      </c>
      <c r="V25" s="5">
        <f t="shared" si="3"/>
        <v>0</v>
      </c>
      <c r="W25" s="5"/>
    </row>
    <row r="26" spans="1:23" ht="12.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12.5" x14ac:dyDescent="0.25">
      <c r="A27" s="4">
        <f>A25+1</f>
        <v>10</v>
      </c>
      <c r="B27" s="5"/>
      <c r="C27" s="5" t="s">
        <v>59</v>
      </c>
      <c r="D27" s="31" t="s">
        <v>60</v>
      </c>
      <c r="E27" s="5">
        <f>+E21-E25</f>
        <v>12376170.221499998</v>
      </c>
      <c r="F27" s="5"/>
      <c r="G27" s="5">
        <f>I27-E27</f>
        <v>-17318411.893163428</v>
      </c>
      <c r="H27" s="5"/>
      <c r="I27" s="5">
        <f>+I21-I25</f>
        <v>-4942241.6716634305</v>
      </c>
      <c r="J27" s="5"/>
      <c r="K27" s="5">
        <f>M27-I27</f>
        <v>0</v>
      </c>
      <c r="L27" s="5"/>
      <c r="M27" s="5">
        <f>+M21-M25</f>
        <v>-4942241.6716634305</v>
      </c>
      <c r="O27" s="5">
        <f>+O21-O25</f>
        <v>0</v>
      </c>
      <c r="P27" s="5">
        <f>+P21-P25</f>
        <v>0</v>
      </c>
      <c r="Q27" s="5">
        <f>+Q21-Q25</f>
        <v>0</v>
      </c>
      <c r="R27" s="5">
        <f>+R21-R25</f>
        <v>0</v>
      </c>
      <c r="S27" s="5">
        <f>+S21-S25-1168065+1168065</f>
        <v>0</v>
      </c>
      <c r="T27" s="5">
        <f>+T21-T25</f>
        <v>0</v>
      </c>
      <c r="U27" s="5">
        <f>T27-R27</f>
        <v>0</v>
      </c>
      <c r="V27" s="5">
        <f>Q27+R27+U27</f>
        <v>0</v>
      </c>
      <c r="W27" s="5"/>
    </row>
    <row r="28" spans="1:23" ht="12.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12.5" x14ac:dyDescent="0.25">
      <c r="A29" s="4">
        <f>A27+1</f>
        <v>11</v>
      </c>
      <c r="B29" s="5"/>
      <c r="C29" s="5" t="s">
        <v>61</v>
      </c>
      <c r="D29" s="5"/>
      <c r="E29" s="5">
        <f>IF(E27&lt;0,-E27,0)+129200</f>
        <v>129200</v>
      </c>
      <c r="F29" s="5"/>
      <c r="G29" s="5"/>
      <c r="H29" s="5"/>
      <c r="I29" s="5">
        <f>IF(I27&lt;0,-I27,0)</f>
        <v>4942241.6716634305</v>
      </c>
      <c r="J29" s="5"/>
      <c r="K29" s="5"/>
      <c r="L29" s="5"/>
      <c r="M29" s="5">
        <f>IF(M27&lt;0,-M27,0)</f>
        <v>4942241.6716634305</v>
      </c>
      <c r="O29" s="5"/>
      <c r="P29" s="5"/>
      <c r="Q29" s="5"/>
      <c r="R29" s="5"/>
      <c r="S29" s="5"/>
      <c r="T29" s="5"/>
      <c r="U29" s="5"/>
      <c r="V29" s="5"/>
      <c r="W29" s="5"/>
    </row>
    <row r="30" spans="1:23" ht="12.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O30" s="5"/>
      <c r="P30" s="5"/>
      <c r="Q30" s="5"/>
      <c r="R30" s="5"/>
      <c r="S30" s="5"/>
      <c r="T30" s="5"/>
      <c r="U30" s="5"/>
      <c r="V30" s="5"/>
      <c r="W30" s="5"/>
    </row>
    <row r="31" spans="1:23" ht="12.5" x14ac:dyDescent="0.25">
      <c r="A31" s="4">
        <f>A29+1</f>
        <v>12</v>
      </c>
      <c r="B31" s="5"/>
      <c r="C31" s="5" t="s">
        <v>62</v>
      </c>
      <c r="D31" s="31" t="s">
        <v>63</v>
      </c>
      <c r="E31" s="5">
        <f>(E27+E29)*0.21</f>
        <v>2626127.7465149993</v>
      </c>
      <c r="F31" s="5"/>
      <c r="G31" s="5">
        <f>I31-E31</f>
        <v>-2626127.7465149993</v>
      </c>
      <c r="H31" s="5"/>
      <c r="I31" s="5">
        <f>(I27+I29)*0.21</f>
        <v>0</v>
      </c>
      <c r="J31" s="5"/>
      <c r="K31" s="5">
        <f>M31-I31</f>
        <v>0</v>
      </c>
      <c r="L31" s="5"/>
      <c r="M31" s="5">
        <f>(M27+M29)*0.21</f>
        <v>0</v>
      </c>
      <c r="O31" s="5">
        <f>O27*0.21</f>
        <v>0</v>
      </c>
      <c r="P31" s="5">
        <f t="shared" ref="P31:T31" si="4">IF(P27&gt;10000000,((+P27-10000000)*0.35)+(10000000*0.34),P27*0.34)</f>
        <v>0</v>
      </c>
      <c r="Q31" s="5">
        <f t="shared" si="4"/>
        <v>0</v>
      </c>
      <c r="R31" s="5">
        <f t="shared" si="4"/>
        <v>0</v>
      </c>
      <c r="S31" s="5">
        <f t="shared" si="4"/>
        <v>0</v>
      </c>
      <c r="T31" s="5">
        <f t="shared" si="4"/>
        <v>0</v>
      </c>
      <c r="U31" s="5">
        <f>T31-R31</f>
        <v>0</v>
      </c>
      <c r="V31" s="5">
        <f>Q31+R31+U31</f>
        <v>0</v>
      </c>
      <c r="W31" s="5"/>
    </row>
    <row r="32" spans="1:23" ht="12.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12.5" x14ac:dyDescent="0.25">
      <c r="A33" s="4">
        <f>A31+1</f>
        <v>13</v>
      </c>
      <c r="B33" s="5"/>
      <c r="C33" s="5" t="s">
        <v>64</v>
      </c>
      <c r="D33" s="5"/>
      <c r="E33" s="32">
        <f>(2401613-2626128)+1</f>
        <v>-224514</v>
      </c>
      <c r="F33" s="5"/>
      <c r="G33" s="5">
        <f>I33-E33</f>
        <v>224514</v>
      </c>
      <c r="H33" s="5"/>
      <c r="I33" s="5">
        <v>0</v>
      </c>
      <c r="J33" s="5"/>
      <c r="K33" s="5">
        <f>M33-I33</f>
        <v>0</v>
      </c>
      <c r="L33" s="5"/>
      <c r="M33" s="5">
        <v>0</v>
      </c>
      <c r="O33" s="5">
        <v>0</v>
      </c>
      <c r="P33" s="5">
        <v>0</v>
      </c>
      <c r="Q33" s="5">
        <f>O33-P33</f>
        <v>0</v>
      </c>
      <c r="R33" s="5">
        <v>0</v>
      </c>
      <c r="S33" s="5">
        <v>0</v>
      </c>
      <c r="T33" s="5">
        <v>0</v>
      </c>
      <c r="U33" s="5">
        <f>T33-R33</f>
        <v>0</v>
      </c>
      <c r="V33" s="5">
        <f>Q33+R33+U33</f>
        <v>0</v>
      </c>
      <c r="W33" s="5"/>
    </row>
    <row r="34" spans="1:23" ht="12.5" x14ac:dyDescent="0.25">
      <c r="A34" s="4">
        <f>A33+1</f>
        <v>14</v>
      </c>
      <c r="B34" s="5"/>
      <c r="C34" s="5" t="s">
        <v>65</v>
      </c>
      <c r="D34" s="5"/>
      <c r="E34" s="28">
        <v>0</v>
      </c>
      <c r="F34" s="5"/>
      <c r="G34" s="28">
        <f>I34-E34</f>
        <v>0</v>
      </c>
      <c r="H34" s="5"/>
      <c r="I34" s="28">
        <v>0</v>
      </c>
      <c r="J34" s="24"/>
      <c r="K34" s="28">
        <f>M34-I34</f>
        <v>0</v>
      </c>
      <c r="L34" s="24"/>
      <c r="M34" s="28">
        <v>0</v>
      </c>
      <c r="O34" s="28">
        <v>0</v>
      </c>
      <c r="P34" s="28">
        <v>0</v>
      </c>
      <c r="Q34" s="28">
        <f>O34-P34</f>
        <v>0</v>
      </c>
      <c r="R34" s="28">
        <v>0</v>
      </c>
      <c r="S34" s="28">
        <v>0</v>
      </c>
      <c r="T34" s="28">
        <v>0</v>
      </c>
      <c r="U34" s="28">
        <f>T34-R34</f>
        <v>0</v>
      </c>
      <c r="V34" s="28">
        <f>Q34+R34+U34</f>
        <v>0</v>
      </c>
      <c r="W34" s="5"/>
    </row>
    <row r="35" spans="1:23" ht="12.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2.5" x14ac:dyDescent="0.25">
      <c r="A36" s="4">
        <f>A34+1</f>
        <v>15</v>
      </c>
      <c r="B36" s="5"/>
      <c r="C36" s="5" t="s">
        <v>66</v>
      </c>
      <c r="D36" s="31" t="s">
        <v>67</v>
      </c>
      <c r="E36" s="24">
        <f>E31+E33+E34</f>
        <v>2401613.7465149993</v>
      </c>
      <c r="F36" s="5"/>
      <c r="G36" s="5">
        <f>I36-E36</f>
        <v>-2401613.7465149993</v>
      </c>
      <c r="H36" s="5"/>
      <c r="I36" s="24">
        <f>I31+I33+I34</f>
        <v>0</v>
      </c>
      <c r="J36" s="24"/>
      <c r="K36" s="5">
        <f>M36-I36</f>
        <v>0</v>
      </c>
      <c r="L36" s="24"/>
      <c r="M36" s="24">
        <f>M31+M33+M34</f>
        <v>0</v>
      </c>
      <c r="O36" s="24">
        <f>O31+O33+O34</f>
        <v>0</v>
      </c>
      <c r="P36" s="24">
        <f>P31+P33+P34</f>
        <v>0</v>
      </c>
      <c r="Q36" s="5">
        <f>O36-P36</f>
        <v>0</v>
      </c>
      <c r="R36" s="24">
        <f>R31+R33+R34</f>
        <v>0</v>
      </c>
      <c r="S36" s="24">
        <f>S31+S33+S34</f>
        <v>0</v>
      </c>
      <c r="T36" s="24">
        <f>T31+T33+T34</f>
        <v>0</v>
      </c>
      <c r="U36" s="5">
        <f>T36-R36</f>
        <v>0</v>
      </c>
      <c r="V36" s="5">
        <f>Q36+R36+U36</f>
        <v>0</v>
      </c>
      <c r="W36" s="5"/>
    </row>
    <row r="37" spans="1:23" ht="12.5" x14ac:dyDescent="0.25">
      <c r="A37" s="4">
        <f>A36+1</f>
        <v>16</v>
      </c>
      <c r="B37" s="5"/>
      <c r="C37" s="5" t="s">
        <v>68</v>
      </c>
      <c r="D37" s="5"/>
      <c r="E37" s="28">
        <f>E25</f>
        <v>541037.42849999992</v>
      </c>
      <c r="F37" s="5"/>
      <c r="G37" s="28">
        <f>I37-E37</f>
        <v>-541037.42849999992</v>
      </c>
      <c r="H37" s="5"/>
      <c r="I37" s="28">
        <f>+I25</f>
        <v>0</v>
      </c>
      <c r="J37" s="24"/>
      <c r="K37" s="28">
        <f>M37-I37</f>
        <v>0</v>
      </c>
      <c r="L37" s="24"/>
      <c r="M37" s="28">
        <f>+M25</f>
        <v>0</v>
      </c>
      <c r="O37" s="28">
        <f>O25</f>
        <v>0</v>
      </c>
      <c r="P37" s="28">
        <f>P25</f>
        <v>0</v>
      </c>
      <c r="Q37" s="28">
        <f>O37-P37</f>
        <v>0</v>
      </c>
      <c r="R37" s="28">
        <f>R25</f>
        <v>0</v>
      </c>
      <c r="S37" s="28">
        <f>S25</f>
        <v>0</v>
      </c>
      <c r="T37" s="28">
        <f>T25</f>
        <v>0</v>
      </c>
      <c r="U37" s="28">
        <f>T37-R37</f>
        <v>0</v>
      </c>
      <c r="V37" s="28">
        <f>Q37+R37+U37</f>
        <v>0</v>
      </c>
      <c r="W37" s="5"/>
    </row>
    <row r="38" spans="1:23" ht="12.5" x14ac:dyDescent="0.25">
      <c r="A38" s="4">
        <f>A37+1</f>
        <v>17</v>
      </c>
      <c r="B38" s="5"/>
      <c r="C38" s="5" t="s">
        <v>69</v>
      </c>
      <c r="D38" s="31" t="s">
        <v>70</v>
      </c>
      <c r="E38" s="5">
        <f>+E36+E37</f>
        <v>2942651.1750149992</v>
      </c>
      <c r="F38" s="5"/>
      <c r="G38" s="5">
        <f>I38-E38</f>
        <v>-2942651.1750149992</v>
      </c>
      <c r="H38" s="5"/>
      <c r="I38" s="5">
        <f>+I36+I37</f>
        <v>0</v>
      </c>
      <c r="J38" s="5"/>
      <c r="K38" s="5">
        <f t="shared" ref="K38:K56" si="5">M38-I38</f>
        <v>0</v>
      </c>
      <c r="L38" s="5"/>
      <c r="M38" s="5">
        <f>+M36+M37</f>
        <v>0</v>
      </c>
      <c r="O38" s="5">
        <f t="shared" ref="O38:V38" si="6">+O36+O37</f>
        <v>0</v>
      </c>
      <c r="P38" s="5">
        <f t="shared" si="6"/>
        <v>0</v>
      </c>
      <c r="Q38" s="5">
        <f t="shared" si="6"/>
        <v>0</v>
      </c>
      <c r="R38" s="5">
        <f t="shared" si="6"/>
        <v>0</v>
      </c>
      <c r="S38" s="5">
        <f t="shared" si="6"/>
        <v>0</v>
      </c>
      <c r="T38" s="5">
        <f t="shared" si="6"/>
        <v>0</v>
      </c>
      <c r="U38" s="5">
        <f t="shared" si="6"/>
        <v>0</v>
      </c>
      <c r="V38" s="5">
        <f t="shared" si="6"/>
        <v>0</v>
      </c>
      <c r="W38" s="5"/>
    </row>
    <row r="39" spans="1:23" ht="12.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2.5" x14ac:dyDescent="0.25">
      <c r="A40" s="4">
        <f>A38+1</f>
        <v>18</v>
      </c>
      <c r="B40" s="5"/>
      <c r="C40" s="5" t="s">
        <v>71</v>
      </c>
      <c r="D40" s="5"/>
      <c r="E40" s="5">
        <f>-(58025+3154)*12+3154*12-2716+1222</f>
        <v>-697794</v>
      </c>
      <c r="F40" s="5"/>
      <c r="G40" s="5">
        <f>I40-E40</f>
        <v>-1276.5050000000047</v>
      </c>
      <c r="H40" s="5"/>
      <c r="I40" s="5">
        <f>-736918.505+3154*12</f>
        <v>-699070.505</v>
      </c>
      <c r="J40" s="5"/>
      <c r="K40" s="5">
        <f t="shared" si="5"/>
        <v>0</v>
      </c>
      <c r="L40" s="5"/>
      <c r="M40" s="5">
        <f>I40</f>
        <v>-699070.505</v>
      </c>
      <c r="O40" s="5">
        <v>0</v>
      </c>
      <c r="P40" s="5">
        <v>0</v>
      </c>
      <c r="Q40" s="5">
        <f>O40-P40</f>
        <v>0</v>
      </c>
      <c r="R40" s="5">
        <v>0</v>
      </c>
      <c r="S40" s="5">
        <v>0</v>
      </c>
      <c r="T40" s="5">
        <f>S40*5/12</f>
        <v>0</v>
      </c>
      <c r="U40" s="5">
        <f>T40-R40</f>
        <v>0</v>
      </c>
      <c r="V40" s="5">
        <f>Q40+R40+U40</f>
        <v>0</v>
      </c>
      <c r="W40" s="5"/>
    </row>
    <row r="41" spans="1:23" ht="12.5" x14ac:dyDescent="0.25">
      <c r="A41" s="4">
        <f>A40+1</f>
        <v>19</v>
      </c>
      <c r="B41" s="5"/>
      <c r="C41" s="5" t="s">
        <v>72</v>
      </c>
      <c r="D41" s="5"/>
      <c r="E41" s="84">
        <f>-(E106+E29)*0.21-(E45*0.21)+(-1291448+1640729)</f>
        <v>-593653.88876999984</v>
      </c>
      <c r="F41" s="5"/>
      <c r="G41" s="28">
        <f>I41-E41</f>
        <v>720311.07091855584</v>
      </c>
      <c r="H41" s="5"/>
      <c r="I41" s="28">
        <f>-(I106+I29)*0.21-(I45*0.21)</f>
        <v>126657.18214855605</v>
      </c>
      <c r="J41" s="24"/>
      <c r="K41" s="28">
        <f t="shared" si="5"/>
        <v>0</v>
      </c>
      <c r="L41" s="24"/>
      <c r="M41" s="28">
        <f>I41</f>
        <v>126657.18214855605</v>
      </c>
      <c r="O41" s="28">
        <v>0</v>
      </c>
      <c r="P41" s="28">
        <v>0</v>
      </c>
      <c r="Q41" s="28">
        <f>O41-P41</f>
        <v>0</v>
      </c>
      <c r="R41" s="28">
        <v>0</v>
      </c>
      <c r="S41" s="28">
        <v>0</v>
      </c>
      <c r="T41" s="28">
        <f>(0)*5/12</f>
        <v>0</v>
      </c>
      <c r="U41" s="28">
        <f>T41-R41</f>
        <v>0</v>
      </c>
      <c r="V41" s="28">
        <f>Q41+R41+U41</f>
        <v>0</v>
      </c>
      <c r="W41" s="5"/>
    </row>
    <row r="42" spans="1:23" ht="12.5" x14ac:dyDescent="0.25">
      <c r="A42" s="4">
        <f>A41+1</f>
        <v>20</v>
      </c>
      <c r="B42" s="5"/>
      <c r="C42" s="5" t="s">
        <v>73</v>
      </c>
      <c r="D42" s="31" t="s">
        <v>74</v>
      </c>
      <c r="E42" s="5">
        <f>SUM(E40:E41)</f>
        <v>-1291447.8887699998</v>
      </c>
      <c r="F42" s="5"/>
      <c r="G42" s="5">
        <f>SUM(G40:G41)</f>
        <v>719034.56591855583</v>
      </c>
      <c r="H42" s="5"/>
      <c r="I42" s="5">
        <f>SUM(I40:I41)</f>
        <v>-572413.3228514439</v>
      </c>
      <c r="J42" s="5"/>
      <c r="K42" s="5">
        <f t="shared" si="5"/>
        <v>0</v>
      </c>
      <c r="L42" s="5"/>
      <c r="M42" s="5">
        <f>SUM(M40:M41)</f>
        <v>-572413.3228514439</v>
      </c>
      <c r="O42" s="5">
        <f t="shared" ref="O42:V42" si="7">SUM(O40:O41)</f>
        <v>0</v>
      </c>
      <c r="P42" s="5">
        <f t="shared" si="7"/>
        <v>0</v>
      </c>
      <c r="Q42" s="5">
        <f t="shared" si="7"/>
        <v>0</v>
      </c>
      <c r="R42" s="5">
        <f t="shared" si="7"/>
        <v>0</v>
      </c>
      <c r="S42" s="5">
        <f t="shared" si="7"/>
        <v>0</v>
      </c>
      <c r="T42" s="5">
        <f t="shared" si="7"/>
        <v>0</v>
      </c>
      <c r="U42" s="5">
        <f t="shared" si="7"/>
        <v>0</v>
      </c>
      <c r="V42" s="5">
        <f t="shared" si="7"/>
        <v>0</v>
      </c>
      <c r="W42" s="5"/>
    </row>
    <row r="43" spans="1:23" ht="12.5" x14ac:dyDescent="0.2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2.5" x14ac:dyDescent="0.25">
      <c r="A44" s="4">
        <f>A42+1</f>
        <v>21</v>
      </c>
      <c r="B44" s="5"/>
      <c r="C44" s="5" t="s">
        <v>75</v>
      </c>
      <c r="D44" s="5"/>
      <c r="E44" s="5">
        <f>-39600-3154*12</f>
        <v>-77448</v>
      </c>
      <c r="F44" s="5"/>
      <c r="G44" s="5">
        <f>I44-E44</f>
        <v>23867</v>
      </c>
      <c r="H44" s="5"/>
      <c r="I44" s="5">
        <f>-15733-3154*12</f>
        <v>-53581</v>
      </c>
      <c r="J44" s="5"/>
      <c r="K44" s="5">
        <f t="shared" si="5"/>
        <v>0</v>
      </c>
      <c r="L44" s="5"/>
      <c r="M44" s="5">
        <f>I44</f>
        <v>-53581</v>
      </c>
      <c r="O44" s="5">
        <v>0</v>
      </c>
      <c r="P44" s="5">
        <v>0</v>
      </c>
      <c r="Q44" s="5">
        <f>O44-P44</f>
        <v>0</v>
      </c>
      <c r="R44" s="5">
        <v>0</v>
      </c>
      <c r="S44" s="5">
        <v>0</v>
      </c>
      <c r="T44" s="5">
        <f>S44*5/12</f>
        <v>0</v>
      </c>
      <c r="U44" s="5">
        <f>T44-R44</f>
        <v>0</v>
      </c>
      <c r="V44" s="5">
        <f>Q44+R44+U44</f>
        <v>0</v>
      </c>
      <c r="W44" s="5"/>
    </row>
    <row r="45" spans="1:23" ht="12.5" x14ac:dyDescent="0.25">
      <c r="A45" s="4">
        <f>A44+1</f>
        <v>22</v>
      </c>
      <c r="B45" s="5"/>
      <c r="C45" s="5" t="s">
        <v>76</v>
      </c>
      <c r="D45" s="5"/>
      <c r="E45" s="30">
        <f>-(E106+E110+E22)*0.05+(-351941+263203)</f>
        <v>-274493.00300000003</v>
      </c>
      <c r="F45" s="5"/>
      <c r="G45" s="28">
        <f>I45-E45</f>
        <v>306236.65767382359</v>
      </c>
      <c r="H45" s="5"/>
      <c r="I45" s="28">
        <f>-(I106+I110+I22)*0.05</f>
        <v>31743.654673823577</v>
      </c>
      <c r="J45" s="24"/>
      <c r="K45" s="28">
        <f t="shared" si="5"/>
        <v>0</v>
      </c>
      <c r="L45" s="24"/>
      <c r="M45" s="28">
        <f>I45</f>
        <v>31743.654673823577</v>
      </c>
      <c r="O45" s="28">
        <f>-O44-(O19+O110)*0.05</f>
        <v>0</v>
      </c>
      <c r="P45" s="28">
        <v>0</v>
      </c>
      <c r="Q45" s="28">
        <f>O45-P45</f>
        <v>0</v>
      </c>
      <c r="R45" s="28">
        <v>0</v>
      </c>
      <c r="S45" s="28">
        <v>0</v>
      </c>
      <c r="T45" s="28">
        <f>(0)*5/12</f>
        <v>0</v>
      </c>
      <c r="U45" s="28">
        <f>T45-R45</f>
        <v>0</v>
      </c>
      <c r="V45" s="28">
        <f>Q45+R45+U45</f>
        <v>0</v>
      </c>
      <c r="W45" s="5"/>
    </row>
    <row r="46" spans="1:23" ht="12.5" x14ac:dyDescent="0.25">
      <c r="A46" s="4">
        <f>A45+1</f>
        <v>23</v>
      </c>
      <c r="B46" s="5"/>
      <c r="C46" s="5" t="s">
        <v>77</v>
      </c>
      <c r="D46" s="31" t="s">
        <v>78</v>
      </c>
      <c r="E46" s="24">
        <f>SUM(E44:E45)</f>
        <v>-351941.00300000003</v>
      </c>
      <c r="F46" s="5"/>
      <c r="G46" s="24">
        <f>SUM(G44:G45)</f>
        <v>330103.65767382359</v>
      </c>
      <c r="H46" s="5"/>
      <c r="I46" s="24">
        <f>SUM(I44:I45)</f>
        <v>-21837.345326176423</v>
      </c>
      <c r="J46" s="24"/>
      <c r="K46" s="5">
        <f t="shared" si="5"/>
        <v>0</v>
      </c>
      <c r="L46" s="24"/>
      <c r="M46" s="24">
        <f>SUM(M44:M45)</f>
        <v>-21837.345326176423</v>
      </c>
      <c r="O46" s="24">
        <f t="shared" ref="O46:V46" si="8">SUM(O44:O45)</f>
        <v>0</v>
      </c>
      <c r="P46" s="24">
        <f t="shared" si="8"/>
        <v>0</v>
      </c>
      <c r="Q46" s="24">
        <f t="shared" si="8"/>
        <v>0</v>
      </c>
      <c r="R46" s="24">
        <f t="shared" si="8"/>
        <v>0</v>
      </c>
      <c r="S46" s="24">
        <f t="shared" si="8"/>
        <v>0</v>
      </c>
      <c r="T46" s="24">
        <f t="shared" si="8"/>
        <v>0</v>
      </c>
      <c r="U46" s="24">
        <f t="shared" si="8"/>
        <v>0</v>
      </c>
      <c r="V46" s="24">
        <f t="shared" si="8"/>
        <v>0</v>
      </c>
      <c r="W46" s="5"/>
    </row>
    <row r="47" spans="1:23" ht="12.5" x14ac:dyDescent="0.25">
      <c r="A47" s="4"/>
      <c r="B47" s="5"/>
      <c r="C47" s="5"/>
      <c r="D47" s="5"/>
      <c r="E47" s="24"/>
      <c r="F47" s="5"/>
      <c r="G47" s="24"/>
      <c r="H47" s="5"/>
      <c r="I47" s="24"/>
      <c r="J47" s="24"/>
      <c r="K47" s="24"/>
      <c r="L47" s="24"/>
      <c r="M47" s="24"/>
      <c r="O47" s="5"/>
      <c r="P47" s="5"/>
      <c r="Q47" s="5"/>
      <c r="R47" s="5"/>
      <c r="S47" s="5"/>
      <c r="T47" s="5"/>
      <c r="U47" s="5"/>
      <c r="V47" s="5"/>
      <c r="W47" s="5"/>
    </row>
    <row r="48" spans="1:23" ht="12.5" x14ac:dyDescent="0.25">
      <c r="A48" s="4">
        <f>A46+1</f>
        <v>24</v>
      </c>
      <c r="B48" s="5"/>
      <c r="C48" s="5" t="s">
        <v>79</v>
      </c>
      <c r="D48" s="31" t="s">
        <v>80</v>
      </c>
      <c r="E48" s="5">
        <f>E42+E46</f>
        <v>-1643388.8917699999</v>
      </c>
      <c r="F48" s="5"/>
      <c r="G48" s="24">
        <f>I48-E48</f>
        <v>1049138.2235923796</v>
      </c>
      <c r="H48" s="5"/>
      <c r="I48" s="5">
        <f>I42+I46</f>
        <v>-594250.66817762027</v>
      </c>
      <c r="J48" s="5"/>
      <c r="K48" s="5">
        <f t="shared" si="5"/>
        <v>0</v>
      </c>
      <c r="L48" s="5"/>
      <c r="M48" s="5">
        <f>M42+M46</f>
        <v>-594250.66817762027</v>
      </c>
      <c r="O48" s="5">
        <f t="shared" ref="O48:V48" si="9">O42+O46</f>
        <v>0</v>
      </c>
      <c r="P48" s="5">
        <f t="shared" si="9"/>
        <v>0</v>
      </c>
      <c r="Q48" s="5">
        <f t="shared" si="9"/>
        <v>0</v>
      </c>
      <c r="R48" s="5">
        <f t="shared" si="9"/>
        <v>0</v>
      </c>
      <c r="S48" s="5">
        <f t="shared" si="9"/>
        <v>0</v>
      </c>
      <c r="T48" s="5">
        <f t="shared" si="9"/>
        <v>0</v>
      </c>
      <c r="U48" s="5">
        <f t="shared" si="9"/>
        <v>0</v>
      </c>
      <c r="V48" s="5">
        <f t="shared" si="9"/>
        <v>0</v>
      </c>
      <c r="W48" s="5"/>
    </row>
    <row r="49" spans="1:23" ht="12.5" x14ac:dyDescent="0.25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2.5" x14ac:dyDescent="0.25">
      <c r="A50" s="4">
        <f>A48+1</f>
        <v>25</v>
      </c>
      <c r="B50" s="5"/>
      <c r="C50" s="5" t="s">
        <v>81</v>
      </c>
      <c r="D50" s="31" t="s">
        <v>82</v>
      </c>
      <c r="E50" s="5">
        <f>E36+E42</f>
        <v>1110165.8577449995</v>
      </c>
      <c r="F50" s="5"/>
      <c r="G50" s="5">
        <f>I50-E50</f>
        <v>-1682579.1805964434</v>
      </c>
      <c r="H50" s="5"/>
      <c r="I50" s="5">
        <f>I36+I42</f>
        <v>-572413.3228514439</v>
      </c>
      <c r="J50" s="5"/>
      <c r="K50" s="5">
        <f t="shared" si="5"/>
        <v>0</v>
      </c>
      <c r="L50" s="5"/>
      <c r="M50" s="5">
        <f>M36+M42</f>
        <v>-572413.3228514439</v>
      </c>
      <c r="O50" s="5">
        <f t="shared" ref="O50:T50" si="10">O36+O42</f>
        <v>0</v>
      </c>
      <c r="P50" s="5">
        <f t="shared" si="10"/>
        <v>0</v>
      </c>
      <c r="Q50" s="5">
        <f t="shared" si="10"/>
        <v>0</v>
      </c>
      <c r="R50" s="5">
        <f t="shared" si="10"/>
        <v>0</v>
      </c>
      <c r="S50" s="5">
        <f t="shared" si="10"/>
        <v>0</v>
      </c>
      <c r="T50" s="5">
        <f t="shared" si="10"/>
        <v>0</v>
      </c>
      <c r="U50" s="5">
        <f>T50-R50</f>
        <v>0</v>
      </c>
      <c r="V50" s="5">
        <f>Q50+R50+U50</f>
        <v>0</v>
      </c>
      <c r="W50" s="5"/>
    </row>
    <row r="51" spans="1:23" ht="12.5" x14ac:dyDescent="0.25">
      <c r="A51" s="4">
        <f>A50+1</f>
        <v>26</v>
      </c>
      <c r="B51" s="5"/>
      <c r="C51" s="5" t="s">
        <v>83</v>
      </c>
      <c r="D51" s="5"/>
      <c r="E51" s="28">
        <v>0</v>
      </c>
      <c r="F51" s="5"/>
      <c r="G51" s="28">
        <f>I51-E51</f>
        <v>0</v>
      </c>
      <c r="H51" s="5"/>
      <c r="I51" s="28">
        <v>0</v>
      </c>
      <c r="J51" s="24"/>
      <c r="K51" s="28">
        <f t="shared" si="5"/>
        <v>0</v>
      </c>
      <c r="L51" s="24"/>
      <c r="M51" s="28">
        <f>I51</f>
        <v>0</v>
      </c>
      <c r="O51" s="28">
        <v>0</v>
      </c>
      <c r="P51" s="28">
        <v>0</v>
      </c>
      <c r="Q51" s="28">
        <f>O51-P51</f>
        <v>0</v>
      </c>
      <c r="R51" s="28">
        <v>0</v>
      </c>
      <c r="S51" s="28">
        <v>0</v>
      </c>
      <c r="T51" s="28">
        <f>S51*5/12</f>
        <v>0</v>
      </c>
      <c r="U51" s="28">
        <f>T51-R51</f>
        <v>0</v>
      </c>
      <c r="V51" s="28">
        <f>Q51+R51+U51</f>
        <v>0</v>
      </c>
      <c r="W51" s="5"/>
    </row>
    <row r="52" spans="1:23" ht="12.5" x14ac:dyDescent="0.25">
      <c r="A52" s="4">
        <f>A51+1</f>
        <v>27</v>
      </c>
      <c r="B52" s="5"/>
      <c r="C52" s="5" t="s">
        <v>84</v>
      </c>
      <c r="D52" s="31" t="s">
        <v>85</v>
      </c>
      <c r="E52" s="5">
        <f>+E50+E51</f>
        <v>1110165.8577449995</v>
      </c>
      <c r="F52" s="5"/>
      <c r="G52" s="5">
        <f>I52-E52</f>
        <v>-1682579.1805964434</v>
      </c>
      <c r="H52" s="5"/>
      <c r="I52" s="5">
        <f>+I50+I51</f>
        <v>-572413.3228514439</v>
      </c>
      <c r="J52" s="5"/>
      <c r="K52" s="5">
        <f t="shared" si="5"/>
        <v>0</v>
      </c>
      <c r="L52" s="5"/>
      <c r="M52" s="5">
        <f>+M50+M51</f>
        <v>-572413.3228514439</v>
      </c>
      <c r="O52" s="5">
        <f t="shared" ref="O52:V52" si="11">+O50+O51</f>
        <v>0</v>
      </c>
      <c r="P52" s="5">
        <f t="shared" si="11"/>
        <v>0</v>
      </c>
      <c r="Q52" s="5">
        <f t="shared" si="11"/>
        <v>0</v>
      </c>
      <c r="R52" s="5">
        <f t="shared" si="11"/>
        <v>0</v>
      </c>
      <c r="S52" s="5">
        <f t="shared" si="11"/>
        <v>0</v>
      </c>
      <c r="T52" s="5">
        <f t="shared" si="11"/>
        <v>0</v>
      </c>
      <c r="U52" s="5">
        <f t="shared" si="11"/>
        <v>0</v>
      </c>
      <c r="V52" s="5">
        <f t="shared" si="11"/>
        <v>0</v>
      </c>
      <c r="W52" s="5"/>
    </row>
    <row r="53" spans="1:23" ht="12.5" x14ac:dyDescent="0.25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2.5" x14ac:dyDescent="0.25">
      <c r="A54" s="4">
        <f>A52+1</f>
        <v>28</v>
      </c>
      <c r="B54" s="5"/>
      <c r="C54" s="5" t="s">
        <v>86</v>
      </c>
      <c r="D54" s="31" t="s">
        <v>87</v>
      </c>
      <c r="E54" s="28">
        <f>+E37+E46</f>
        <v>189096.4254999999</v>
      </c>
      <c r="F54" s="5"/>
      <c r="G54" s="28">
        <f>I54-E54</f>
        <v>-210933.77082617633</v>
      </c>
      <c r="H54" s="5"/>
      <c r="I54" s="28">
        <f>+I37+I46</f>
        <v>-21837.345326176423</v>
      </c>
      <c r="J54" s="24"/>
      <c r="K54" s="28">
        <f t="shared" si="5"/>
        <v>0</v>
      </c>
      <c r="L54" s="24"/>
      <c r="M54" s="28">
        <f>+M37+M46</f>
        <v>-21837.345326176423</v>
      </c>
      <c r="O54" s="28">
        <f t="shared" ref="O54:V54" si="12">+O37+O46</f>
        <v>0</v>
      </c>
      <c r="P54" s="28">
        <f t="shared" si="12"/>
        <v>0</v>
      </c>
      <c r="Q54" s="28">
        <f t="shared" si="12"/>
        <v>0</v>
      </c>
      <c r="R54" s="28">
        <f t="shared" si="12"/>
        <v>0</v>
      </c>
      <c r="S54" s="28">
        <f t="shared" si="12"/>
        <v>0</v>
      </c>
      <c r="T54" s="28">
        <f t="shared" si="12"/>
        <v>0</v>
      </c>
      <c r="U54" s="28">
        <f t="shared" si="12"/>
        <v>0</v>
      </c>
      <c r="V54" s="28">
        <f t="shared" si="12"/>
        <v>0</v>
      </c>
      <c r="W54" s="5"/>
    </row>
    <row r="55" spans="1:23" ht="12.5" x14ac:dyDescent="0.2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2.5" x14ac:dyDescent="0.25">
      <c r="A56" s="4">
        <f>A54+1</f>
        <v>29</v>
      </c>
      <c r="B56" s="5"/>
      <c r="C56" s="5" t="s">
        <v>88</v>
      </c>
      <c r="D56" s="31" t="s">
        <v>89</v>
      </c>
      <c r="E56" s="5">
        <f>+E54+E52</f>
        <v>1299262.2832449994</v>
      </c>
      <c r="F56" s="5"/>
      <c r="G56" s="5">
        <f>I56-E56</f>
        <v>-1893512.9514226196</v>
      </c>
      <c r="H56" s="5"/>
      <c r="I56" s="5">
        <f>+I54+I52</f>
        <v>-594250.66817762027</v>
      </c>
      <c r="J56" s="5"/>
      <c r="K56" s="5">
        <f t="shared" si="5"/>
        <v>0</v>
      </c>
      <c r="L56" s="5"/>
      <c r="M56" s="5">
        <f>+M54+M52</f>
        <v>-594250.66817762027</v>
      </c>
      <c r="O56" s="5">
        <f t="shared" ref="O56:V56" si="13">+O54+O52</f>
        <v>0</v>
      </c>
      <c r="P56" s="5">
        <f t="shared" si="13"/>
        <v>0</v>
      </c>
      <c r="Q56" s="5">
        <f t="shared" si="13"/>
        <v>0</v>
      </c>
      <c r="R56" s="5">
        <f t="shared" si="13"/>
        <v>0</v>
      </c>
      <c r="S56" s="5">
        <f t="shared" si="13"/>
        <v>0</v>
      </c>
      <c r="T56" s="5">
        <f t="shared" si="13"/>
        <v>0</v>
      </c>
      <c r="U56" s="5">
        <f t="shared" si="13"/>
        <v>0</v>
      </c>
      <c r="V56" s="5">
        <f t="shared" si="13"/>
        <v>0</v>
      </c>
      <c r="W56" s="5"/>
    </row>
    <row r="57" spans="1:23" ht="12.5" x14ac:dyDescent="0.25">
      <c r="A57" s="4"/>
      <c r="B57" s="5"/>
      <c r="C57" s="5"/>
      <c r="D57" s="5"/>
      <c r="E57" s="33"/>
      <c r="F57" s="5"/>
      <c r="G57" s="5"/>
      <c r="H57" s="5"/>
      <c r="I57" s="33"/>
      <c r="J57" s="34"/>
      <c r="K57" s="34"/>
      <c r="L57" s="34"/>
      <c r="M57" s="34"/>
      <c r="O57" s="5"/>
      <c r="P57" s="5"/>
      <c r="Q57" s="5">
        <f>O57-P57</f>
        <v>0</v>
      </c>
      <c r="R57" s="5"/>
      <c r="S57" s="5"/>
      <c r="T57" s="5">
        <f>S57*5/12</f>
        <v>0</v>
      </c>
      <c r="U57" s="5">
        <f>T57-R57</f>
        <v>0</v>
      </c>
      <c r="V57" s="5">
        <f>Q57+R57+U57</f>
        <v>0</v>
      </c>
      <c r="W57" s="5"/>
    </row>
    <row r="58" spans="1:23" ht="13" x14ac:dyDescent="0.3">
      <c r="A58" s="4"/>
      <c r="B58" s="5"/>
      <c r="C58" s="35"/>
      <c r="D58" s="35"/>
      <c r="E58" s="36"/>
      <c r="F58" s="35"/>
      <c r="G58" s="35"/>
      <c r="H58" s="35"/>
      <c r="I58" s="36"/>
      <c r="J58" s="37"/>
      <c r="K58" s="37"/>
      <c r="L58" s="37"/>
      <c r="M58" s="33"/>
      <c r="O58" s="5">
        <f t="shared" ref="O58:V58" si="14">O57-O56</f>
        <v>0</v>
      </c>
      <c r="P58" s="5">
        <f t="shared" si="14"/>
        <v>0</v>
      </c>
      <c r="Q58" s="5">
        <f t="shared" si="14"/>
        <v>0</v>
      </c>
      <c r="R58" s="5">
        <f t="shared" si="14"/>
        <v>0</v>
      </c>
      <c r="S58" s="5">
        <f t="shared" si="14"/>
        <v>0</v>
      </c>
      <c r="T58" s="5">
        <f t="shared" si="14"/>
        <v>0</v>
      </c>
      <c r="U58" s="5">
        <f t="shared" si="14"/>
        <v>0</v>
      </c>
      <c r="V58" s="5">
        <f t="shared" si="14"/>
        <v>0</v>
      </c>
      <c r="W58" s="5"/>
    </row>
    <row r="59" spans="1:23" ht="13" x14ac:dyDescent="0.3">
      <c r="A59" s="4"/>
      <c r="B59" s="5"/>
      <c r="C59" s="35"/>
      <c r="D59" s="38"/>
      <c r="E59" s="35"/>
      <c r="F59" s="35"/>
      <c r="G59" s="35"/>
      <c r="H59" s="35"/>
      <c r="I59" s="35"/>
      <c r="J59" s="5"/>
      <c r="K59" s="5"/>
      <c r="L59" s="5"/>
      <c r="M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2.5" x14ac:dyDescent="0.25">
      <c r="A60" s="4"/>
      <c r="B60" s="5"/>
      <c r="C60" s="5"/>
      <c r="D60" s="5"/>
      <c r="E60" s="34"/>
      <c r="F60" s="5"/>
      <c r="G60" s="5"/>
      <c r="H60" s="5"/>
      <c r="I60" s="5"/>
      <c r="J60" s="5"/>
      <c r="K60" s="5"/>
      <c r="L60" s="5"/>
      <c r="M60" s="5"/>
      <c r="O60" s="5"/>
      <c r="P60" s="5"/>
      <c r="Q60" s="5"/>
      <c r="R60" s="5"/>
      <c r="S60" s="5"/>
      <c r="T60" s="5"/>
      <c r="U60" s="5"/>
      <c r="V60" s="5"/>
      <c r="W60" s="5"/>
    </row>
    <row r="61" spans="1:23" ht="12.5" x14ac:dyDescent="0.25">
      <c r="A61" s="4"/>
      <c r="B61" s="5"/>
      <c r="C61" s="5"/>
      <c r="D61" s="34"/>
      <c r="E61" s="5"/>
      <c r="F61" s="5"/>
      <c r="G61" s="5"/>
      <c r="H61" s="5"/>
      <c r="I61" s="5"/>
      <c r="J61" s="5"/>
      <c r="K61" s="5"/>
      <c r="L61" s="5"/>
      <c r="M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2.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O62" s="5"/>
      <c r="P62" s="5"/>
      <c r="Q62" s="5"/>
      <c r="R62" s="5"/>
      <c r="S62" s="5"/>
      <c r="T62" s="5"/>
      <c r="U62" s="5"/>
      <c r="V62" s="5"/>
      <c r="W62" s="5"/>
    </row>
    <row r="63" spans="1:23" ht="12.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O63" s="5"/>
      <c r="P63" s="5"/>
      <c r="Q63" s="5"/>
      <c r="R63" s="5"/>
      <c r="S63" s="5"/>
      <c r="T63" s="5"/>
      <c r="U63" s="5"/>
      <c r="V63" s="5"/>
      <c r="W63" s="5"/>
    </row>
    <row r="64" spans="1:23" ht="12.5" x14ac:dyDescent="0.25">
      <c r="A64" s="2" t="str">
        <f>A3</f>
        <v>COMPUTATION OF FEDERAL AND STATE INCOME TAX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O64" s="5"/>
      <c r="P64" s="5"/>
      <c r="Q64" s="5"/>
      <c r="R64" s="5"/>
      <c r="S64" s="5"/>
      <c r="T64" s="5"/>
      <c r="U64" s="5"/>
      <c r="V64" s="5"/>
      <c r="W64" s="5"/>
    </row>
    <row r="65" spans="1:23" ht="12.5" x14ac:dyDescent="0.25">
      <c r="A65" s="2" t="str">
        <f>A4</f>
        <v>FOR THE BASE PERIOD TME FEBRUARY 28, 2025 AND FORECAST PERIOD TME JUNE 30, 2026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14"/>
      <c r="O65" s="5"/>
      <c r="P65" s="5"/>
      <c r="Q65" s="5"/>
      <c r="R65" s="5"/>
      <c r="S65" s="5"/>
      <c r="T65" s="5"/>
      <c r="U65" s="5"/>
      <c r="V65" s="5"/>
      <c r="W65" s="5"/>
    </row>
    <row r="66" spans="1:23" s="18" customFormat="1" ht="12.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O66" s="4"/>
      <c r="P66" s="4"/>
      <c r="Q66" s="4"/>
      <c r="R66" s="4"/>
      <c r="S66" s="4"/>
      <c r="T66" s="4"/>
      <c r="U66" s="4"/>
      <c r="V66" s="4"/>
      <c r="W66" s="4"/>
    </row>
    <row r="67" spans="1:23" s="18" customFormat="1" ht="12.5" x14ac:dyDescent="0.25">
      <c r="A67" s="6" t="s">
        <v>2</v>
      </c>
      <c r="B67" s="5"/>
      <c r="C67" s="5"/>
      <c r="D67" s="5"/>
      <c r="E67" s="5"/>
      <c r="F67" s="5"/>
      <c r="G67" s="5"/>
      <c r="H67" s="7"/>
      <c r="J67" s="8"/>
      <c r="K67" s="8"/>
      <c r="L67" s="8"/>
      <c r="M67" s="8" t="str">
        <f>M6</f>
        <v xml:space="preserve">Tab 55 </v>
      </c>
      <c r="O67" s="4"/>
      <c r="P67" s="4"/>
      <c r="Q67" s="4"/>
      <c r="R67" s="4"/>
      <c r="S67" s="4"/>
      <c r="T67" s="4"/>
      <c r="U67" s="4"/>
      <c r="V67" s="4"/>
      <c r="W67" s="4"/>
    </row>
    <row r="68" spans="1:23" s="18" customFormat="1" ht="12.5" x14ac:dyDescent="0.25">
      <c r="A68" s="6" t="s">
        <v>4</v>
      </c>
      <c r="B68" s="5"/>
      <c r="C68" s="5"/>
      <c r="D68" s="5"/>
      <c r="E68" s="5"/>
      <c r="F68" s="5"/>
      <c r="G68" s="5"/>
      <c r="H68" s="7"/>
      <c r="J68" s="8"/>
      <c r="K68" s="8"/>
      <c r="L68" s="8"/>
      <c r="M68" s="8" t="s">
        <v>90</v>
      </c>
      <c r="O68" s="4"/>
      <c r="P68" s="4"/>
      <c r="Q68" s="4"/>
      <c r="R68" s="4"/>
      <c r="S68" s="4"/>
      <c r="T68" s="4"/>
      <c r="U68" s="4"/>
      <c r="V68" s="4"/>
      <c r="W68" s="4"/>
    </row>
    <row r="69" spans="1:23" s="18" customFormat="1" ht="12.5" x14ac:dyDescent="0.25">
      <c r="A69" s="11" t="s">
        <v>6</v>
      </c>
      <c r="B69" s="28"/>
      <c r="C69" s="28"/>
      <c r="D69" s="28"/>
      <c r="E69" s="28"/>
      <c r="F69" s="28"/>
      <c r="G69" s="28"/>
      <c r="H69" s="39"/>
      <c r="J69" s="13"/>
      <c r="K69" s="13"/>
      <c r="L69" s="13"/>
      <c r="M69" s="13" t="s">
        <v>91</v>
      </c>
      <c r="O69" s="4"/>
      <c r="P69" s="4"/>
      <c r="Q69" s="4"/>
      <c r="R69" s="4"/>
      <c r="S69" s="4"/>
      <c r="T69" s="4"/>
      <c r="U69" s="4"/>
      <c r="V69" s="4"/>
      <c r="W69" s="4"/>
    </row>
    <row r="70" spans="1:23" s="18" customFormat="1" ht="12.5" x14ac:dyDescent="0.25">
      <c r="A70" s="4"/>
      <c r="B70" s="4"/>
      <c r="C70" s="4"/>
      <c r="D70" s="4"/>
      <c r="E70" s="21"/>
      <c r="F70" s="21"/>
      <c r="G70" s="21" t="s">
        <v>15</v>
      </c>
      <c r="H70" s="21"/>
      <c r="I70" s="17"/>
      <c r="J70" s="16"/>
      <c r="K70" s="17"/>
      <c r="L70" s="17" t="s">
        <v>16</v>
      </c>
      <c r="M70" s="17"/>
      <c r="O70" s="4"/>
      <c r="P70" s="4"/>
      <c r="Q70" s="4"/>
      <c r="R70" s="4"/>
      <c r="S70" s="4"/>
      <c r="T70" s="4"/>
      <c r="U70" s="4"/>
      <c r="V70" s="4"/>
      <c r="W70" s="4"/>
    </row>
    <row r="71" spans="1:23" ht="12.5" x14ac:dyDescent="0.25">
      <c r="A71" s="4" t="s">
        <v>21</v>
      </c>
      <c r="B71" s="4"/>
      <c r="C71" s="4"/>
      <c r="D71" s="4"/>
      <c r="E71" s="4" t="s">
        <v>22</v>
      </c>
      <c r="F71" s="4"/>
      <c r="G71" s="4" t="s">
        <v>23</v>
      </c>
      <c r="H71" s="4"/>
      <c r="I71" s="4" t="s">
        <v>24</v>
      </c>
      <c r="J71" s="4"/>
      <c r="K71" s="4" t="s">
        <v>23</v>
      </c>
      <c r="L71" s="4"/>
      <c r="M71" s="4" t="s">
        <v>24</v>
      </c>
      <c r="O71" s="5"/>
      <c r="P71" s="5"/>
      <c r="Q71" s="5"/>
      <c r="R71" s="5"/>
      <c r="S71" s="5"/>
      <c r="T71" s="5"/>
      <c r="U71" s="5"/>
      <c r="V71" s="5"/>
      <c r="W71" s="5"/>
    </row>
    <row r="72" spans="1:23" ht="12.5" x14ac:dyDescent="0.25">
      <c r="A72" s="21" t="s">
        <v>30</v>
      </c>
      <c r="B72" s="21"/>
      <c r="C72" s="21" t="s">
        <v>31</v>
      </c>
      <c r="D72" s="21"/>
      <c r="E72" s="20" t="s">
        <v>32</v>
      </c>
      <c r="F72" s="21"/>
      <c r="G72" s="20" t="s">
        <v>33</v>
      </c>
      <c r="H72" s="21"/>
      <c r="I72" s="20" t="s">
        <v>34</v>
      </c>
      <c r="J72" s="16"/>
      <c r="K72" s="20" t="s">
        <v>33</v>
      </c>
      <c r="L72" s="20"/>
      <c r="M72" s="20" t="s">
        <v>34</v>
      </c>
      <c r="O72" s="5"/>
      <c r="P72" s="5"/>
      <c r="Q72" s="5"/>
      <c r="R72" s="5"/>
      <c r="S72" s="5"/>
      <c r="T72" s="5"/>
      <c r="U72" s="5"/>
      <c r="V72" s="5"/>
      <c r="W72" s="5"/>
    </row>
    <row r="73" spans="1:23" ht="12.5" x14ac:dyDescent="0.25">
      <c r="A73" s="4"/>
      <c r="B73" s="4"/>
      <c r="C73" s="4"/>
      <c r="D73" s="4"/>
      <c r="E73" s="4" t="s">
        <v>39</v>
      </c>
      <c r="F73" s="4"/>
      <c r="G73" s="4" t="s">
        <v>40</v>
      </c>
      <c r="H73" s="4"/>
      <c r="I73" s="4" t="s">
        <v>41</v>
      </c>
      <c r="J73" s="4"/>
      <c r="K73" s="4"/>
      <c r="L73" s="4"/>
      <c r="M73" s="4"/>
      <c r="O73" s="5"/>
      <c r="P73" s="5"/>
      <c r="Q73" s="5"/>
      <c r="R73" s="5"/>
      <c r="S73" s="5"/>
      <c r="T73" s="5"/>
      <c r="U73" s="5"/>
      <c r="V73" s="5"/>
      <c r="W73" s="5"/>
    </row>
    <row r="74" spans="1:23" ht="12.5" x14ac:dyDescent="0.25">
      <c r="A74" s="4"/>
      <c r="B74" s="4"/>
      <c r="C74" s="4"/>
      <c r="D74" s="4"/>
      <c r="E74" s="4" t="s">
        <v>44</v>
      </c>
      <c r="F74" s="4"/>
      <c r="G74" s="4" t="s">
        <v>44</v>
      </c>
      <c r="H74" s="4"/>
      <c r="I74" s="4" t="s">
        <v>44</v>
      </c>
      <c r="J74" s="4"/>
      <c r="K74" s="4"/>
      <c r="L74" s="4"/>
      <c r="M74" s="4"/>
      <c r="O74" s="5"/>
      <c r="P74" s="5"/>
      <c r="Q74" s="5"/>
      <c r="R74" s="5"/>
      <c r="S74" s="5"/>
      <c r="T74" s="5"/>
      <c r="U74" s="5"/>
      <c r="V74" s="5"/>
      <c r="W74" s="5"/>
    </row>
    <row r="75" spans="1:23" ht="12.5" x14ac:dyDescent="0.25">
      <c r="A75" s="4">
        <v>1</v>
      </c>
      <c r="B75" s="5"/>
      <c r="C75" s="5" t="s">
        <v>92</v>
      </c>
      <c r="D75" s="5"/>
      <c r="E75" s="5"/>
      <c r="F75" s="5"/>
      <c r="G75" s="5"/>
      <c r="H75" s="5"/>
      <c r="I75" s="5"/>
      <c r="J75" s="5"/>
      <c r="K75" s="5"/>
      <c r="L75" s="5"/>
      <c r="M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2.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O76" s="5"/>
      <c r="P76" s="5"/>
      <c r="Q76" s="5"/>
      <c r="R76" s="5"/>
      <c r="S76" s="5"/>
      <c r="T76" s="5"/>
      <c r="U76" s="5"/>
      <c r="V76" s="5"/>
      <c r="W76" s="5"/>
    </row>
    <row r="77" spans="1:23" ht="12.5" x14ac:dyDescent="0.25">
      <c r="A77" s="4">
        <f>A75+1</f>
        <v>2</v>
      </c>
      <c r="B77" s="5"/>
      <c r="C77" s="5" t="s">
        <v>93</v>
      </c>
      <c r="D77" s="5"/>
      <c r="E77" s="5">
        <v>32437.09</v>
      </c>
      <c r="F77" s="5"/>
      <c r="G77" s="5">
        <f>I77-E77</f>
        <v>-32437.09</v>
      </c>
      <c r="H77" s="5"/>
      <c r="I77" s="5">
        <f>Q117</f>
        <v>0</v>
      </c>
      <c r="J77" s="5"/>
      <c r="K77" s="5">
        <f>M77-I77</f>
        <v>0</v>
      </c>
      <c r="L77" s="5"/>
      <c r="M77" s="5">
        <f>I77</f>
        <v>0</v>
      </c>
      <c r="O77" s="5"/>
      <c r="P77" s="5"/>
      <c r="Q77" s="5">
        <f>O77-P77</f>
        <v>0</v>
      </c>
      <c r="R77" s="5"/>
      <c r="S77" s="5">
        <v>0</v>
      </c>
      <c r="T77" s="5">
        <f>S77*5/12</f>
        <v>0</v>
      </c>
      <c r="U77" s="5">
        <f>T77-R77</f>
        <v>0</v>
      </c>
      <c r="V77" s="5">
        <f>Q77+R77+U77</f>
        <v>0</v>
      </c>
      <c r="W77" s="5"/>
    </row>
    <row r="78" spans="1:23" ht="12.5" x14ac:dyDescent="0.25">
      <c r="A78" s="4">
        <f>A77+1</f>
        <v>3</v>
      </c>
      <c r="B78" s="5"/>
      <c r="C78" s="5" t="s">
        <v>94</v>
      </c>
      <c r="D78" s="5"/>
      <c r="E78" s="5">
        <v>6899</v>
      </c>
      <c r="F78" s="5"/>
      <c r="G78" s="5">
        <f>I78-E78</f>
        <v>-6899</v>
      </c>
      <c r="H78" s="5"/>
      <c r="I78" s="5">
        <v>0</v>
      </c>
      <c r="J78" s="5"/>
      <c r="K78" s="5">
        <f>M78-I78</f>
        <v>0</v>
      </c>
      <c r="L78" s="5"/>
      <c r="M78" s="5">
        <f>I78</f>
        <v>0</v>
      </c>
      <c r="O78" s="5"/>
      <c r="P78" s="5"/>
      <c r="Q78" s="5">
        <f>O78-P78</f>
        <v>0</v>
      </c>
      <c r="R78" s="5"/>
      <c r="S78" s="5"/>
      <c r="T78" s="5">
        <f>S78*5/12</f>
        <v>0</v>
      </c>
      <c r="U78" s="5">
        <f>T78-R78</f>
        <v>0</v>
      </c>
      <c r="V78" s="5">
        <f>Q78+R78+U78</f>
        <v>0</v>
      </c>
      <c r="W78" s="5"/>
    </row>
    <row r="79" spans="1:23" ht="12.5" x14ac:dyDescent="0.25">
      <c r="A79" s="4">
        <f>A78+1</f>
        <v>4</v>
      </c>
      <c r="B79" s="5"/>
      <c r="C79" s="5" t="s">
        <v>95</v>
      </c>
      <c r="D79" s="5"/>
      <c r="E79" s="5">
        <v>-64295.54</v>
      </c>
      <c r="F79" s="5"/>
      <c r="G79" s="5">
        <f>I79-E79</f>
        <v>64295.54</v>
      </c>
      <c r="H79" s="5"/>
      <c r="I79" s="5">
        <v>0</v>
      </c>
      <c r="J79" s="5"/>
      <c r="K79" s="5">
        <f>M79-I79</f>
        <v>0</v>
      </c>
      <c r="L79" s="5"/>
      <c r="M79" s="5">
        <f>I79</f>
        <v>0</v>
      </c>
      <c r="O79" s="5"/>
      <c r="P79" s="5"/>
      <c r="Q79" s="5">
        <f>O79-P79</f>
        <v>0</v>
      </c>
      <c r="R79" s="5"/>
      <c r="S79" s="5"/>
      <c r="T79" s="5">
        <f>S79*5/12</f>
        <v>0</v>
      </c>
      <c r="U79" s="5">
        <f>T79-R79</f>
        <v>0</v>
      </c>
      <c r="V79" s="5">
        <f>Q79+R79+U79</f>
        <v>0</v>
      </c>
      <c r="W79" s="5"/>
    </row>
    <row r="80" spans="1:23" ht="12.5" x14ac:dyDescent="0.25">
      <c r="A80" s="4">
        <f>A79+1</f>
        <v>5</v>
      </c>
      <c r="B80" s="5"/>
      <c r="C80" s="5" t="s">
        <v>96</v>
      </c>
      <c r="D80" s="5"/>
      <c r="E80" s="28">
        <v>17880.810000000001</v>
      </c>
      <c r="F80" s="5"/>
      <c r="G80" s="28">
        <f>I80-E80</f>
        <v>-17880.810000000001</v>
      </c>
      <c r="H80" s="5"/>
      <c r="I80" s="28">
        <v>0</v>
      </c>
      <c r="J80" s="24"/>
      <c r="K80" s="28">
        <f>M80-I80</f>
        <v>0</v>
      </c>
      <c r="L80" s="24"/>
      <c r="M80" s="28">
        <f>I80</f>
        <v>0</v>
      </c>
      <c r="O80" s="28"/>
      <c r="P80" s="28"/>
      <c r="Q80" s="28">
        <f>O80-P80</f>
        <v>0</v>
      </c>
      <c r="R80" s="28"/>
      <c r="S80" s="28"/>
      <c r="T80" s="28">
        <f>S80*5/12</f>
        <v>0</v>
      </c>
      <c r="U80" s="28">
        <f>T80-R80</f>
        <v>0</v>
      </c>
      <c r="V80" s="28">
        <f>Q80+R80+U80</f>
        <v>0</v>
      </c>
      <c r="W80" s="5"/>
    </row>
    <row r="81" spans="1:23" ht="12.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2.5" x14ac:dyDescent="0.25">
      <c r="A82" s="4">
        <f>A80+1</f>
        <v>6</v>
      </c>
      <c r="B82" s="5"/>
      <c r="C82" s="5" t="s">
        <v>97</v>
      </c>
      <c r="D82" s="5"/>
      <c r="E82" s="5">
        <f>SUM(E77:E80)</f>
        <v>-7078.6400000000031</v>
      </c>
      <c r="F82" s="5"/>
      <c r="G82" s="5">
        <f>SUM(G77:G80)</f>
        <v>7078.6400000000031</v>
      </c>
      <c r="H82" s="5"/>
      <c r="I82" s="5">
        <f>SUM(I77:I80)</f>
        <v>0</v>
      </c>
      <c r="J82" s="5"/>
      <c r="K82" s="5">
        <f>SUM(K77:K80)</f>
        <v>0</v>
      </c>
      <c r="L82" s="5"/>
      <c r="M82" s="5">
        <f>SUM(M77:M80)</f>
        <v>0</v>
      </c>
      <c r="O82" s="5">
        <f t="shared" ref="O82:V82" si="15">SUM(O77:O80)</f>
        <v>0</v>
      </c>
      <c r="P82" s="5">
        <f t="shared" si="15"/>
        <v>0</v>
      </c>
      <c r="Q82" s="5">
        <f t="shared" si="15"/>
        <v>0</v>
      </c>
      <c r="R82" s="5">
        <f t="shared" si="15"/>
        <v>0</v>
      </c>
      <c r="S82" s="5">
        <f t="shared" si="15"/>
        <v>0</v>
      </c>
      <c r="T82" s="5">
        <f t="shared" si="15"/>
        <v>0</v>
      </c>
      <c r="U82" s="5">
        <f t="shared" si="15"/>
        <v>0</v>
      </c>
      <c r="V82" s="5">
        <f t="shared" si="15"/>
        <v>0</v>
      </c>
      <c r="W82" s="5"/>
    </row>
    <row r="83" spans="1:23" ht="12.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2.5" x14ac:dyDescent="0.25">
      <c r="A84" s="4">
        <f>A82+1</f>
        <v>7</v>
      </c>
      <c r="B84" s="5"/>
      <c r="C84" s="5" t="s">
        <v>98</v>
      </c>
      <c r="D84" s="5"/>
      <c r="E84" s="5"/>
      <c r="F84" s="5"/>
      <c r="G84" s="5"/>
      <c r="H84" s="5"/>
      <c r="I84" s="5"/>
      <c r="J84" s="5"/>
      <c r="K84" s="5"/>
      <c r="L84" s="5"/>
      <c r="M84" s="5"/>
      <c r="O84" s="5"/>
      <c r="P84" s="5"/>
      <c r="Q84" s="5"/>
      <c r="R84" s="5"/>
      <c r="S84" s="5"/>
      <c r="T84" s="5"/>
      <c r="U84" s="5"/>
      <c r="V84" s="5"/>
      <c r="W84" s="5"/>
    </row>
    <row r="85" spans="1:23" ht="12.5" x14ac:dyDescent="0.25">
      <c r="A85" s="4">
        <f t="shared" ref="A85:A104" si="16">A84+1</f>
        <v>8</v>
      </c>
      <c r="B85" s="5"/>
      <c r="C85" s="24" t="s">
        <v>99</v>
      </c>
      <c r="D85" s="5"/>
      <c r="E85" s="5">
        <v>-11578546.520000001</v>
      </c>
      <c r="F85" s="5"/>
      <c r="G85" s="5">
        <f t="shared" ref="G85:G104" si="17">I85-E85</f>
        <v>13208669.220832726</v>
      </c>
      <c r="H85" s="5"/>
      <c r="I85" s="5">
        <v>1630122.700832725</v>
      </c>
      <c r="J85" s="5"/>
      <c r="K85" s="5">
        <f t="shared" ref="K85:K104" si="18">M85-I85</f>
        <v>0</v>
      </c>
      <c r="L85" s="5"/>
      <c r="M85" s="5">
        <f t="shared" ref="M85:M104" si="19">I85</f>
        <v>1630122.700832725</v>
      </c>
      <c r="O85" s="5"/>
      <c r="P85" s="5"/>
      <c r="Q85" s="5">
        <f>O85-P85</f>
        <v>0</v>
      </c>
      <c r="R85" s="5"/>
      <c r="S85" s="5"/>
      <c r="T85" s="5">
        <f t="shared" ref="T85:T104" si="20">S85*5/12</f>
        <v>0</v>
      </c>
      <c r="U85" s="5">
        <f>T85-R85</f>
        <v>0</v>
      </c>
      <c r="V85" s="5">
        <f t="shared" ref="V85:V104" si="21">Q85+R85+U85</f>
        <v>0</v>
      </c>
      <c r="W85" s="5"/>
    </row>
    <row r="86" spans="1:23" ht="12.5" x14ac:dyDescent="0.25">
      <c r="A86" s="4">
        <f t="shared" si="16"/>
        <v>9</v>
      </c>
      <c r="B86" s="5"/>
      <c r="C86" s="40" t="s">
        <v>100</v>
      </c>
      <c r="D86" s="5"/>
      <c r="E86" s="5">
        <v>-5800578.75</v>
      </c>
      <c r="F86" s="5"/>
      <c r="G86" s="5">
        <f t="shared" si="17"/>
        <v>-1406658.7159726266</v>
      </c>
      <c r="H86" s="5"/>
      <c r="I86" s="5">
        <v>-7207237.4659726266</v>
      </c>
      <c r="J86" s="5"/>
      <c r="K86" s="5">
        <f t="shared" si="18"/>
        <v>0</v>
      </c>
      <c r="L86" s="5"/>
      <c r="M86" s="5">
        <f t="shared" si="19"/>
        <v>-7207237.4659726266</v>
      </c>
      <c r="O86" s="5"/>
      <c r="P86" s="5"/>
      <c r="Q86" s="5">
        <f t="shared" ref="Q86:Q104" si="22">O86-P86</f>
        <v>0</v>
      </c>
      <c r="R86" s="5"/>
      <c r="S86" s="5"/>
      <c r="T86" s="5">
        <f t="shared" si="20"/>
        <v>0</v>
      </c>
      <c r="U86" s="5">
        <f t="shared" ref="U86:U104" si="23">T86-R86</f>
        <v>0</v>
      </c>
      <c r="V86" s="5">
        <f t="shared" si="21"/>
        <v>0</v>
      </c>
      <c r="W86" s="5"/>
    </row>
    <row r="87" spans="1:23" ht="12.5" x14ac:dyDescent="0.25">
      <c r="A87" s="4">
        <f t="shared" si="16"/>
        <v>10</v>
      </c>
      <c r="B87" s="5"/>
      <c r="C87" s="5" t="s">
        <v>101</v>
      </c>
      <c r="D87" s="5"/>
      <c r="E87" s="5">
        <v>19236986.650000002</v>
      </c>
      <c r="F87" s="5"/>
      <c r="G87" s="5">
        <f t="shared" si="17"/>
        <v>-19236986.650000002</v>
      </c>
      <c r="H87" s="5"/>
      <c r="I87" s="5">
        <v>0</v>
      </c>
      <c r="J87" s="5"/>
      <c r="K87" s="5">
        <f t="shared" si="18"/>
        <v>0</v>
      </c>
      <c r="L87" s="5"/>
      <c r="M87" s="5">
        <f t="shared" si="19"/>
        <v>0</v>
      </c>
      <c r="O87" s="5"/>
      <c r="P87" s="5"/>
      <c r="Q87" s="5">
        <f t="shared" si="22"/>
        <v>0</v>
      </c>
      <c r="R87" s="5"/>
      <c r="S87" s="5"/>
      <c r="T87" s="5">
        <f t="shared" si="20"/>
        <v>0</v>
      </c>
      <c r="U87" s="5">
        <f t="shared" si="23"/>
        <v>0</v>
      </c>
      <c r="V87" s="5">
        <f t="shared" si="21"/>
        <v>0</v>
      </c>
      <c r="W87" s="5"/>
    </row>
    <row r="88" spans="1:23" ht="12.5" x14ac:dyDescent="0.25">
      <c r="A88" s="4">
        <f t="shared" si="16"/>
        <v>11</v>
      </c>
      <c r="B88" s="5"/>
      <c r="C88" s="5" t="s">
        <v>102</v>
      </c>
      <c r="D88" s="5"/>
      <c r="E88" s="5">
        <v>232954.57</v>
      </c>
      <c r="F88" s="5"/>
      <c r="G88" s="5">
        <f t="shared" si="17"/>
        <v>-232954.57</v>
      </c>
      <c r="H88" s="5"/>
      <c r="I88" s="5">
        <v>0</v>
      </c>
      <c r="J88" s="5"/>
      <c r="K88" s="5">
        <f t="shared" si="18"/>
        <v>0</v>
      </c>
      <c r="L88" s="5"/>
      <c r="M88" s="5">
        <f t="shared" si="19"/>
        <v>0</v>
      </c>
      <c r="O88" s="5"/>
      <c r="P88" s="5"/>
      <c r="Q88" s="5">
        <f t="shared" si="22"/>
        <v>0</v>
      </c>
      <c r="R88" s="5"/>
      <c r="S88" s="5"/>
      <c r="T88" s="5">
        <f t="shared" si="20"/>
        <v>0</v>
      </c>
      <c r="U88" s="5">
        <f t="shared" si="23"/>
        <v>0</v>
      </c>
      <c r="V88" s="5">
        <f t="shared" si="21"/>
        <v>0</v>
      </c>
      <c r="W88" s="5"/>
    </row>
    <row r="89" spans="1:23" ht="12.5" x14ac:dyDescent="0.25">
      <c r="A89" s="4">
        <f t="shared" si="16"/>
        <v>12</v>
      </c>
      <c r="B89" s="5"/>
      <c r="C89" s="5" t="s">
        <v>103</v>
      </c>
      <c r="D89" s="5"/>
      <c r="E89" s="5">
        <v>-190578.53</v>
      </c>
      <c r="F89" s="5"/>
      <c r="G89" s="5">
        <f t="shared" si="17"/>
        <v>190578.53</v>
      </c>
      <c r="H89" s="5"/>
      <c r="I89" s="5">
        <f>Q129</f>
        <v>0</v>
      </c>
      <c r="J89" s="5"/>
      <c r="K89" s="5">
        <f t="shared" si="18"/>
        <v>0</v>
      </c>
      <c r="L89" s="5"/>
      <c r="M89" s="5">
        <f t="shared" si="19"/>
        <v>0</v>
      </c>
      <c r="O89" s="5"/>
      <c r="P89" s="5"/>
      <c r="Q89" s="5">
        <f t="shared" si="22"/>
        <v>0</v>
      </c>
      <c r="R89" s="5"/>
      <c r="S89" s="5"/>
      <c r="T89" s="5">
        <f t="shared" si="20"/>
        <v>0</v>
      </c>
      <c r="U89" s="5">
        <f t="shared" si="23"/>
        <v>0</v>
      </c>
      <c r="V89" s="5">
        <f t="shared" si="21"/>
        <v>0</v>
      </c>
      <c r="W89" s="5"/>
    </row>
    <row r="90" spans="1:23" ht="12.5" x14ac:dyDescent="0.25">
      <c r="A90" s="4">
        <f t="shared" si="16"/>
        <v>13</v>
      </c>
      <c r="B90" s="5"/>
      <c r="C90" s="5" t="s">
        <v>104</v>
      </c>
      <c r="D90" s="5"/>
      <c r="E90" s="5">
        <v>-5107.51</v>
      </c>
      <c r="F90" s="5"/>
      <c r="G90" s="5">
        <f t="shared" si="17"/>
        <v>5107.51</v>
      </c>
      <c r="H90" s="5"/>
      <c r="I90" s="5">
        <f>Q130</f>
        <v>0</v>
      </c>
      <c r="J90" s="5"/>
      <c r="K90" s="5">
        <f t="shared" si="18"/>
        <v>0</v>
      </c>
      <c r="L90" s="5"/>
      <c r="M90" s="5">
        <f t="shared" si="19"/>
        <v>0</v>
      </c>
      <c r="O90" s="5"/>
      <c r="P90" s="5"/>
      <c r="Q90" s="5">
        <f t="shared" si="22"/>
        <v>0</v>
      </c>
      <c r="R90" s="5"/>
      <c r="S90" s="5"/>
      <c r="T90" s="5">
        <f t="shared" si="20"/>
        <v>0</v>
      </c>
      <c r="U90" s="5">
        <f t="shared" si="23"/>
        <v>0</v>
      </c>
      <c r="V90" s="5">
        <f t="shared" si="21"/>
        <v>0</v>
      </c>
      <c r="W90" s="5"/>
    </row>
    <row r="91" spans="1:23" ht="12.5" x14ac:dyDescent="0.25">
      <c r="A91" s="4">
        <f t="shared" si="16"/>
        <v>14</v>
      </c>
      <c r="B91" s="5"/>
      <c r="C91" s="5" t="s">
        <v>105</v>
      </c>
      <c r="D91" s="5"/>
      <c r="E91" s="5">
        <v>0</v>
      </c>
      <c r="F91" s="5"/>
      <c r="G91" s="5">
        <f t="shared" si="17"/>
        <v>0</v>
      </c>
      <c r="H91" s="5"/>
      <c r="I91" s="5">
        <f t="shared" ref="I91:I104" si="24">Q128</f>
        <v>0</v>
      </c>
      <c r="J91" s="5"/>
      <c r="K91" s="5">
        <f t="shared" si="18"/>
        <v>0</v>
      </c>
      <c r="L91" s="5"/>
      <c r="M91" s="5">
        <f t="shared" si="19"/>
        <v>0</v>
      </c>
      <c r="O91" s="5"/>
      <c r="P91" s="5"/>
      <c r="Q91" s="5">
        <f t="shared" si="22"/>
        <v>0</v>
      </c>
      <c r="R91" s="5"/>
      <c r="S91" s="5"/>
      <c r="T91" s="5">
        <f t="shared" si="20"/>
        <v>0</v>
      </c>
      <c r="U91" s="5">
        <f t="shared" si="23"/>
        <v>0</v>
      </c>
      <c r="V91" s="5">
        <f t="shared" si="21"/>
        <v>0</v>
      </c>
      <c r="W91" s="5"/>
    </row>
    <row r="92" spans="1:23" ht="12.5" x14ac:dyDescent="0.25">
      <c r="A92" s="4">
        <f t="shared" si="16"/>
        <v>15</v>
      </c>
      <c r="B92" s="5"/>
      <c r="C92" s="5" t="s">
        <v>106</v>
      </c>
      <c r="D92" s="5"/>
      <c r="E92" s="5">
        <v>15951</v>
      </c>
      <c r="F92" s="5"/>
      <c r="G92" s="5">
        <f t="shared" si="17"/>
        <v>-15951</v>
      </c>
      <c r="H92" s="5"/>
      <c r="I92" s="5">
        <f t="shared" si="24"/>
        <v>0</v>
      </c>
      <c r="J92" s="5"/>
      <c r="K92" s="5">
        <f t="shared" si="18"/>
        <v>0</v>
      </c>
      <c r="L92" s="5"/>
      <c r="M92" s="5">
        <f t="shared" si="19"/>
        <v>0</v>
      </c>
      <c r="O92" s="5"/>
      <c r="P92" s="5"/>
      <c r="Q92" s="5">
        <f t="shared" si="22"/>
        <v>0</v>
      </c>
      <c r="R92" s="5"/>
      <c r="S92" s="5"/>
      <c r="T92" s="5">
        <f t="shared" si="20"/>
        <v>0</v>
      </c>
      <c r="U92" s="5">
        <f t="shared" si="23"/>
        <v>0</v>
      </c>
      <c r="V92" s="5">
        <f t="shared" si="21"/>
        <v>0</v>
      </c>
      <c r="W92" s="5"/>
    </row>
    <row r="93" spans="1:23" ht="12.5" x14ac:dyDescent="0.25">
      <c r="A93" s="4">
        <f t="shared" si="16"/>
        <v>16</v>
      </c>
      <c r="B93" s="5"/>
      <c r="C93" s="5" t="s">
        <v>107</v>
      </c>
      <c r="D93" s="5"/>
      <c r="E93" s="5">
        <v>-45690.14</v>
      </c>
      <c r="F93" s="5"/>
      <c r="G93" s="5">
        <f t="shared" si="17"/>
        <v>45690.14</v>
      </c>
      <c r="H93" s="5"/>
      <c r="I93" s="5">
        <f t="shared" si="24"/>
        <v>0</v>
      </c>
      <c r="J93" s="5"/>
      <c r="K93" s="5">
        <f t="shared" si="18"/>
        <v>0</v>
      </c>
      <c r="L93" s="5"/>
      <c r="M93" s="5">
        <f t="shared" si="19"/>
        <v>0</v>
      </c>
      <c r="O93" s="5"/>
      <c r="P93" s="5"/>
      <c r="Q93" s="5">
        <f t="shared" si="22"/>
        <v>0</v>
      </c>
      <c r="R93" s="5"/>
      <c r="S93" s="5"/>
      <c r="T93" s="5">
        <f t="shared" si="20"/>
        <v>0</v>
      </c>
      <c r="U93" s="5">
        <f t="shared" si="23"/>
        <v>0</v>
      </c>
      <c r="V93" s="5">
        <f t="shared" si="21"/>
        <v>0</v>
      </c>
      <c r="W93" s="5"/>
    </row>
    <row r="94" spans="1:23" ht="12.5" x14ac:dyDescent="0.25">
      <c r="A94" s="4">
        <f t="shared" si="16"/>
        <v>17</v>
      </c>
      <c r="B94" s="5"/>
      <c r="C94" s="5" t="s">
        <v>108</v>
      </c>
      <c r="D94" s="5"/>
      <c r="E94" s="5">
        <v>-20059.900000000001</v>
      </c>
      <c r="F94" s="5"/>
      <c r="G94" s="5">
        <f t="shared" si="17"/>
        <v>20059.900000000001</v>
      </c>
      <c r="H94" s="5"/>
      <c r="I94" s="5">
        <f t="shared" si="24"/>
        <v>0</v>
      </c>
      <c r="J94" s="5"/>
      <c r="K94" s="5">
        <f t="shared" si="18"/>
        <v>0</v>
      </c>
      <c r="L94" s="5"/>
      <c r="M94" s="5">
        <f t="shared" si="19"/>
        <v>0</v>
      </c>
      <c r="O94" s="5"/>
      <c r="P94" s="5"/>
      <c r="Q94" s="5">
        <f t="shared" si="22"/>
        <v>0</v>
      </c>
      <c r="R94" s="5"/>
      <c r="S94" s="5"/>
      <c r="T94" s="5">
        <f t="shared" si="20"/>
        <v>0</v>
      </c>
      <c r="U94" s="5">
        <f t="shared" si="23"/>
        <v>0</v>
      </c>
      <c r="V94" s="5">
        <f t="shared" si="21"/>
        <v>0</v>
      </c>
      <c r="W94" s="5"/>
    </row>
    <row r="95" spans="1:23" ht="12.5" x14ac:dyDescent="0.25">
      <c r="A95" s="4">
        <f t="shared" si="16"/>
        <v>18</v>
      </c>
      <c r="B95" s="5"/>
      <c r="C95" s="5" t="s">
        <v>109</v>
      </c>
      <c r="D95" s="5"/>
      <c r="E95" s="5">
        <v>2350645</v>
      </c>
      <c r="F95" s="5"/>
      <c r="G95" s="5">
        <f t="shared" si="17"/>
        <v>-2350645</v>
      </c>
      <c r="H95" s="5"/>
      <c r="I95" s="5">
        <f t="shared" si="24"/>
        <v>0</v>
      </c>
      <c r="J95" s="5"/>
      <c r="K95" s="5">
        <f t="shared" si="18"/>
        <v>0</v>
      </c>
      <c r="L95" s="5"/>
      <c r="M95" s="5">
        <f t="shared" si="19"/>
        <v>0</v>
      </c>
      <c r="O95" s="5"/>
      <c r="P95" s="5"/>
      <c r="Q95" s="5">
        <f t="shared" si="22"/>
        <v>0</v>
      </c>
      <c r="R95" s="5"/>
      <c r="S95" s="5"/>
      <c r="T95" s="5">
        <f t="shared" si="20"/>
        <v>0</v>
      </c>
      <c r="U95" s="5">
        <f t="shared" si="23"/>
        <v>0</v>
      </c>
      <c r="V95" s="5">
        <f t="shared" si="21"/>
        <v>0</v>
      </c>
      <c r="W95" s="5"/>
    </row>
    <row r="96" spans="1:23" ht="12.5" x14ac:dyDescent="0.25">
      <c r="A96" s="4">
        <f t="shared" si="16"/>
        <v>19</v>
      </c>
      <c r="B96" s="5"/>
      <c r="C96" s="5" t="s">
        <v>110</v>
      </c>
      <c r="D96" s="5"/>
      <c r="E96" s="5">
        <v>-11275</v>
      </c>
      <c r="F96" s="5"/>
      <c r="G96" s="5">
        <f t="shared" si="17"/>
        <v>11275</v>
      </c>
      <c r="H96" s="5"/>
      <c r="I96" s="5">
        <f t="shared" si="24"/>
        <v>0</v>
      </c>
      <c r="J96" s="5"/>
      <c r="K96" s="5">
        <f t="shared" si="18"/>
        <v>0</v>
      </c>
      <c r="L96" s="5"/>
      <c r="M96" s="5">
        <f t="shared" si="19"/>
        <v>0</v>
      </c>
      <c r="O96" s="5"/>
      <c r="P96" s="5"/>
      <c r="Q96" s="5">
        <f t="shared" si="22"/>
        <v>0</v>
      </c>
      <c r="R96" s="5"/>
      <c r="S96" s="5"/>
      <c r="T96" s="5">
        <f t="shared" si="20"/>
        <v>0</v>
      </c>
      <c r="U96" s="5">
        <f t="shared" si="23"/>
        <v>0</v>
      </c>
      <c r="V96" s="5">
        <f t="shared" si="21"/>
        <v>0</v>
      </c>
      <c r="W96" s="5"/>
    </row>
    <row r="97" spans="1:23" ht="12.5" x14ac:dyDescent="0.25">
      <c r="A97" s="4">
        <f t="shared" si="16"/>
        <v>20</v>
      </c>
      <c r="B97" s="5"/>
      <c r="C97" s="5" t="s">
        <v>111</v>
      </c>
      <c r="D97" s="5"/>
      <c r="E97" s="5">
        <v>13674</v>
      </c>
      <c r="F97" s="5"/>
      <c r="G97" s="5">
        <f t="shared" si="17"/>
        <v>-13674</v>
      </c>
      <c r="H97" s="5"/>
      <c r="I97" s="5">
        <f t="shared" si="24"/>
        <v>0</v>
      </c>
      <c r="J97" s="5"/>
      <c r="K97" s="5">
        <f t="shared" si="18"/>
        <v>0</v>
      </c>
      <c r="L97" s="5"/>
      <c r="M97" s="5">
        <f t="shared" si="19"/>
        <v>0</v>
      </c>
      <c r="O97" s="5"/>
      <c r="P97" s="5"/>
      <c r="Q97" s="5">
        <f t="shared" si="22"/>
        <v>0</v>
      </c>
      <c r="R97" s="5"/>
      <c r="S97" s="5"/>
      <c r="T97" s="5">
        <f t="shared" si="20"/>
        <v>0</v>
      </c>
      <c r="U97" s="5">
        <f t="shared" si="23"/>
        <v>0</v>
      </c>
      <c r="V97" s="5">
        <f t="shared" si="21"/>
        <v>0</v>
      </c>
      <c r="W97" s="5"/>
    </row>
    <row r="98" spans="1:23" ht="12.5" x14ac:dyDescent="0.25">
      <c r="A98" s="4">
        <f t="shared" si="16"/>
        <v>21</v>
      </c>
      <c r="B98" s="5"/>
      <c r="C98" s="5" t="s">
        <v>112</v>
      </c>
      <c r="D98" s="5"/>
      <c r="E98" s="5">
        <v>53437.56</v>
      </c>
      <c r="F98" s="5"/>
      <c r="G98" s="5">
        <f t="shared" si="17"/>
        <v>-53437.56</v>
      </c>
      <c r="H98" s="5"/>
      <c r="I98" s="5">
        <f t="shared" si="24"/>
        <v>0</v>
      </c>
      <c r="J98" s="5"/>
      <c r="K98" s="5">
        <f t="shared" si="18"/>
        <v>0</v>
      </c>
      <c r="L98" s="5"/>
      <c r="M98" s="5">
        <f t="shared" si="19"/>
        <v>0</v>
      </c>
      <c r="O98" s="5"/>
      <c r="P98" s="5"/>
      <c r="Q98" s="5">
        <f t="shared" si="22"/>
        <v>0</v>
      </c>
      <c r="R98" s="5"/>
      <c r="S98" s="5"/>
      <c r="T98" s="5">
        <f t="shared" si="20"/>
        <v>0</v>
      </c>
      <c r="U98" s="5">
        <f t="shared" si="23"/>
        <v>0</v>
      </c>
      <c r="V98" s="5">
        <f t="shared" si="21"/>
        <v>0</v>
      </c>
      <c r="W98" s="5"/>
    </row>
    <row r="99" spans="1:23" ht="12.5" x14ac:dyDescent="0.25">
      <c r="A99" s="4">
        <f t="shared" si="16"/>
        <v>22</v>
      </c>
      <c r="B99" s="5"/>
      <c r="C99" s="5" t="s">
        <v>113</v>
      </c>
      <c r="D99" s="5"/>
      <c r="E99" s="5">
        <v>0</v>
      </c>
      <c r="F99" s="5"/>
      <c r="G99" s="5">
        <f t="shared" si="17"/>
        <v>0</v>
      </c>
      <c r="H99" s="5"/>
      <c r="I99" s="5">
        <f t="shared" si="24"/>
        <v>0</v>
      </c>
      <c r="J99" s="5"/>
      <c r="K99" s="5">
        <f t="shared" si="18"/>
        <v>0</v>
      </c>
      <c r="L99" s="5"/>
      <c r="M99" s="5">
        <f t="shared" si="19"/>
        <v>0</v>
      </c>
      <c r="O99" s="5"/>
      <c r="P99" s="5"/>
      <c r="Q99" s="5">
        <f t="shared" si="22"/>
        <v>0</v>
      </c>
      <c r="R99" s="5"/>
      <c r="S99" s="5"/>
      <c r="T99" s="5">
        <f t="shared" si="20"/>
        <v>0</v>
      </c>
      <c r="U99" s="5">
        <f t="shared" si="23"/>
        <v>0</v>
      </c>
      <c r="V99" s="5">
        <f t="shared" si="21"/>
        <v>0</v>
      </c>
      <c r="W99" s="5"/>
    </row>
    <row r="100" spans="1:23" ht="12.5" x14ac:dyDescent="0.25">
      <c r="A100" s="4">
        <f t="shared" si="16"/>
        <v>23</v>
      </c>
      <c r="B100" s="5"/>
      <c r="C100" s="40" t="s">
        <v>114</v>
      </c>
      <c r="D100" s="5"/>
      <c r="E100" s="5">
        <v>199353</v>
      </c>
      <c r="F100" s="5"/>
      <c r="G100" s="5">
        <f t="shared" si="17"/>
        <v>-199353</v>
      </c>
      <c r="H100" s="5"/>
      <c r="I100" s="5">
        <f t="shared" si="24"/>
        <v>0</v>
      </c>
      <c r="J100" s="5"/>
      <c r="K100" s="5">
        <f t="shared" si="18"/>
        <v>0</v>
      </c>
      <c r="L100" s="5"/>
      <c r="M100" s="5">
        <f t="shared" si="19"/>
        <v>0</v>
      </c>
      <c r="O100" s="5"/>
      <c r="P100" s="5"/>
      <c r="Q100" s="5">
        <f t="shared" si="22"/>
        <v>0</v>
      </c>
      <c r="R100" s="5"/>
      <c r="S100" s="5"/>
      <c r="T100" s="5">
        <f t="shared" si="20"/>
        <v>0</v>
      </c>
      <c r="U100" s="5">
        <f t="shared" si="23"/>
        <v>0</v>
      </c>
      <c r="V100" s="5">
        <f t="shared" si="21"/>
        <v>0</v>
      </c>
      <c r="W100" s="5"/>
    </row>
    <row r="101" spans="1:23" ht="12.5" x14ac:dyDescent="0.25">
      <c r="A101" s="4">
        <f t="shared" si="16"/>
        <v>24</v>
      </c>
      <c r="B101" s="5"/>
      <c r="C101" s="40" t="s">
        <v>115</v>
      </c>
      <c r="D101" s="5"/>
      <c r="E101" s="5">
        <v>-15603.22</v>
      </c>
      <c r="F101" s="5"/>
      <c r="G101" s="5">
        <f t="shared" si="17"/>
        <v>15603.22</v>
      </c>
      <c r="H101" s="5"/>
      <c r="I101" s="5">
        <f t="shared" si="24"/>
        <v>0</v>
      </c>
      <c r="J101" s="5"/>
      <c r="K101" s="5">
        <f t="shared" si="18"/>
        <v>0</v>
      </c>
      <c r="L101" s="5"/>
      <c r="M101" s="5">
        <f t="shared" si="19"/>
        <v>0</v>
      </c>
      <c r="O101" s="5"/>
      <c r="P101" s="5"/>
      <c r="Q101" s="5">
        <f t="shared" si="22"/>
        <v>0</v>
      </c>
      <c r="R101" s="5"/>
      <c r="S101" s="5"/>
      <c r="T101" s="5">
        <f t="shared" si="20"/>
        <v>0</v>
      </c>
      <c r="U101" s="5">
        <f t="shared" si="23"/>
        <v>0</v>
      </c>
      <c r="V101" s="5">
        <f t="shared" si="21"/>
        <v>0</v>
      </c>
      <c r="W101" s="5"/>
    </row>
    <row r="102" spans="1:23" ht="12.5" x14ac:dyDescent="0.25">
      <c r="A102" s="4">
        <f t="shared" si="16"/>
        <v>25</v>
      </c>
      <c r="B102" s="5"/>
      <c r="C102" s="5" t="s">
        <v>116</v>
      </c>
      <c r="D102" s="5"/>
      <c r="E102" s="5">
        <v>52414.44</v>
      </c>
      <c r="F102" s="5"/>
      <c r="G102" s="5">
        <f t="shared" si="17"/>
        <v>-52414.44</v>
      </c>
      <c r="H102" s="5"/>
      <c r="I102" s="5">
        <f t="shared" si="24"/>
        <v>0</v>
      </c>
      <c r="J102" s="5"/>
      <c r="K102" s="5">
        <f t="shared" si="18"/>
        <v>0</v>
      </c>
      <c r="L102" s="5"/>
      <c r="M102" s="5">
        <f t="shared" si="19"/>
        <v>0</v>
      </c>
      <c r="O102" s="5"/>
      <c r="P102" s="5"/>
      <c r="Q102" s="5">
        <f t="shared" si="22"/>
        <v>0</v>
      </c>
      <c r="R102" s="5"/>
      <c r="S102" s="5"/>
      <c r="T102" s="5">
        <f t="shared" si="20"/>
        <v>0</v>
      </c>
      <c r="U102" s="5">
        <f t="shared" si="23"/>
        <v>0</v>
      </c>
      <c r="V102" s="5">
        <f t="shared" si="21"/>
        <v>0</v>
      </c>
      <c r="W102" s="5"/>
    </row>
    <row r="103" spans="1:23" ht="12.5" x14ac:dyDescent="0.25">
      <c r="A103" s="4">
        <f t="shared" si="16"/>
        <v>26</v>
      </c>
      <c r="B103" s="5"/>
      <c r="C103" s="5" t="s">
        <v>117</v>
      </c>
      <c r="D103" s="5"/>
      <c r="E103" s="5">
        <v>172199.99</v>
      </c>
      <c r="F103" s="5"/>
      <c r="G103" s="5">
        <f t="shared" si="17"/>
        <v>-172199.99</v>
      </c>
      <c r="H103" s="5"/>
      <c r="I103" s="5">
        <f t="shared" si="24"/>
        <v>0</v>
      </c>
      <c r="J103" s="5"/>
      <c r="K103" s="5">
        <f t="shared" si="18"/>
        <v>0</v>
      </c>
      <c r="L103" s="5"/>
      <c r="M103" s="5">
        <f t="shared" si="19"/>
        <v>0</v>
      </c>
      <c r="O103" s="5"/>
      <c r="P103" s="5"/>
      <c r="Q103" s="5">
        <f t="shared" si="22"/>
        <v>0</v>
      </c>
      <c r="R103" s="5"/>
      <c r="S103" s="5"/>
      <c r="T103" s="5">
        <f t="shared" si="20"/>
        <v>0</v>
      </c>
      <c r="U103" s="5">
        <f t="shared" si="23"/>
        <v>0</v>
      </c>
      <c r="V103" s="5">
        <f t="shared" si="21"/>
        <v>0</v>
      </c>
      <c r="W103" s="5"/>
    </row>
    <row r="104" spans="1:23" ht="12.5" x14ac:dyDescent="0.25">
      <c r="A104" s="4">
        <f t="shared" si="16"/>
        <v>27</v>
      </c>
      <c r="B104" s="5"/>
      <c r="C104" s="5" t="s">
        <v>118</v>
      </c>
      <c r="D104" s="5"/>
      <c r="E104" s="28">
        <v>-24717.5</v>
      </c>
      <c r="F104" s="5"/>
      <c r="G104" s="12">
        <f t="shared" si="17"/>
        <v>24717.5</v>
      </c>
      <c r="H104" s="5"/>
      <c r="I104" s="28">
        <f t="shared" si="24"/>
        <v>0</v>
      </c>
      <c r="J104" s="24"/>
      <c r="K104" s="28">
        <f t="shared" si="18"/>
        <v>0</v>
      </c>
      <c r="L104" s="24"/>
      <c r="M104" s="28">
        <f t="shared" si="19"/>
        <v>0</v>
      </c>
      <c r="O104" s="28"/>
      <c r="P104" s="28"/>
      <c r="Q104" s="28">
        <f t="shared" si="22"/>
        <v>0</v>
      </c>
      <c r="R104" s="28"/>
      <c r="S104" s="28"/>
      <c r="T104" s="28">
        <f t="shared" si="20"/>
        <v>0</v>
      </c>
      <c r="U104" s="28">
        <f t="shared" si="23"/>
        <v>0</v>
      </c>
      <c r="V104" s="28">
        <f t="shared" si="21"/>
        <v>0</v>
      </c>
      <c r="W104" s="5"/>
    </row>
    <row r="105" spans="1:23" ht="12.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2.5" x14ac:dyDescent="0.25">
      <c r="A106" s="4">
        <f>A104+1</f>
        <v>28</v>
      </c>
      <c r="B106" s="5"/>
      <c r="C106" s="5" t="s">
        <v>119</v>
      </c>
      <c r="D106" s="5"/>
      <c r="E106" s="12">
        <f>SUM(E85:E104)</f>
        <v>4635459.1399999997</v>
      </c>
      <c r="F106" s="5"/>
      <c r="G106" s="12">
        <f>SUM(G85:G104)</f>
        <v>-10212573.905139903</v>
      </c>
      <c r="H106" s="5"/>
      <c r="I106" s="12">
        <f>SUM(I85:I104)</f>
        <v>-5577114.765139902</v>
      </c>
      <c r="J106" s="24"/>
      <c r="K106" s="12">
        <f>SUM(K85:K104)</f>
        <v>0</v>
      </c>
      <c r="L106" s="24"/>
      <c r="M106" s="12">
        <f>SUM(M85:M104)</f>
        <v>-5577114.765139902</v>
      </c>
      <c r="O106" s="12">
        <f t="shared" ref="O106:V106" si="25">SUM(O85:O104)</f>
        <v>0</v>
      </c>
      <c r="P106" s="12">
        <f t="shared" si="25"/>
        <v>0</v>
      </c>
      <c r="Q106" s="12">
        <f t="shared" si="25"/>
        <v>0</v>
      </c>
      <c r="R106" s="12">
        <f t="shared" si="25"/>
        <v>0</v>
      </c>
      <c r="S106" s="12">
        <f t="shared" si="25"/>
        <v>0</v>
      </c>
      <c r="T106" s="12">
        <f t="shared" si="25"/>
        <v>0</v>
      </c>
      <c r="U106" s="12">
        <f t="shared" si="25"/>
        <v>0</v>
      </c>
      <c r="V106" s="12">
        <f t="shared" si="25"/>
        <v>0</v>
      </c>
      <c r="W106" s="5"/>
    </row>
    <row r="107" spans="1:23" ht="12.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2.5" x14ac:dyDescent="0.25">
      <c r="A108" s="4">
        <f>A106+1</f>
        <v>29</v>
      </c>
      <c r="B108" s="5"/>
      <c r="C108" s="5" t="s">
        <v>120</v>
      </c>
      <c r="D108" s="5"/>
      <c r="E108" s="5">
        <f>E82+E106</f>
        <v>4628380.5</v>
      </c>
      <c r="F108" s="5"/>
      <c r="G108" s="5">
        <f>G82+G106</f>
        <v>-10205495.265139902</v>
      </c>
      <c r="H108" s="5"/>
      <c r="I108" s="5">
        <f>I82+I106</f>
        <v>-5577114.765139902</v>
      </c>
      <c r="J108" s="5"/>
      <c r="K108" s="5">
        <f>K82+K106</f>
        <v>0</v>
      </c>
      <c r="L108" s="5"/>
      <c r="M108" s="5">
        <f>M82+M106</f>
        <v>-5577114.765139902</v>
      </c>
      <c r="O108" s="5">
        <f t="shared" ref="O108:V108" si="26">O82+O106</f>
        <v>0</v>
      </c>
      <c r="P108" s="5">
        <f t="shared" si="26"/>
        <v>0</v>
      </c>
      <c r="Q108" s="5">
        <f t="shared" si="26"/>
        <v>0</v>
      </c>
      <c r="R108" s="5">
        <f t="shared" si="26"/>
        <v>0</v>
      </c>
      <c r="S108" s="5">
        <f t="shared" si="26"/>
        <v>0</v>
      </c>
      <c r="T108" s="5">
        <f t="shared" si="26"/>
        <v>0</v>
      </c>
      <c r="U108" s="5">
        <f t="shared" si="26"/>
        <v>0</v>
      </c>
      <c r="V108" s="5">
        <f t="shared" si="26"/>
        <v>0</v>
      </c>
      <c r="W108" s="5"/>
    </row>
    <row r="109" spans="1:23" x14ac:dyDescent="0.25">
      <c r="A109" s="41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1:23" ht="13" x14ac:dyDescent="0.3">
      <c r="A110" s="16">
        <f>A108+1</f>
        <v>30</v>
      </c>
      <c r="B110" s="42"/>
      <c r="C110" s="24" t="s">
        <v>121</v>
      </c>
      <c r="D110" s="42"/>
      <c r="E110" s="24">
        <v>-920359.08000000007</v>
      </c>
      <c r="F110" s="24"/>
      <c r="G110" s="5">
        <f>I110-E110</f>
        <v>105994.17499999888</v>
      </c>
      <c r="H110" s="24"/>
      <c r="I110" s="24">
        <v>-814364.90500000119</v>
      </c>
      <c r="J110" s="24"/>
      <c r="K110" s="5">
        <f>M110-I110</f>
        <v>0</v>
      </c>
      <c r="L110" s="24"/>
      <c r="M110" s="24">
        <f>I110</f>
        <v>-814364.90500000119</v>
      </c>
      <c r="N110" s="43"/>
      <c r="O110" s="5">
        <v>0</v>
      </c>
      <c r="P110" s="5">
        <v>0</v>
      </c>
      <c r="Q110" s="5">
        <f>O110-P110</f>
        <v>0</v>
      </c>
      <c r="R110" s="5">
        <v>0</v>
      </c>
      <c r="S110" s="5">
        <v>0</v>
      </c>
      <c r="T110" s="5">
        <f>S110*5/12</f>
        <v>0</v>
      </c>
      <c r="U110" s="5">
        <v>0</v>
      </c>
      <c r="V110" s="5">
        <f>Q110+R110+U110</f>
        <v>0</v>
      </c>
    </row>
    <row r="111" spans="1:23" ht="12.5" x14ac:dyDescent="0.25">
      <c r="A111" s="4"/>
      <c r="B111" s="42"/>
      <c r="C111" s="24"/>
      <c r="D111" s="42"/>
      <c r="E111" s="24"/>
      <c r="F111" s="24"/>
      <c r="G111" s="5"/>
      <c r="H111" s="24"/>
      <c r="I111" s="24"/>
      <c r="J111" s="24"/>
      <c r="K111" s="5"/>
      <c r="L111" s="24"/>
      <c r="M111" s="24"/>
    </row>
    <row r="112" spans="1:23" ht="12.5" x14ac:dyDescent="0.25">
      <c r="A112" s="4">
        <f>A110+1</f>
        <v>31</v>
      </c>
      <c r="B112" s="5"/>
      <c r="C112" s="5" t="s">
        <v>122</v>
      </c>
      <c r="D112" s="5"/>
      <c r="E112" s="5">
        <f>E108+E110+E111</f>
        <v>3708021.42</v>
      </c>
      <c r="F112" s="5"/>
      <c r="G112" s="5">
        <f>G108+G110+G111</f>
        <v>-10099501.090139903</v>
      </c>
      <c r="H112" s="5"/>
      <c r="I112" s="5">
        <f>I108+I110+I111</f>
        <v>-6391479.6701399032</v>
      </c>
      <c r="J112" s="5"/>
      <c r="K112" s="5">
        <f>K108+K110+K111</f>
        <v>0</v>
      </c>
      <c r="L112" s="5"/>
      <c r="M112" s="5">
        <f>M108+M110+M111</f>
        <v>-6391479.6701399032</v>
      </c>
      <c r="O112" s="5">
        <f t="shared" ref="O112:V112" si="27">O108+O110</f>
        <v>0</v>
      </c>
      <c r="P112" s="5">
        <f t="shared" si="27"/>
        <v>0</v>
      </c>
      <c r="Q112" s="5">
        <f t="shared" si="27"/>
        <v>0</v>
      </c>
      <c r="R112" s="5">
        <f t="shared" si="27"/>
        <v>0</v>
      </c>
      <c r="S112" s="5">
        <f t="shared" si="27"/>
        <v>0</v>
      </c>
      <c r="T112" s="5">
        <f t="shared" si="27"/>
        <v>0</v>
      </c>
      <c r="U112" s="5">
        <f t="shared" si="27"/>
        <v>0</v>
      </c>
      <c r="V112" s="5">
        <f t="shared" si="27"/>
        <v>0</v>
      </c>
    </row>
    <row r="113" spans="1:13" x14ac:dyDescent="0.25">
      <c r="A113" s="44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</row>
    <row r="114" spans="1:13" x14ac:dyDescent="0.25">
      <c r="A114" s="44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</row>
    <row r="115" spans="1:13" x14ac:dyDescent="0.25">
      <c r="A115" s="44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</row>
    <row r="116" spans="1:13" x14ac:dyDescent="0.25">
      <c r="A116" s="44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</row>
    <row r="117" spans="1:13" x14ac:dyDescent="0.25">
      <c r="A117" s="44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</row>
    <row r="118" spans="1:13" x14ac:dyDescent="0.25">
      <c r="A118" s="44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</row>
    <row r="119" spans="1:13" x14ac:dyDescent="0.25">
      <c r="A119" s="44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</row>
    <row r="120" spans="1:13" x14ac:dyDescent="0.25">
      <c r="A120" s="44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</row>
    <row r="121" spans="1:13" x14ac:dyDescent="0.25">
      <c r="A121" s="44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</row>
    <row r="122" spans="1:13" x14ac:dyDescent="0.25">
      <c r="A122" s="44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</row>
    <row r="123" spans="1:13" x14ac:dyDescent="0.25">
      <c r="A123" s="44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</row>
    <row r="124" spans="1:13" x14ac:dyDescent="0.25">
      <c r="A124" s="44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</row>
    <row r="125" spans="1:13" x14ac:dyDescent="0.25">
      <c r="A125" s="44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</row>
    <row r="126" spans="1:13" x14ac:dyDescent="0.25">
      <c r="A126" s="44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</row>
    <row r="127" spans="1:13" x14ac:dyDescent="0.25">
      <c r="A127" s="44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</row>
    <row r="128" spans="1:13" x14ac:dyDescent="0.25">
      <c r="A128" s="44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</row>
    <row r="129" spans="1:13" x14ac:dyDescent="0.25">
      <c r="A129" s="44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</row>
    <row r="130" spans="1:13" x14ac:dyDescent="0.25">
      <c r="A130" s="44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</row>
    <row r="131" spans="1:13" x14ac:dyDescent="0.25">
      <c r="A131" s="44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</row>
    <row r="132" spans="1:13" x14ac:dyDescent="0.25">
      <c r="A132" s="44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</row>
    <row r="133" spans="1:13" x14ac:dyDescent="0.25">
      <c r="A133" s="44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</row>
    <row r="134" spans="1:13" x14ac:dyDescent="0.25">
      <c r="A134" s="44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</row>
    <row r="135" spans="1:13" x14ac:dyDescent="0.25">
      <c r="A135" s="44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</row>
    <row r="136" spans="1:13" x14ac:dyDescent="0.25">
      <c r="A136" s="44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</row>
    <row r="137" spans="1:13" x14ac:dyDescent="0.25">
      <c r="A137" s="44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</row>
    <row r="138" spans="1:13" x14ac:dyDescent="0.25">
      <c r="A138" s="44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</row>
    <row r="139" spans="1:13" x14ac:dyDescent="0.25">
      <c r="A139" s="44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</row>
    <row r="140" spans="1:13" x14ac:dyDescent="0.25">
      <c r="A140" s="44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</row>
    <row r="141" spans="1:13" x14ac:dyDescent="0.25">
      <c r="A141" s="44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</row>
    <row r="142" spans="1:13" x14ac:dyDescent="0.25">
      <c r="A142" s="44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</row>
    <row r="143" spans="1:13" x14ac:dyDescent="0.25">
      <c r="A143" s="44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</row>
    <row r="144" spans="1:13" x14ac:dyDescent="0.25">
      <c r="A144" s="44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</row>
    <row r="145" spans="1:13" x14ac:dyDescent="0.25">
      <c r="A145" s="44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</row>
    <row r="146" spans="1:13" x14ac:dyDescent="0.25">
      <c r="A146" s="44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</row>
    <row r="147" spans="1:13" x14ac:dyDescent="0.25">
      <c r="A147" s="44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</row>
    <row r="148" spans="1:13" x14ac:dyDescent="0.25">
      <c r="A148" s="44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</row>
    <row r="149" spans="1:13" x14ac:dyDescent="0.25">
      <c r="A149" s="44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</row>
    <row r="150" spans="1:13" x14ac:dyDescent="0.25">
      <c r="A150" s="44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</row>
    <row r="151" spans="1:13" x14ac:dyDescent="0.25">
      <c r="A151" s="44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</row>
    <row r="152" spans="1:13" x14ac:dyDescent="0.25">
      <c r="A152" s="44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</row>
    <row r="153" spans="1:13" x14ac:dyDescent="0.25">
      <c r="A153" s="44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</row>
    <row r="154" spans="1:13" x14ac:dyDescent="0.25">
      <c r="A154" s="44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</row>
    <row r="155" spans="1:13" x14ac:dyDescent="0.25">
      <c r="A155" s="44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</row>
    <row r="156" spans="1:13" x14ac:dyDescent="0.25">
      <c r="A156" s="44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</row>
    <row r="157" spans="1:13" x14ac:dyDescent="0.25">
      <c r="A157" s="44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</row>
    <row r="158" spans="1:13" x14ac:dyDescent="0.25">
      <c r="A158" s="44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</row>
    <row r="159" spans="1:13" x14ac:dyDescent="0.25">
      <c r="A159" s="44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</row>
    <row r="160" spans="1:13" x14ac:dyDescent="0.25">
      <c r="A160" s="44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</row>
    <row r="161" spans="1:13" x14ac:dyDescent="0.25">
      <c r="A161" s="45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</row>
    <row r="162" spans="1:13" x14ac:dyDescent="0.25">
      <c r="A162" s="45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</row>
    <row r="163" spans="1:13" x14ac:dyDescent="0.25">
      <c r="A163" s="45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</row>
    <row r="164" spans="1:13" x14ac:dyDescent="0.25">
      <c r="A164" s="45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</row>
    <row r="165" spans="1:13" x14ac:dyDescent="0.25">
      <c r="A165" s="45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</row>
    <row r="166" spans="1:13" x14ac:dyDescent="0.25">
      <c r="A166" s="45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</row>
    <row r="167" spans="1:13" x14ac:dyDescent="0.25">
      <c r="A167" s="45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</row>
    <row r="168" spans="1:13" x14ac:dyDescent="0.25">
      <c r="A168" s="45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</row>
    <row r="169" spans="1:13" x14ac:dyDescent="0.25">
      <c r="A169" s="45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</row>
    <row r="170" spans="1:13" x14ac:dyDescent="0.25">
      <c r="A170" s="45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</row>
    <row r="171" spans="1:13" x14ac:dyDescent="0.25">
      <c r="A171" s="45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</row>
    <row r="172" spans="1:13" x14ac:dyDescent="0.25">
      <c r="A172" s="45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</row>
    <row r="173" spans="1:13" x14ac:dyDescent="0.25">
      <c r="A173" s="45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</row>
    <row r="174" spans="1:13" x14ac:dyDescent="0.25">
      <c r="A174" s="45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</row>
    <row r="175" spans="1:13" x14ac:dyDescent="0.25">
      <c r="A175" s="45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</row>
    <row r="176" spans="1:13" x14ac:dyDescent="0.25">
      <c r="A176" s="45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</row>
    <row r="177" spans="1:13" x14ac:dyDescent="0.25">
      <c r="A177" s="45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</row>
    <row r="178" spans="1:13" x14ac:dyDescent="0.25">
      <c r="A178" s="45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</row>
    <row r="179" spans="1:13" x14ac:dyDescent="0.25">
      <c r="A179" s="45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</row>
    <row r="180" spans="1:13" x14ac:dyDescent="0.25">
      <c r="A180" s="45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</row>
    <row r="181" spans="1:13" x14ac:dyDescent="0.25">
      <c r="A181" s="45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</row>
    <row r="182" spans="1:13" x14ac:dyDescent="0.25">
      <c r="A182" s="45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</row>
    <row r="183" spans="1:13" x14ac:dyDescent="0.25">
      <c r="A183" s="45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</row>
    <row r="184" spans="1:13" x14ac:dyDescent="0.25">
      <c r="A184" s="45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</row>
    <row r="185" spans="1:13" x14ac:dyDescent="0.25">
      <c r="A185" s="45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</row>
    <row r="186" spans="1:13" x14ac:dyDescent="0.25">
      <c r="A186" s="45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</row>
    <row r="187" spans="1:13" x14ac:dyDescent="0.25">
      <c r="A187" s="45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</row>
    <row r="188" spans="1:13" x14ac:dyDescent="0.25">
      <c r="A188" s="45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</row>
    <row r="189" spans="1:13" x14ac:dyDescent="0.25">
      <c r="A189" s="45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</row>
    <row r="190" spans="1:13" x14ac:dyDescent="0.25">
      <c r="A190" s="45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</row>
    <row r="191" spans="1:13" x14ac:dyDescent="0.25">
      <c r="A191" s="45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</row>
    <row r="192" spans="1:13" x14ac:dyDescent="0.25">
      <c r="A192" s="45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</row>
    <row r="193" spans="1:13" x14ac:dyDescent="0.25">
      <c r="A193" s="45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</row>
    <row r="194" spans="1:13" x14ac:dyDescent="0.25">
      <c r="A194" s="45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</row>
    <row r="195" spans="1:13" x14ac:dyDescent="0.25">
      <c r="A195" s="45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</row>
    <row r="196" spans="1:13" x14ac:dyDescent="0.25">
      <c r="A196" s="45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</row>
    <row r="197" spans="1:13" x14ac:dyDescent="0.25">
      <c r="A197" s="45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</row>
    <row r="198" spans="1:13" x14ac:dyDescent="0.25">
      <c r="A198" s="45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</row>
    <row r="199" spans="1:13" x14ac:dyDescent="0.25">
      <c r="A199" s="45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</row>
  </sheetData>
  <mergeCells count="8">
    <mergeCell ref="A64:M64"/>
    <mergeCell ref="A65:M65"/>
    <mergeCell ref="A2:M2"/>
    <mergeCell ref="A3:M3"/>
    <mergeCell ref="A4:M4"/>
    <mergeCell ref="E9:I9"/>
    <mergeCell ref="A62:M62"/>
    <mergeCell ref="A63:M63"/>
  </mergeCells>
  <pageMargins left="0.7" right="0.7" top="0.75" bottom="0.75" header="0.3" footer="0.3"/>
  <pageSetup scale="4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FFAF0-827E-476F-9CC2-B8220D8B2C86}">
  <sheetPr>
    <tabColor rgb="FF0000FF"/>
    <pageSetUpPr fitToPage="1"/>
  </sheetPr>
  <dimension ref="A1:W199"/>
  <sheetViews>
    <sheetView topLeftCell="A84" workbookViewId="0">
      <selection activeCell="C100" sqref="C100:C101"/>
    </sheetView>
  </sheetViews>
  <sheetFormatPr defaultColWidth="7.54296875" defaultRowHeight="10.5" x14ac:dyDescent="0.25"/>
  <cols>
    <col min="1" max="1" width="4.7265625" style="56" customWidth="1"/>
    <col min="2" max="2" width="0.81640625" style="47" customWidth="1"/>
    <col min="3" max="3" width="37.81640625" style="1" customWidth="1"/>
    <col min="4" max="4" width="11.7265625" style="1" bestFit="1" customWidth="1"/>
    <col min="5" max="5" width="13.7265625" style="1" customWidth="1"/>
    <col min="6" max="6" width="1.1796875" style="1" customWidth="1"/>
    <col min="7" max="7" width="13.7265625" style="1" customWidth="1"/>
    <col min="8" max="8" width="1.453125" style="1" customWidth="1"/>
    <col min="9" max="9" width="14.1796875" style="1" bestFit="1" customWidth="1"/>
    <col min="10" max="10" width="1.1796875" style="1" customWidth="1"/>
    <col min="11" max="11" width="11" style="1" bestFit="1" customWidth="1"/>
    <col min="12" max="12" width="1.453125" style="1" customWidth="1"/>
    <col min="13" max="13" width="13.7265625" style="1" customWidth="1"/>
    <col min="14" max="14" width="7.453125" style="47" customWidth="1"/>
    <col min="15" max="15" width="10.81640625" style="48" hidden="1" customWidth="1"/>
    <col min="16" max="16" width="10.1796875" style="48" hidden="1" customWidth="1"/>
    <col min="17" max="17" width="10.81640625" style="48" hidden="1" customWidth="1"/>
    <col min="18" max="18" width="10.1796875" style="48" hidden="1" customWidth="1"/>
    <col min="19" max="20" width="10.81640625" style="48" hidden="1" customWidth="1"/>
    <col min="21" max="21" width="9.81640625" style="48" hidden="1" customWidth="1"/>
    <col min="22" max="22" width="10.81640625" style="48" hidden="1" customWidth="1"/>
    <col min="23" max="16384" width="7.54296875" style="47"/>
  </cols>
  <sheetData>
    <row r="1" spans="1:23" ht="12.5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23" ht="12.5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23" ht="12.5" hidden="1" x14ac:dyDescent="0.25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O3" s="48">
        <f>185968*0.06</f>
        <v>11158.08</v>
      </c>
    </row>
    <row r="4" spans="1:23" ht="12.5" hidden="1" x14ac:dyDescent="0.25">
      <c r="A4" s="2" t="s">
        <v>123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48">
        <f>5158+2000+2500</f>
        <v>9658</v>
      </c>
    </row>
    <row r="5" spans="1:23" ht="12.5" hidden="1" x14ac:dyDescent="0.25">
      <c r="A5" s="49"/>
      <c r="B5" s="50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8">
        <f>O3-O4</f>
        <v>1500.08</v>
      </c>
    </row>
    <row r="6" spans="1:23" ht="13" hidden="1" x14ac:dyDescent="0.3">
      <c r="A6" s="51" t="s">
        <v>2</v>
      </c>
      <c r="B6" s="50"/>
      <c r="C6" s="5"/>
      <c r="D6" s="5"/>
      <c r="E6" s="5"/>
      <c r="F6" s="5"/>
      <c r="G6" s="5"/>
      <c r="H6" s="7"/>
      <c r="J6" s="8"/>
      <c r="K6" s="8"/>
      <c r="L6" s="8"/>
      <c r="M6" s="9" t="s">
        <v>3</v>
      </c>
    </row>
    <row r="7" spans="1:23" ht="13" hidden="1" x14ac:dyDescent="0.3">
      <c r="A7" s="51" t="s">
        <v>4</v>
      </c>
      <c r="B7" s="50"/>
      <c r="C7" s="5"/>
      <c r="D7" s="5"/>
      <c r="E7" s="5"/>
      <c r="F7" s="5"/>
      <c r="G7" s="5"/>
      <c r="H7" s="7"/>
      <c r="J7" s="8"/>
      <c r="K7" s="8"/>
      <c r="L7" s="8"/>
      <c r="M7" s="10" t="s">
        <v>124</v>
      </c>
    </row>
    <row r="8" spans="1:23" ht="12.5" hidden="1" x14ac:dyDescent="0.25">
      <c r="A8" s="52" t="s">
        <v>6</v>
      </c>
      <c r="B8" s="53"/>
      <c r="C8" s="12"/>
      <c r="D8" s="12"/>
      <c r="E8" s="12"/>
      <c r="F8" s="12"/>
      <c r="G8" s="12"/>
      <c r="H8" s="7"/>
      <c r="J8" s="13"/>
      <c r="K8" s="13"/>
      <c r="L8" s="13"/>
      <c r="M8" s="13"/>
      <c r="N8" s="54"/>
      <c r="O8" s="55" t="s">
        <v>7</v>
      </c>
      <c r="P8" s="55" t="s">
        <v>8</v>
      </c>
      <c r="Q8" s="55" t="s">
        <v>9</v>
      </c>
      <c r="R8" s="55" t="s">
        <v>10</v>
      </c>
      <c r="S8" s="55" t="s">
        <v>11</v>
      </c>
      <c r="T8" s="55" t="s">
        <v>12</v>
      </c>
      <c r="U8" s="55" t="s">
        <v>13</v>
      </c>
      <c r="V8" s="55" t="s">
        <v>14</v>
      </c>
      <c r="W8" s="50"/>
    </row>
    <row r="9" spans="1:23" s="56" customFormat="1" ht="12.5" hidden="1" x14ac:dyDescent="0.25">
      <c r="A9" s="49"/>
      <c r="B9" s="49"/>
      <c r="C9" s="4"/>
      <c r="D9" s="4"/>
      <c r="E9" s="15" t="s">
        <v>15</v>
      </c>
      <c r="F9" s="15"/>
      <c r="G9" s="15"/>
      <c r="H9" s="15"/>
      <c r="I9" s="15"/>
      <c r="J9" s="16"/>
      <c r="K9" s="17"/>
      <c r="L9" s="17" t="s">
        <v>16</v>
      </c>
      <c r="M9" s="17"/>
      <c r="O9" s="55"/>
      <c r="P9" s="55"/>
      <c r="Q9" s="55" t="s">
        <v>17</v>
      </c>
      <c r="R9" s="55" t="s">
        <v>18</v>
      </c>
      <c r="S9" s="55"/>
      <c r="T9" s="55" t="s">
        <v>19</v>
      </c>
      <c r="U9" s="55" t="s">
        <v>20</v>
      </c>
      <c r="V9" s="55"/>
      <c r="W9" s="49"/>
    </row>
    <row r="10" spans="1:23" s="56" customFormat="1" ht="12.5" hidden="1" x14ac:dyDescent="0.25">
      <c r="A10" s="49" t="s">
        <v>21</v>
      </c>
      <c r="B10" s="49"/>
      <c r="C10" s="4"/>
      <c r="D10" s="4"/>
      <c r="E10" s="4" t="s">
        <v>22</v>
      </c>
      <c r="F10" s="4"/>
      <c r="G10" s="4" t="s">
        <v>23</v>
      </c>
      <c r="H10" s="4"/>
      <c r="I10" s="4" t="s">
        <v>24</v>
      </c>
      <c r="J10" s="16"/>
      <c r="K10" s="4" t="s">
        <v>23</v>
      </c>
      <c r="L10" s="4"/>
      <c r="M10" s="4" t="s">
        <v>24</v>
      </c>
      <c r="O10" s="55" t="s">
        <v>25</v>
      </c>
      <c r="P10" s="55" t="s">
        <v>26</v>
      </c>
      <c r="Q10" s="55" t="s">
        <v>27</v>
      </c>
      <c r="R10" s="55" t="s">
        <v>27</v>
      </c>
      <c r="S10" s="55" t="s">
        <v>19</v>
      </c>
      <c r="T10" s="57" t="s">
        <v>28</v>
      </c>
      <c r="U10" s="57" t="s">
        <v>29</v>
      </c>
      <c r="V10" s="55"/>
      <c r="W10" s="49"/>
    </row>
    <row r="11" spans="1:23" s="56" customFormat="1" ht="12.5" hidden="1" x14ac:dyDescent="0.25">
      <c r="A11" s="58" t="s">
        <v>30</v>
      </c>
      <c r="B11" s="59"/>
      <c r="C11" s="20" t="s">
        <v>31</v>
      </c>
      <c r="D11" s="21"/>
      <c r="E11" s="20" t="s">
        <v>125</v>
      </c>
      <c r="F11" s="21"/>
      <c r="G11" s="20" t="s">
        <v>33</v>
      </c>
      <c r="H11" s="21"/>
      <c r="I11" s="20" t="s">
        <v>126</v>
      </c>
      <c r="J11" s="16"/>
      <c r="K11" s="20" t="s">
        <v>33</v>
      </c>
      <c r="L11" s="20"/>
      <c r="M11" s="20" t="s">
        <v>126</v>
      </c>
      <c r="O11" s="57" t="s">
        <v>35</v>
      </c>
      <c r="P11" s="57" t="s">
        <v>35</v>
      </c>
      <c r="Q11" s="57" t="s">
        <v>35</v>
      </c>
      <c r="R11" s="57" t="s">
        <v>28</v>
      </c>
      <c r="S11" s="57" t="s">
        <v>28</v>
      </c>
      <c r="T11" s="55" t="s">
        <v>36</v>
      </c>
      <c r="U11" s="55" t="s">
        <v>37</v>
      </c>
      <c r="V11" s="55" t="s">
        <v>38</v>
      </c>
      <c r="W11" s="49"/>
    </row>
    <row r="12" spans="1:23" s="56" customFormat="1" ht="12.5" hidden="1" x14ac:dyDescent="0.25">
      <c r="A12" s="49"/>
      <c r="B12" s="49"/>
      <c r="C12" s="4"/>
      <c r="D12" s="4"/>
      <c r="E12" s="4" t="s">
        <v>39</v>
      </c>
      <c r="F12" s="4"/>
      <c r="G12" s="4" t="s">
        <v>40</v>
      </c>
      <c r="H12" s="4"/>
      <c r="I12" s="4" t="s">
        <v>41</v>
      </c>
      <c r="J12" s="16"/>
      <c r="K12" s="19" t="s">
        <v>42</v>
      </c>
      <c r="L12" s="16"/>
      <c r="M12" s="19" t="s">
        <v>43</v>
      </c>
      <c r="O12" s="55"/>
      <c r="P12" s="55"/>
      <c r="Q12" s="55"/>
      <c r="R12" s="55"/>
      <c r="S12" s="55"/>
      <c r="T12" s="55"/>
      <c r="U12" s="55"/>
      <c r="V12" s="55"/>
      <c r="W12" s="49"/>
    </row>
    <row r="13" spans="1:23" s="56" customFormat="1" ht="12.5" hidden="1" x14ac:dyDescent="0.25">
      <c r="A13" s="49"/>
      <c r="B13" s="49"/>
      <c r="C13" s="4"/>
      <c r="D13" s="4"/>
      <c r="E13" s="4" t="s">
        <v>44</v>
      </c>
      <c r="F13" s="4"/>
      <c r="G13" s="4" t="s">
        <v>44</v>
      </c>
      <c r="H13" s="4"/>
      <c r="I13" s="4" t="s">
        <v>44</v>
      </c>
      <c r="J13" s="16"/>
      <c r="K13" s="4" t="s">
        <v>44</v>
      </c>
      <c r="L13" s="16"/>
      <c r="M13" s="4" t="s">
        <v>44</v>
      </c>
      <c r="O13" s="55"/>
      <c r="P13" s="55"/>
      <c r="Q13" s="55"/>
      <c r="R13" s="55"/>
      <c r="S13" s="55"/>
      <c r="T13" s="55"/>
      <c r="U13" s="55"/>
      <c r="V13" s="55"/>
      <c r="W13" s="49"/>
    </row>
    <row r="14" spans="1:23" ht="12.5" hidden="1" x14ac:dyDescent="0.25">
      <c r="A14" s="49"/>
      <c r="B14" s="50"/>
      <c r="C14" s="5"/>
      <c r="D14" s="5"/>
      <c r="E14" s="5"/>
      <c r="F14" s="5"/>
      <c r="G14" s="5"/>
      <c r="H14" s="5"/>
      <c r="I14" s="5"/>
      <c r="J14" s="24"/>
      <c r="K14" s="24"/>
      <c r="L14" s="24"/>
      <c r="M14" s="24"/>
      <c r="O14" s="60"/>
      <c r="P14" s="60"/>
      <c r="Q14" s="60"/>
      <c r="R14" s="60"/>
      <c r="S14" s="60"/>
      <c r="T14" s="60"/>
      <c r="U14" s="60"/>
      <c r="V14" s="60"/>
      <c r="W14" s="50"/>
    </row>
    <row r="15" spans="1:23" ht="12.5" hidden="1" x14ac:dyDescent="0.25">
      <c r="A15" s="49">
        <v>1</v>
      </c>
      <c r="B15" s="50"/>
      <c r="C15" s="5" t="s">
        <v>45</v>
      </c>
      <c r="D15" s="5"/>
      <c r="E15" s="5">
        <v>3689086.2423763601</v>
      </c>
      <c r="F15" s="5"/>
      <c r="G15" s="5">
        <f>I15-E15</f>
        <v>9135168.70841524</v>
      </c>
      <c r="H15" s="5"/>
      <c r="I15" s="5">
        <v>12824254.950791601</v>
      </c>
      <c r="J15" s="24"/>
      <c r="K15" s="5">
        <f>M15-I15</f>
        <v>0</v>
      </c>
      <c r="L15" s="24"/>
      <c r="M15" s="24">
        <f>I15</f>
        <v>12824254.950791601</v>
      </c>
      <c r="O15" s="60">
        <v>0</v>
      </c>
      <c r="P15" s="60">
        <v>0</v>
      </c>
      <c r="Q15" s="60">
        <f>O15-P15</f>
        <v>0</v>
      </c>
      <c r="R15" s="60">
        <v>0</v>
      </c>
      <c r="S15" s="60">
        <v>0</v>
      </c>
      <c r="T15" s="60">
        <f>S15*5/12</f>
        <v>0</v>
      </c>
      <c r="U15" s="60">
        <f>T15-R15</f>
        <v>0</v>
      </c>
      <c r="V15" s="60">
        <f>Q15+R15+U15</f>
        <v>0</v>
      </c>
      <c r="W15" s="50"/>
    </row>
    <row r="16" spans="1:23" ht="12.5" hidden="1" x14ac:dyDescent="0.25">
      <c r="A16" s="49">
        <f>A15+1</f>
        <v>2</v>
      </c>
      <c r="B16" s="50"/>
      <c r="C16" s="5" t="s">
        <v>46</v>
      </c>
      <c r="D16" s="5"/>
      <c r="E16" s="28">
        <v>2753731.0979194492</v>
      </c>
      <c r="F16" s="5"/>
      <c r="G16" s="28">
        <f>I16-E16</f>
        <v>-43322.922803964466</v>
      </c>
      <c r="H16" s="5"/>
      <c r="I16" s="61">
        <v>2710408.1751154847</v>
      </c>
      <c r="J16" s="24"/>
      <c r="K16" s="28">
        <f>M16-I16</f>
        <v>0</v>
      </c>
      <c r="L16" s="24"/>
      <c r="M16" s="28">
        <f>I16</f>
        <v>2710408.1751154847</v>
      </c>
      <c r="O16" s="62">
        <v>0</v>
      </c>
      <c r="P16" s="62">
        <v>0</v>
      </c>
      <c r="Q16" s="62">
        <f>O16-P16</f>
        <v>0</v>
      </c>
      <c r="R16" s="62">
        <v>0</v>
      </c>
      <c r="S16" s="62">
        <v>0</v>
      </c>
      <c r="T16" s="62">
        <v>0</v>
      </c>
      <c r="U16" s="62">
        <f>T16-R16</f>
        <v>0</v>
      </c>
      <c r="V16" s="62">
        <v>0</v>
      </c>
      <c r="W16" s="50"/>
    </row>
    <row r="17" spans="1:23" ht="12.5" hidden="1" x14ac:dyDescent="0.25">
      <c r="A17" s="49">
        <f>A16+1</f>
        <v>3</v>
      </c>
      <c r="B17" s="50"/>
      <c r="C17" s="5" t="s">
        <v>47</v>
      </c>
      <c r="D17" s="5" t="s">
        <v>48</v>
      </c>
      <c r="E17" s="5">
        <f>+E15-E16</f>
        <v>935355.1444569109</v>
      </c>
      <c r="F17" s="5"/>
      <c r="G17" s="5">
        <f>I17-E17</f>
        <v>9178491.6312192045</v>
      </c>
      <c r="H17" s="5"/>
      <c r="I17" s="5">
        <f>+I15-I16</f>
        <v>10113846.775676116</v>
      </c>
      <c r="J17" s="5"/>
      <c r="K17" s="5">
        <f>M17-I17</f>
        <v>0</v>
      </c>
      <c r="L17" s="5"/>
      <c r="M17" s="5">
        <f>+M15-M16</f>
        <v>10113846.775676116</v>
      </c>
      <c r="O17" s="60">
        <f t="shared" ref="O17:V17" si="0">+O15-O16</f>
        <v>0</v>
      </c>
      <c r="P17" s="60">
        <f t="shared" si="0"/>
        <v>0</v>
      </c>
      <c r="Q17" s="60">
        <f t="shared" si="0"/>
        <v>0</v>
      </c>
      <c r="R17" s="60">
        <f t="shared" si="0"/>
        <v>0</v>
      </c>
      <c r="S17" s="60">
        <f t="shared" si="0"/>
        <v>0</v>
      </c>
      <c r="T17" s="60">
        <f t="shared" si="0"/>
        <v>0</v>
      </c>
      <c r="U17" s="60">
        <f t="shared" si="0"/>
        <v>0</v>
      </c>
      <c r="V17" s="60">
        <f t="shared" si="0"/>
        <v>0</v>
      </c>
      <c r="W17" s="50"/>
    </row>
    <row r="18" spans="1:23" ht="12.5" hidden="1" x14ac:dyDescent="0.25">
      <c r="A18" s="49"/>
      <c r="B18" s="50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O18" s="60"/>
      <c r="P18" s="60"/>
      <c r="Q18" s="60"/>
      <c r="R18" s="60"/>
      <c r="S18" s="60"/>
      <c r="T18" s="60"/>
      <c r="U18" s="60"/>
      <c r="V18" s="60"/>
      <c r="W18" s="50"/>
    </row>
    <row r="19" spans="1:23" ht="12.5" hidden="1" x14ac:dyDescent="0.25">
      <c r="A19" s="49">
        <f>A17+1</f>
        <v>4</v>
      </c>
      <c r="B19" s="50"/>
      <c r="C19" s="5" t="s">
        <v>49</v>
      </c>
      <c r="D19" s="5" t="s">
        <v>50</v>
      </c>
      <c r="E19" s="28">
        <f>E108</f>
        <v>4628380.5</v>
      </c>
      <c r="F19" s="5"/>
      <c r="G19" s="28">
        <f>I19-E19</f>
        <v>-10205495.265139902</v>
      </c>
      <c r="H19" s="5"/>
      <c r="I19" s="28">
        <f>I108</f>
        <v>-5577114.765139902</v>
      </c>
      <c r="J19" s="24"/>
      <c r="K19" s="28">
        <f>M19-I19</f>
        <v>0</v>
      </c>
      <c r="L19" s="24"/>
      <c r="M19" s="28">
        <f>M108</f>
        <v>-5577114.765139902</v>
      </c>
      <c r="O19" s="62">
        <f t="shared" ref="O19:V19" si="1">O108</f>
        <v>0</v>
      </c>
      <c r="P19" s="62">
        <f t="shared" si="1"/>
        <v>0</v>
      </c>
      <c r="Q19" s="62">
        <f t="shared" si="1"/>
        <v>0</v>
      </c>
      <c r="R19" s="62">
        <f t="shared" si="1"/>
        <v>0</v>
      </c>
      <c r="S19" s="62">
        <f t="shared" si="1"/>
        <v>0</v>
      </c>
      <c r="T19" s="62">
        <f t="shared" si="1"/>
        <v>0</v>
      </c>
      <c r="U19" s="62">
        <f t="shared" si="1"/>
        <v>0</v>
      </c>
      <c r="V19" s="62">
        <f t="shared" si="1"/>
        <v>0</v>
      </c>
      <c r="W19" s="50"/>
    </row>
    <row r="20" spans="1:23" ht="12.5" hidden="1" x14ac:dyDescent="0.25">
      <c r="A20" s="49"/>
      <c r="B20" s="50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O20" s="60"/>
      <c r="P20" s="60"/>
      <c r="Q20" s="60"/>
      <c r="R20" s="60"/>
      <c r="S20" s="60"/>
      <c r="T20" s="60"/>
      <c r="U20" s="60"/>
      <c r="V20" s="60"/>
      <c r="W20" s="50"/>
    </row>
    <row r="21" spans="1:23" ht="12.5" hidden="1" x14ac:dyDescent="0.25">
      <c r="A21" s="49">
        <f>A19+1</f>
        <v>5</v>
      </c>
      <c r="B21" s="50"/>
      <c r="C21" s="5" t="s">
        <v>51</v>
      </c>
      <c r="D21" s="5" t="s">
        <v>52</v>
      </c>
      <c r="E21" s="5">
        <f>+E17+E19</f>
        <v>5563735.6444569109</v>
      </c>
      <c r="F21" s="5"/>
      <c r="G21" s="5">
        <f>I21-E21</f>
        <v>-1027003.6339206966</v>
      </c>
      <c r="H21" s="5"/>
      <c r="I21" s="5">
        <f>+I17+I19</f>
        <v>4536732.0105362143</v>
      </c>
      <c r="J21" s="5"/>
      <c r="K21" s="5">
        <f>M21-I21</f>
        <v>0</v>
      </c>
      <c r="L21" s="5"/>
      <c r="M21" s="5">
        <f>+M17+M19</f>
        <v>4536732.0105362143</v>
      </c>
      <c r="O21" s="60">
        <f t="shared" ref="O21:V21" si="2">+O17+O19</f>
        <v>0</v>
      </c>
      <c r="P21" s="60">
        <f t="shared" si="2"/>
        <v>0</v>
      </c>
      <c r="Q21" s="60">
        <f t="shared" si="2"/>
        <v>0</v>
      </c>
      <c r="R21" s="60">
        <f t="shared" si="2"/>
        <v>0</v>
      </c>
      <c r="S21" s="60">
        <f t="shared" si="2"/>
        <v>0</v>
      </c>
      <c r="T21" s="60">
        <f t="shared" si="2"/>
        <v>0</v>
      </c>
      <c r="U21" s="60">
        <f t="shared" si="2"/>
        <v>0</v>
      </c>
      <c r="V21" s="60">
        <f t="shared" si="2"/>
        <v>0</v>
      </c>
      <c r="W21" s="50"/>
    </row>
    <row r="22" spans="1:23" ht="12.5" hidden="1" x14ac:dyDescent="0.25">
      <c r="A22" s="49"/>
      <c r="B22" s="50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O22" s="60"/>
      <c r="P22" s="60"/>
      <c r="Q22" s="60"/>
      <c r="R22" s="60"/>
      <c r="S22" s="60"/>
      <c r="T22" s="60"/>
      <c r="U22" s="60"/>
      <c r="V22" s="60"/>
      <c r="W22" s="50"/>
    </row>
    <row r="23" spans="1:23" ht="12.5" hidden="1" x14ac:dyDescent="0.25">
      <c r="A23" s="49">
        <f>A21+1</f>
        <v>6</v>
      </c>
      <c r="B23" s="50"/>
      <c r="C23" s="5" t="s">
        <v>54</v>
      </c>
      <c r="D23" s="5" t="s">
        <v>127</v>
      </c>
      <c r="E23" s="5">
        <f>(E21-0)*0.05</f>
        <v>278186.78222284553</v>
      </c>
      <c r="F23" s="5"/>
      <c r="G23" s="5">
        <f>I23-E23</f>
        <v>-51350.181696034793</v>
      </c>
      <c r="H23" s="5"/>
      <c r="I23" s="5">
        <f>((I21-0)*0.05)</f>
        <v>226836.60052681074</v>
      </c>
      <c r="J23" s="5"/>
      <c r="K23" s="5">
        <f>M23-I23</f>
        <v>0</v>
      </c>
      <c r="L23" s="5"/>
      <c r="M23" s="5">
        <f>((M21-0)*0.05)</f>
        <v>226836.60052681074</v>
      </c>
      <c r="O23" s="60">
        <f>O21*0.06</f>
        <v>0</v>
      </c>
      <c r="P23" s="60">
        <f>P21*0.06</f>
        <v>0</v>
      </c>
      <c r="Q23" s="60">
        <f>Q21*0.05</f>
        <v>0</v>
      </c>
      <c r="R23" s="60">
        <f>R21*0.06</f>
        <v>0</v>
      </c>
      <c r="S23" s="60">
        <f>S21*0.06</f>
        <v>0</v>
      </c>
      <c r="T23" s="60">
        <f>T21*0.06</f>
        <v>0</v>
      </c>
      <c r="U23" s="60">
        <f>T23-R23</f>
        <v>0</v>
      </c>
      <c r="V23" s="60">
        <f>Q23+R23+U23</f>
        <v>0</v>
      </c>
      <c r="W23" s="50"/>
    </row>
    <row r="24" spans="1:23" ht="12.5" hidden="1" x14ac:dyDescent="0.25">
      <c r="A24" s="49">
        <f>A23+1</f>
        <v>7</v>
      </c>
      <c r="B24" s="50"/>
      <c r="C24" s="5" t="s">
        <v>56</v>
      </c>
      <c r="D24" s="5"/>
      <c r="E24" s="28">
        <f>E110*0.05</f>
        <v>-46017.954000000005</v>
      </c>
      <c r="F24" s="5"/>
      <c r="G24" s="28">
        <f>I24-E24</f>
        <v>5299.7087499999398</v>
      </c>
      <c r="H24" s="5"/>
      <c r="I24" s="28">
        <f>I110*0.05</f>
        <v>-40718.245250000065</v>
      </c>
      <c r="J24" s="24"/>
      <c r="K24" s="28">
        <f>M24-I24</f>
        <v>0</v>
      </c>
      <c r="L24" s="24"/>
      <c r="M24" s="28">
        <f>M110*0.05</f>
        <v>-40718.245250000065</v>
      </c>
      <c r="O24" s="62">
        <v>0</v>
      </c>
      <c r="P24" s="62">
        <v>0</v>
      </c>
      <c r="Q24" s="62">
        <f>O24-P24</f>
        <v>0</v>
      </c>
      <c r="R24" s="62">
        <v>0</v>
      </c>
      <c r="S24" s="62">
        <v>0</v>
      </c>
      <c r="T24" s="62">
        <f>(0*5/12*0.05)</f>
        <v>0</v>
      </c>
      <c r="U24" s="62">
        <f>T24-R24</f>
        <v>0</v>
      </c>
      <c r="V24" s="62">
        <f>Q24+R24+U24</f>
        <v>0</v>
      </c>
      <c r="W24" s="50"/>
    </row>
    <row r="25" spans="1:23" ht="12.5" hidden="1" x14ac:dyDescent="0.25">
      <c r="A25" s="49">
        <f>A24+1</f>
        <v>8</v>
      </c>
      <c r="B25" s="50"/>
      <c r="C25" s="5" t="s">
        <v>57</v>
      </c>
      <c r="D25" s="5" t="s">
        <v>128</v>
      </c>
      <c r="E25" s="5">
        <f>+E23+E24</f>
        <v>232168.82822284554</v>
      </c>
      <c r="F25" s="5"/>
      <c r="G25" s="5">
        <f>I25-E25</f>
        <v>-46050.472946034861</v>
      </c>
      <c r="H25" s="5"/>
      <c r="I25" s="5">
        <f>+I23+I24</f>
        <v>186118.35527681067</v>
      </c>
      <c r="J25" s="5"/>
      <c r="K25" s="5">
        <f>M25-I25</f>
        <v>0</v>
      </c>
      <c r="L25" s="5"/>
      <c r="M25" s="5">
        <f>+M23+M24</f>
        <v>186118.35527681067</v>
      </c>
      <c r="O25" s="60">
        <f>+O23+O24</f>
        <v>0</v>
      </c>
      <c r="P25" s="60">
        <f t="shared" ref="P25:V25" si="3">+P23+P24</f>
        <v>0</v>
      </c>
      <c r="Q25" s="60">
        <f t="shared" si="3"/>
        <v>0</v>
      </c>
      <c r="R25" s="60">
        <f t="shared" si="3"/>
        <v>0</v>
      </c>
      <c r="S25" s="60">
        <f t="shared" si="3"/>
        <v>0</v>
      </c>
      <c r="T25" s="60">
        <f t="shared" si="3"/>
        <v>0</v>
      </c>
      <c r="U25" s="60">
        <f t="shared" si="3"/>
        <v>0</v>
      </c>
      <c r="V25" s="60">
        <f t="shared" si="3"/>
        <v>0</v>
      </c>
      <c r="W25" s="50"/>
    </row>
    <row r="26" spans="1:23" ht="12.5" hidden="1" x14ac:dyDescent="0.25">
      <c r="A26" s="49"/>
      <c r="B26" s="50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O26" s="60"/>
      <c r="P26" s="60"/>
      <c r="Q26" s="60"/>
      <c r="R26" s="60"/>
      <c r="S26" s="60"/>
      <c r="T26" s="60"/>
      <c r="U26" s="60"/>
      <c r="V26" s="60"/>
      <c r="W26" s="50"/>
    </row>
    <row r="27" spans="1:23" ht="12.5" hidden="1" x14ac:dyDescent="0.25">
      <c r="A27" s="49">
        <f>A25+1</f>
        <v>9</v>
      </c>
      <c r="B27" s="50"/>
      <c r="C27" s="5" t="s">
        <v>59</v>
      </c>
      <c r="D27" s="5" t="s">
        <v>129</v>
      </c>
      <c r="E27" s="5">
        <f>+E21-E25</f>
        <v>5331566.8162340652</v>
      </c>
      <c r="F27" s="5"/>
      <c r="G27" s="5">
        <f>I27-E27</f>
        <v>-980953.16097466182</v>
      </c>
      <c r="H27" s="5"/>
      <c r="I27" s="5">
        <f>+I21-I25</f>
        <v>4350613.6552594034</v>
      </c>
      <c r="J27" s="5"/>
      <c r="K27" s="5">
        <f>M27-I27</f>
        <v>0</v>
      </c>
      <c r="L27" s="5"/>
      <c r="M27" s="5">
        <f>+M21-M25</f>
        <v>4350613.6552594034</v>
      </c>
      <c r="O27" s="60">
        <f>+O21-O25</f>
        <v>0</v>
      </c>
      <c r="P27" s="60">
        <f>+P21-P25</f>
        <v>0</v>
      </c>
      <c r="Q27" s="60">
        <f>+Q21-Q25</f>
        <v>0</v>
      </c>
      <c r="R27" s="60">
        <f>+R21-R25</f>
        <v>0</v>
      </c>
      <c r="S27" s="60">
        <f>+S21-S25-1168065+1168065</f>
        <v>0</v>
      </c>
      <c r="T27" s="60">
        <f>+T21-T25</f>
        <v>0</v>
      </c>
      <c r="U27" s="60">
        <f>T27-R27</f>
        <v>0</v>
      </c>
      <c r="V27" s="60">
        <f>Q27+R27+U27</f>
        <v>0</v>
      </c>
      <c r="W27" s="50"/>
    </row>
    <row r="28" spans="1:23" ht="12.5" hidden="1" x14ac:dyDescent="0.25">
      <c r="A28" s="49"/>
      <c r="B28" s="50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60"/>
      <c r="P28" s="60"/>
      <c r="Q28" s="60"/>
      <c r="R28" s="60"/>
      <c r="S28" s="60"/>
      <c r="T28" s="60"/>
      <c r="U28" s="60"/>
      <c r="V28" s="60"/>
      <c r="W28" s="50"/>
    </row>
    <row r="29" spans="1:23" ht="12.5" hidden="1" x14ac:dyDescent="0.25">
      <c r="A29" s="49">
        <f>A27+1</f>
        <v>10</v>
      </c>
      <c r="B29" s="50"/>
      <c r="C29" s="5" t="s">
        <v>61</v>
      </c>
      <c r="D29" s="5"/>
      <c r="E29" s="5">
        <v>0</v>
      </c>
      <c r="F29" s="5"/>
      <c r="G29" s="5"/>
      <c r="H29" s="5"/>
      <c r="I29" s="5">
        <v>0</v>
      </c>
      <c r="J29" s="5"/>
      <c r="K29" s="5"/>
      <c r="L29" s="5"/>
      <c r="M29" s="5">
        <v>0</v>
      </c>
      <c r="O29" s="60"/>
      <c r="P29" s="60"/>
      <c r="Q29" s="60"/>
      <c r="R29" s="60"/>
      <c r="S29" s="60"/>
      <c r="T29" s="60"/>
      <c r="U29" s="60"/>
      <c r="V29" s="60"/>
      <c r="W29" s="50"/>
    </row>
    <row r="30" spans="1:23" ht="12.5" hidden="1" x14ac:dyDescent="0.25">
      <c r="A30" s="49"/>
      <c r="B30" s="50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O30" s="60"/>
      <c r="P30" s="60"/>
      <c r="Q30" s="60"/>
      <c r="R30" s="60"/>
      <c r="S30" s="60"/>
      <c r="T30" s="60"/>
      <c r="U30" s="60"/>
      <c r="V30" s="60"/>
      <c r="W30" s="50"/>
    </row>
    <row r="31" spans="1:23" ht="12.5" hidden="1" x14ac:dyDescent="0.25">
      <c r="A31" s="49">
        <f>A29+1</f>
        <v>11</v>
      </c>
      <c r="B31" s="50"/>
      <c r="C31" s="5" t="s">
        <v>62</v>
      </c>
      <c r="D31" s="5" t="s">
        <v>130</v>
      </c>
      <c r="E31" s="5">
        <f>E27*0.21</f>
        <v>1119629.0314091537</v>
      </c>
      <c r="F31" s="5"/>
      <c r="G31" s="5">
        <f>I31-E31</f>
        <v>-206000.16380467906</v>
      </c>
      <c r="H31" s="5"/>
      <c r="I31" s="5">
        <f>I27*0.21</f>
        <v>913628.86760447465</v>
      </c>
      <c r="J31" s="5"/>
      <c r="K31" s="5">
        <f>M31-I31</f>
        <v>0</v>
      </c>
      <c r="L31" s="5"/>
      <c r="M31" s="5">
        <f>M27*0.21</f>
        <v>913628.86760447465</v>
      </c>
      <c r="O31" s="60">
        <f>O27*0.21</f>
        <v>0</v>
      </c>
      <c r="P31" s="60">
        <f>IF(P27&gt;10000000,((+P27-10000000)*0.35)+(10000000*0.34),P27*0.34)</f>
        <v>0</v>
      </c>
      <c r="Q31" s="60">
        <f>IF(Q27&gt;10000000,((+Q27-10000000)*0.35)+(10000000*0.34),Q27*0.34)</f>
        <v>0</v>
      </c>
      <c r="R31" s="60">
        <f>IF(R27&gt;10000000,((+R27-10000000)*0.35)+(10000000*0.34),R27*0.34)</f>
        <v>0</v>
      </c>
      <c r="S31" s="60">
        <f>IF(S27&gt;10000000,((+S27-10000000)*0.35)+(10000000*0.34),S27*0.34)</f>
        <v>0</v>
      </c>
      <c r="T31" s="60">
        <f>IF(T27&gt;10000000,((+T27-10000000)*0.35)+(10000000*0.34),T27*0.34)</f>
        <v>0</v>
      </c>
      <c r="U31" s="60">
        <f>T31-R31</f>
        <v>0</v>
      </c>
      <c r="V31" s="60">
        <f>Q31+R31+U31</f>
        <v>0</v>
      </c>
      <c r="W31" s="50"/>
    </row>
    <row r="32" spans="1:23" ht="12.5" hidden="1" x14ac:dyDescent="0.25">
      <c r="A32" s="49"/>
      <c r="B32" s="50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O32" s="60"/>
      <c r="P32" s="60"/>
      <c r="Q32" s="60"/>
      <c r="R32" s="60"/>
      <c r="S32" s="60"/>
      <c r="T32" s="60"/>
      <c r="U32" s="60"/>
      <c r="V32" s="60"/>
      <c r="W32" s="50"/>
    </row>
    <row r="33" spans="1:23" ht="12.5" hidden="1" x14ac:dyDescent="0.25">
      <c r="A33" s="49">
        <f>A31+1</f>
        <v>12</v>
      </c>
      <c r="B33" s="50"/>
      <c r="C33" s="5" t="s">
        <v>64</v>
      </c>
      <c r="D33" s="5"/>
      <c r="E33" s="5">
        <f>V33</f>
        <v>0</v>
      </c>
      <c r="F33" s="5"/>
      <c r="G33" s="5">
        <f>I33-E33</f>
        <v>0</v>
      </c>
      <c r="H33" s="5"/>
      <c r="I33" s="5">
        <v>0</v>
      </c>
      <c r="J33" s="5"/>
      <c r="K33" s="5">
        <f>M33-I33</f>
        <v>0</v>
      </c>
      <c r="L33" s="5"/>
      <c r="M33" s="5">
        <v>0</v>
      </c>
      <c r="O33" s="60">
        <v>0</v>
      </c>
      <c r="P33" s="60">
        <v>0</v>
      </c>
      <c r="Q33" s="60">
        <f>O33-P33</f>
        <v>0</v>
      </c>
      <c r="R33" s="60">
        <v>0</v>
      </c>
      <c r="S33" s="60">
        <v>0</v>
      </c>
      <c r="T33" s="60">
        <v>0</v>
      </c>
      <c r="U33" s="60">
        <f>T33-R33</f>
        <v>0</v>
      </c>
      <c r="V33" s="60">
        <f>Q33+R33+U33</f>
        <v>0</v>
      </c>
      <c r="W33" s="50"/>
    </row>
    <row r="34" spans="1:23" ht="12.5" hidden="1" x14ac:dyDescent="0.25">
      <c r="A34" s="49">
        <f>A33+1</f>
        <v>13</v>
      </c>
      <c r="B34" s="50"/>
      <c r="C34" s="5" t="s">
        <v>65</v>
      </c>
      <c r="D34" s="5"/>
      <c r="E34" s="28">
        <v>0</v>
      </c>
      <c r="F34" s="5"/>
      <c r="G34" s="28">
        <f>I34-E34</f>
        <v>0</v>
      </c>
      <c r="H34" s="5"/>
      <c r="I34" s="28">
        <v>0</v>
      </c>
      <c r="J34" s="24"/>
      <c r="K34" s="28">
        <f>M34-I34</f>
        <v>0</v>
      </c>
      <c r="L34" s="24"/>
      <c r="M34" s="28">
        <v>0</v>
      </c>
      <c r="O34" s="62">
        <v>0</v>
      </c>
      <c r="P34" s="62">
        <v>0</v>
      </c>
      <c r="Q34" s="62">
        <f>O34-P34</f>
        <v>0</v>
      </c>
      <c r="R34" s="62">
        <v>0</v>
      </c>
      <c r="S34" s="62">
        <v>0</v>
      </c>
      <c r="T34" s="62">
        <v>0</v>
      </c>
      <c r="U34" s="62">
        <f>T34-R34</f>
        <v>0</v>
      </c>
      <c r="V34" s="62">
        <f>Q34+R34+U34</f>
        <v>0</v>
      </c>
      <c r="W34" s="50"/>
    </row>
    <row r="35" spans="1:23" ht="12.5" hidden="1" x14ac:dyDescent="0.25">
      <c r="A35" s="49"/>
      <c r="B35" s="50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O35" s="60"/>
      <c r="P35" s="60"/>
      <c r="Q35" s="60"/>
      <c r="R35" s="60"/>
      <c r="S35" s="60"/>
      <c r="T35" s="60"/>
      <c r="U35" s="60"/>
      <c r="V35" s="60"/>
      <c r="W35" s="50"/>
    </row>
    <row r="36" spans="1:23" ht="12.5" hidden="1" x14ac:dyDescent="0.25">
      <c r="A36" s="49">
        <f>A34+1</f>
        <v>14</v>
      </c>
      <c r="B36" s="50"/>
      <c r="C36" s="5" t="s">
        <v>66</v>
      </c>
      <c r="D36" s="5" t="s">
        <v>131</v>
      </c>
      <c r="E36" s="24">
        <f>E31+E33+E34</f>
        <v>1119629.0314091537</v>
      </c>
      <c r="F36" s="5"/>
      <c r="G36" s="5">
        <f>I36-E36</f>
        <v>-206000.16380467906</v>
      </c>
      <c r="H36" s="5"/>
      <c r="I36" s="24">
        <f>I31+I33+I34</f>
        <v>913628.86760447465</v>
      </c>
      <c r="J36" s="24"/>
      <c r="K36" s="5">
        <f>M36-I36</f>
        <v>0</v>
      </c>
      <c r="L36" s="24"/>
      <c r="M36" s="24">
        <f>M31+M33+M34</f>
        <v>913628.86760447465</v>
      </c>
      <c r="O36" s="63">
        <f>O31+O33+O34</f>
        <v>0</v>
      </c>
      <c r="P36" s="63">
        <f>P31+P33+P34</f>
        <v>0</v>
      </c>
      <c r="Q36" s="60">
        <f>O36-P36</f>
        <v>0</v>
      </c>
      <c r="R36" s="63">
        <f>R31+R33+R34</f>
        <v>0</v>
      </c>
      <c r="S36" s="63">
        <f>S31+S33+S34</f>
        <v>0</v>
      </c>
      <c r="T36" s="63">
        <f>T31+T33+T34</f>
        <v>0</v>
      </c>
      <c r="U36" s="60">
        <f>T36-R36</f>
        <v>0</v>
      </c>
      <c r="V36" s="60">
        <f>Q36+R36+U36</f>
        <v>0</v>
      </c>
      <c r="W36" s="50"/>
    </row>
    <row r="37" spans="1:23" ht="12.5" hidden="1" x14ac:dyDescent="0.25">
      <c r="A37" s="49">
        <f>A36+1</f>
        <v>15</v>
      </c>
      <c r="B37" s="50"/>
      <c r="C37" s="5" t="s">
        <v>68</v>
      </c>
      <c r="D37" s="5"/>
      <c r="E37" s="28">
        <f>E25</f>
        <v>232168.82822284554</v>
      </c>
      <c r="F37" s="5"/>
      <c r="G37" s="28">
        <f>I37-E37</f>
        <v>-46050.472946034861</v>
      </c>
      <c r="H37" s="5"/>
      <c r="I37" s="28">
        <f>+I25</f>
        <v>186118.35527681067</v>
      </c>
      <c r="J37" s="24"/>
      <c r="K37" s="28">
        <f>M37-I37</f>
        <v>0</v>
      </c>
      <c r="L37" s="24"/>
      <c r="M37" s="28">
        <f>+M25</f>
        <v>186118.35527681067</v>
      </c>
      <c r="O37" s="62">
        <f>O25</f>
        <v>0</v>
      </c>
      <c r="P37" s="62">
        <f>P25</f>
        <v>0</v>
      </c>
      <c r="Q37" s="62">
        <f>O37-P37</f>
        <v>0</v>
      </c>
      <c r="R37" s="62">
        <f>R25</f>
        <v>0</v>
      </c>
      <c r="S37" s="62">
        <f>S25</f>
        <v>0</v>
      </c>
      <c r="T37" s="62">
        <f>T25</f>
        <v>0</v>
      </c>
      <c r="U37" s="62">
        <f>T37-R37</f>
        <v>0</v>
      </c>
      <c r="V37" s="62">
        <f>Q37+R37+U37</f>
        <v>0</v>
      </c>
      <c r="W37" s="50"/>
    </row>
    <row r="38" spans="1:23" ht="12.5" hidden="1" x14ac:dyDescent="0.25">
      <c r="A38" s="49">
        <f>A37+1</f>
        <v>16</v>
      </c>
      <c r="B38" s="50"/>
      <c r="C38" s="5" t="s">
        <v>69</v>
      </c>
      <c r="D38" s="5" t="s">
        <v>132</v>
      </c>
      <c r="E38" s="5">
        <f>+E36+E37</f>
        <v>1351797.8596319992</v>
      </c>
      <c r="F38" s="5"/>
      <c r="G38" s="5">
        <f>I38-E38</f>
        <v>-252050.63675071392</v>
      </c>
      <c r="H38" s="5"/>
      <c r="I38" s="5">
        <f>+I36+I37</f>
        <v>1099747.2228812852</v>
      </c>
      <c r="J38" s="5"/>
      <c r="K38" s="5">
        <f t="shared" ref="K38:K56" si="4">M38-I38</f>
        <v>0</v>
      </c>
      <c r="L38" s="5"/>
      <c r="M38" s="5">
        <f>+M36+M37</f>
        <v>1099747.2228812852</v>
      </c>
      <c r="O38" s="60">
        <f t="shared" ref="O38:V38" si="5">+O36+O37</f>
        <v>0</v>
      </c>
      <c r="P38" s="60">
        <f t="shared" si="5"/>
        <v>0</v>
      </c>
      <c r="Q38" s="60">
        <f t="shared" si="5"/>
        <v>0</v>
      </c>
      <c r="R38" s="60">
        <f t="shared" si="5"/>
        <v>0</v>
      </c>
      <c r="S38" s="60">
        <f t="shared" si="5"/>
        <v>0</v>
      </c>
      <c r="T38" s="60">
        <f t="shared" si="5"/>
        <v>0</v>
      </c>
      <c r="U38" s="60">
        <f t="shared" si="5"/>
        <v>0</v>
      </c>
      <c r="V38" s="60">
        <f t="shared" si="5"/>
        <v>0</v>
      </c>
      <c r="W38" s="50"/>
    </row>
    <row r="39" spans="1:23" ht="12.5" hidden="1" x14ac:dyDescent="0.25">
      <c r="A39" s="49"/>
      <c r="B39" s="50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O39" s="60"/>
      <c r="P39" s="60"/>
      <c r="Q39" s="60"/>
      <c r="R39" s="60"/>
      <c r="S39" s="60"/>
      <c r="T39" s="60"/>
      <c r="U39" s="60"/>
      <c r="V39" s="60"/>
      <c r="W39" s="50"/>
    </row>
    <row r="40" spans="1:23" ht="12.5" hidden="1" x14ac:dyDescent="0.25">
      <c r="A40" s="49">
        <f>A38+1</f>
        <v>17</v>
      </c>
      <c r="B40" s="50"/>
      <c r="C40" s="5" t="s">
        <v>71</v>
      </c>
      <c r="D40" s="5"/>
      <c r="E40" s="64">
        <v>0</v>
      </c>
      <c r="F40" s="5"/>
      <c r="G40" s="5">
        <f>I40-E40</f>
        <v>0</v>
      </c>
      <c r="H40" s="5"/>
      <c r="I40" s="64">
        <v>0</v>
      </c>
      <c r="J40" s="5"/>
      <c r="K40" s="5">
        <f t="shared" si="4"/>
        <v>0</v>
      </c>
      <c r="L40" s="5"/>
      <c r="M40" s="5">
        <f>I40</f>
        <v>0</v>
      </c>
      <c r="O40" s="60">
        <v>0</v>
      </c>
      <c r="P40" s="60">
        <v>0</v>
      </c>
      <c r="Q40" s="60">
        <f>O40-P40</f>
        <v>0</v>
      </c>
      <c r="R40" s="60">
        <v>0</v>
      </c>
      <c r="S40" s="60">
        <v>0</v>
      </c>
      <c r="T40" s="60">
        <f>S40*5/12</f>
        <v>0</v>
      </c>
      <c r="U40" s="60">
        <f>T40-R40</f>
        <v>0</v>
      </c>
      <c r="V40" s="60">
        <f>Q40+R40+U40</f>
        <v>0</v>
      </c>
      <c r="W40" s="50"/>
    </row>
    <row r="41" spans="1:23" ht="12.5" hidden="1" x14ac:dyDescent="0.25">
      <c r="A41" s="49">
        <f>A40+1</f>
        <v>18</v>
      </c>
      <c r="B41" s="50"/>
      <c r="C41" s="5" t="s">
        <v>72</v>
      </c>
      <c r="D41" s="5"/>
      <c r="E41" s="28">
        <f>-E106*0.21-(E45*0.21)</f>
        <v>-934437.86876999994</v>
      </c>
      <c r="F41" s="5"/>
      <c r="G41" s="28">
        <f>I41-E41</f>
        <v>934437.86876999994</v>
      </c>
      <c r="H41" s="5"/>
      <c r="I41" s="28">
        <v>0</v>
      </c>
      <c r="J41" s="24"/>
      <c r="K41" s="28">
        <f t="shared" si="4"/>
        <v>0</v>
      </c>
      <c r="L41" s="24"/>
      <c r="M41" s="28">
        <f>I41</f>
        <v>0</v>
      </c>
      <c r="O41" s="62">
        <v>0</v>
      </c>
      <c r="P41" s="62">
        <v>0</v>
      </c>
      <c r="Q41" s="62">
        <f>O41-P41</f>
        <v>0</v>
      </c>
      <c r="R41" s="62">
        <v>0</v>
      </c>
      <c r="S41" s="62">
        <v>0</v>
      </c>
      <c r="T41" s="62">
        <f>(0)*5/12</f>
        <v>0</v>
      </c>
      <c r="U41" s="62">
        <f>T41-R41</f>
        <v>0</v>
      </c>
      <c r="V41" s="62">
        <f>Q41+R41+U41</f>
        <v>0</v>
      </c>
      <c r="W41" s="50"/>
    </row>
    <row r="42" spans="1:23" ht="12.5" hidden="1" x14ac:dyDescent="0.25">
      <c r="A42" s="49">
        <f>A41+1</f>
        <v>19</v>
      </c>
      <c r="B42" s="50"/>
      <c r="C42" s="5" t="s">
        <v>73</v>
      </c>
      <c r="D42" s="5" t="s">
        <v>133</v>
      </c>
      <c r="E42" s="5">
        <f>SUM(E40:E41)</f>
        <v>-934437.86876999994</v>
      </c>
      <c r="F42" s="5"/>
      <c r="G42" s="5">
        <f>SUM(G40:G41)</f>
        <v>934437.86876999994</v>
      </c>
      <c r="H42" s="5"/>
      <c r="I42" s="5">
        <f>SUM(I40:I41)</f>
        <v>0</v>
      </c>
      <c r="J42" s="5"/>
      <c r="K42" s="5">
        <f t="shared" si="4"/>
        <v>0</v>
      </c>
      <c r="L42" s="5"/>
      <c r="M42" s="5">
        <f>SUM(M40:M41)</f>
        <v>0</v>
      </c>
      <c r="O42" s="60">
        <f t="shared" ref="O42:V42" si="6">SUM(O40:O41)</f>
        <v>0</v>
      </c>
      <c r="P42" s="60">
        <f t="shared" si="6"/>
        <v>0</v>
      </c>
      <c r="Q42" s="60">
        <f t="shared" si="6"/>
        <v>0</v>
      </c>
      <c r="R42" s="60">
        <f t="shared" si="6"/>
        <v>0</v>
      </c>
      <c r="S42" s="60">
        <f t="shared" si="6"/>
        <v>0</v>
      </c>
      <c r="T42" s="60">
        <f t="shared" si="6"/>
        <v>0</v>
      </c>
      <c r="U42" s="60">
        <f t="shared" si="6"/>
        <v>0</v>
      </c>
      <c r="V42" s="60">
        <f t="shared" si="6"/>
        <v>0</v>
      </c>
      <c r="W42" s="50"/>
    </row>
    <row r="43" spans="1:23" ht="12.5" hidden="1" x14ac:dyDescent="0.25">
      <c r="A43" s="49"/>
      <c r="B43" s="50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O43" s="60"/>
      <c r="P43" s="60"/>
      <c r="Q43" s="60"/>
      <c r="R43" s="60"/>
      <c r="S43" s="60"/>
      <c r="T43" s="60"/>
      <c r="U43" s="60"/>
      <c r="V43" s="60"/>
      <c r="W43" s="50"/>
    </row>
    <row r="44" spans="1:23" ht="12.5" hidden="1" x14ac:dyDescent="0.25">
      <c r="A44" s="49">
        <f>A42+1</f>
        <v>20</v>
      </c>
      <c r="B44" s="50"/>
      <c r="C44" s="5" t="s">
        <v>75</v>
      </c>
      <c r="D44" s="5"/>
      <c r="E44" s="64">
        <v>0</v>
      </c>
      <c r="F44" s="5"/>
      <c r="G44" s="5">
        <f>I44-E44</f>
        <v>0</v>
      </c>
      <c r="H44" s="5"/>
      <c r="I44" s="64">
        <v>0</v>
      </c>
      <c r="J44" s="5"/>
      <c r="K44" s="5">
        <f t="shared" si="4"/>
        <v>0</v>
      </c>
      <c r="L44" s="5"/>
      <c r="M44" s="5">
        <f>I44</f>
        <v>0</v>
      </c>
      <c r="O44" s="60">
        <v>0</v>
      </c>
      <c r="P44" s="60">
        <v>0</v>
      </c>
      <c r="Q44" s="60">
        <f>O44-P44</f>
        <v>0</v>
      </c>
      <c r="R44" s="60">
        <v>0</v>
      </c>
      <c r="S44" s="60">
        <v>0</v>
      </c>
      <c r="T44" s="60">
        <f>S44*5/12</f>
        <v>0</v>
      </c>
      <c r="U44" s="60">
        <f>T44-R44</f>
        <v>0</v>
      </c>
      <c r="V44" s="60">
        <f>Q44+R44+U44</f>
        <v>0</v>
      </c>
      <c r="W44" s="50"/>
    </row>
    <row r="45" spans="1:23" ht="12.5" hidden="1" x14ac:dyDescent="0.25">
      <c r="A45" s="49">
        <f>A44+1</f>
        <v>21</v>
      </c>
      <c r="B45" s="50"/>
      <c r="C45" s="5" t="s">
        <v>76</v>
      </c>
      <c r="D45" s="5"/>
      <c r="E45" s="28">
        <f>-(E106+E110)*0.05</f>
        <v>-185755.003</v>
      </c>
      <c r="F45" s="5"/>
      <c r="G45" s="28">
        <f>I45-E45</f>
        <v>185755.003</v>
      </c>
      <c r="H45" s="5"/>
      <c r="I45" s="28">
        <v>0</v>
      </c>
      <c r="J45" s="24"/>
      <c r="K45" s="28">
        <f t="shared" si="4"/>
        <v>0</v>
      </c>
      <c r="L45" s="24"/>
      <c r="M45" s="28">
        <f>I45</f>
        <v>0</v>
      </c>
      <c r="O45" s="62">
        <f>-O44-(O19+O110)*0.05</f>
        <v>0</v>
      </c>
      <c r="P45" s="62">
        <v>0</v>
      </c>
      <c r="Q45" s="62">
        <f>O45-P45</f>
        <v>0</v>
      </c>
      <c r="R45" s="62">
        <v>0</v>
      </c>
      <c r="S45" s="62">
        <v>0</v>
      </c>
      <c r="T45" s="62">
        <f>(0)*5/12</f>
        <v>0</v>
      </c>
      <c r="U45" s="62">
        <f>T45-R45</f>
        <v>0</v>
      </c>
      <c r="V45" s="62">
        <f>Q45+R45+U45</f>
        <v>0</v>
      </c>
      <c r="W45" s="50"/>
    </row>
    <row r="46" spans="1:23" ht="12.5" hidden="1" x14ac:dyDescent="0.25">
      <c r="A46" s="49">
        <f>A45+1</f>
        <v>22</v>
      </c>
      <c r="B46" s="50"/>
      <c r="C46" s="5" t="s">
        <v>77</v>
      </c>
      <c r="D46" s="5" t="s">
        <v>134</v>
      </c>
      <c r="E46" s="24">
        <f>SUM(E44:E45)</f>
        <v>-185755.003</v>
      </c>
      <c r="F46" s="5"/>
      <c r="G46" s="24">
        <f>SUM(G44:G45)</f>
        <v>185755.003</v>
      </c>
      <c r="H46" s="5"/>
      <c r="I46" s="24">
        <f>SUM(I44:I45)</f>
        <v>0</v>
      </c>
      <c r="J46" s="24"/>
      <c r="K46" s="5">
        <f t="shared" si="4"/>
        <v>0</v>
      </c>
      <c r="L46" s="24"/>
      <c r="M46" s="24">
        <f>SUM(M44:M45)</f>
        <v>0</v>
      </c>
      <c r="O46" s="63">
        <f t="shared" ref="O46:V46" si="7">SUM(O44:O45)</f>
        <v>0</v>
      </c>
      <c r="P46" s="63">
        <f t="shared" si="7"/>
        <v>0</v>
      </c>
      <c r="Q46" s="63">
        <f t="shared" si="7"/>
        <v>0</v>
      </c>
      <c r="R46" s="63">
        <f t="shared" si="7"/>
        <v>0</v>
      </c>
      <c r="S46" s="63">
        <f t="shared" si="7"/>
        <v>0</v>
      </c>
      <c r="T46" s="63">
        <f t="shared" si="7"/>
        <v>0</v>
      </c>
      <c r="U46" s="63">
        <f t="shared" si="7"/>
        <v>0</v>
      </c>
      <c r="V46" s="63">
        <f t="shared" si="7"/>
        <v>0</v>
      </c>
      <c r="W46" s="50"/>
    </row>
    <row r="47" spans="1:23" ht="12.5" hidden="1" x14ac:dyDescent="0.25">
      <c r="A47" s="49"/>
      <c r="B47" s="50"/>
      <c r="C47" s="5"/>
      <c r="D47" s="5"/>
      <c r="E47" s="24"/>
      <c r="F47" s="5"/>
      <c r="G47" s="24"/>
      <c r="H47" s="5"/>
      <c r="I47" s="24"/>
      <c r="J47" s="24"/>
      <c r="K47" s="24"/>
      <c r="L47" s="24"/>
      <c r="M47" s="24"/>
      <c r="O47" s="60"/>
      <c r="P47" s="60"/>
      <c r="Q47" s="60"/>
      <c r="R47" s="60"/>
      <c r="S47" s="60"/>
      <c r="T47" s="60"/>
      <c r="U47" s="60"/>
      <c r="V47" s="60"/>
      <c r="W47" s="50"/>
    </row>
    <row r="48" spans="1:23" ht="12.5" hidden="1" x14ac:dyDescent="0.25">
      <c r="A48" s="49">
        <f>A46+1</f>
        <v>23</v>
      </c>
      <c r="B48" s="50"/>
      <c r="C48" s="5" t="s">
        <v>79</v>
      </c>
      <c r="D48" s="5" t="s">
        <v>135</v>
      </c>
      <c r="E48" s="5">
        <f>E42+E46</f>
        <v>-1120192.8717699999</v>
      </c>
      <c r="F48" s="5"/>
      <c r="G48" s="24">
        <f>I48-E48</f>
        <v>1120192.8717699999</v>
      </c>
      <c r="H48" s="5"/>
      <c r="I48" s="5">
        <f>I42+I46</f>
        <v>0</v>
      </c>
      <c r="J48" s="5"/>
      <c r="K48" s="5">
        <f t="shared" si="4"/>
        <v>0</v>
      </c>
      <c r="L48" s="5"/>
      <c r="M48" s="5">
        <f>M42+M46</f>
        <v>0</v>
      </c>
      <c r="O48" s="60">
        <f t="shared" ref="O48:V48" si="8">O42+O46</f>
        <v>0</v>
      </c>
      <c r="P48" s="60">
        <f t="shared" si="8"/>
        <v>0</v>
      </c>
      <c r="Q48" s="60">
        <f t="shared" si="8"/>
        <v>0</v>
      </c>
      <c r="R48" s="60">
        <f t="shared" si="8"/>
        <v>0</v>
      </c>
      <c r="S48" s="60">
        <f t="shared" si="8"/>
        <v>0</v>
      </c>
      <c r="T48" s="60">
        <f t="shared" si="8"/>
        <v>0</v>
      </c>
      <c r="U48" s="60">
        <f t="shared" si="8"/>
        <v>0</v>
      </c>
      <c r="V48" s="60">
        <f t="shared" si="8"/>
        <v>0</v>
      </c>
      <c r="W48" s="50"/>
    </row>
    <row r="49" spans="1:23" ht="12.5" hidden="1" x14ac:dyDescent="0.25">
      <c r="A49" s="49"/>
      <c r="B49" s="50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O49" s="60"/>
      <c r="P49" s="60"/>
      <c r="Q49" s="60"/>
      <c r="R49" s="60"/>
      <c r="S49" s="60"/>
      <c r="T49" s="60"/>
      <c r="U49" s="60"/>
      <c r="V49" s="60"/>
      <c r="W49" s="50"/>
    </row>
    <row r="50" spans="1:23" ht="12.5" hidden="1" x14ac:dyDescent="0.25">
      <c r="A50" s="49">
        <f>A48+1</f>
        <v>24</v>
      </c>
      <c r="B50" s="50"/>
      <c r="C50" s="5" t="s">
        <v>81</v>
      </c>
      <c r="D50" s="5" t="s">
        <v>136</v>
      </c>
      <c r="E50" s="5">
        <f>E36+E42</f>
        <v>185191.16263915377</v>
      </c>
      <c r="F50" s="5"/>
      <c r="G50" s="5">
        <f>I50-E50</f>
        <v>728437.70496532088</v>
      </c>
      <c r="H50" s="5"/>
      <c r="I50" s="5">
        <f>I36+I42</f>
        <v>913628.86760447465</v>
      </c>
      <c r="J50" s="5"/>
      <c r="K50" s="5">
        <f t="shared" si="4"/>
        <v>0</v>
      </c>
      <c r="L50" s="5"/>
      <c r="M50" s="5">
        <f>M36+M42</f>
        <v>913628.86760447465</v>
      </c>
      <c r="O50" s="60">
        <f t="shared" ref="O50:T50" si="9">O36+O42</f>
        <v>0</v>
      </c>
      <c r="P50" s="60">
        <f t="shared" si="9"/>
        <v>0</v>
      </c>
      <c r="Q50" s="60">
        <f t="shared" si="9"/>
        <v>0</v>
      </c>
      <c r="R50" s="60">
        <f t="shared" si="9"/>
        <v>0</v>
      </c>
      <c r="S50" s="60">
        <f t="shared" si="9"/>
        <v>0</v>
      </c>
      <c r="T50" s="60">
        <f t="shared" si="9"/>
        <v>0</v>
      </c>
      <c r="U50" s="60">
        <f>T50-R50</f>
        <v>0</v>
      </c>
      <c r="V50" s="60">
        <f>Q50+R50+U50</f>
        <v>0</v>
      </c>
      <c r="W50" s="50"/>
    </row>
    <row r="51" spans="1:23" ht="12.5" hidden="1" x14ac:dyDescent="0.25">
      <c r="A51" s="49">
        <f>A50+1</f>
        <v>25</v>
      </c>
      <c r="B51" s="50"/>
      <c r="C51" s="5" t="s">
        <v>83</v>
      </c>
      <c r="D51" s="5"/>
      <c r="E51" s="28">
        <v>0</v>
      </c>
      <c r="F51" s="5"/>
      <c r="G51" s="28">
        <f>I51-E51</f>
        <v>0</v>
      </c>
      <c r="H51" s="5"/>
      <c r="I51" s="28">
        <v>0</v>
      </c>
      <c r="J51" s="24"/>
      <c r="K51" s="28">
        <f t="shared" si="4"/>
        <v>0</v>
      </c>
      <c r="L51" s="24"/>
      <c r="M51" s="28">
        <f>I51</f>
        <v>0</v>
      </c>
      <c r="O51" s="62">
        <v>0</v>
      </c>
      <c r="P51" s="62">
        <v>0</v>
      </c>
      <c r="Q51" s="62">
        <f>O51-P51</f>
        <v>0</v>
      </c>
      <c r="R51" s="62">
        <v>0</v>
      </c>
      <c r="S51" s="62">
        <v>0</v>
      </c>
      <c r="T51" s="62">
        <f>S51*5/12</f>
        <v>0</v>
      </c>
      <c r="U51" s="62">
        <f>T51-R51</f>
        <v>0</v>
      </c>
      <c r="V51" s="62">
        <f>Q51+R51+U51</f>
        <v>0</v>
      </c>
      <c r="W51" s="50"/>
    </row>
    <row r="52" spans="1:23" ht="12.5" hidden="1" x14ac:dyDescent="0.25">
      <c r="A52" s="49">
        <f>A51+1</f>
        <v>26</v>
      </c>
      <c r="B52" s="50"/>
      <c r="C52" s="5" t="s">
        <v>84</v>
      </c>
      <c r="D52" s="5" t="s">
        <v>137</v>
      </c>
      <c r="E52" s="5">
        <f>+E50+E51</f>
        <v>185191.16263915377</v>
      </c>
      <c r="F52" s="5"/>
      <c r="G52" s="5">
        <f>I52-E52</f>
        <v>728437.70496532088</v>
      </c>
      <c r="H52" s="5"/>
      <c r="I52" s="5">
        <f>+I50+I51</f>
        <v>913628.86760447465</v>
      </c>
      <c r="J52" s="5"/>
      <c r="K52" s="5">
        <f t="shared" si="4"/>
        <v>0</v>
      </c>
      <c r="L52" s="5"/>
      <c r="M52" s="5">
        <f>+M50+M51</f>
        <v>913628.86760447465</v>
      </c>
      <c r="O52" s="60">
        <f t="shared" ref="O52:V52" si="10">+O50+O51</f>
        <v>0</v>
      </c>
      <c r="P52" s="60">
        <f t="shared" si="10"/>
        <v>0</v>
      </c>
      <c r="Q52" s="60">
        <f t="shared" si="10"/>
        <v>0</v>
      </c>
      <c r="R52" s="60">
        <f t="shared" si="10"/>
        <v>0</v>
      </c>
      <c r="S52" s="60">
        <f t="shared" si="10"/>
        <v>0</v>
      </c>
      <c r="T52" s="60">
        <f t="shared" si="10"/>
        <v>0</v>
      </c>
      <c r="U52" s="60">
        <f t="shared" si="10"/>
        <v>0</v>
      </c>
      <c r="V52" s="60">
        <f t="shared" si="10"/>
        <v>0</v>
      </c>
      <c r="W52" s="50"/>
    </row>
    <row r="53" spans="1:23" ht="12.5" hidden="1" x14ac:dyDescent="0.25">
      <c r="A53" s="49"/>
      <c r="B53" s="50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O53" s="60"/>
      <c r="P53" s="60"/>
      <c r="Q53" s="60"/>
      <c r="R53" s="60"/>
      <c r="S53" s="60"/>
      <c r="T53" s="60"/>
      <c r="U53" s="60"/>
      <c r="V53" s="60"/>
      <c r="W53" s="50"/>
    </row>
    <row r="54" spans="1:23" ht="12.5" hidden="1" x14ac:dyDescent="0.25">
      <c r="A54" s="49">
        <f>A52+1</f>
        <v>27</v>
      </c>
      <c r="B54" s="50"/>
      <c r="C54" s="5" t="s">
        <v>86</v>
      </c>
      <c r="D54" s="5" t="s">
        <v>138</v>
      </c>
      <c r="E54" s="28">
        <f>+E37+E46</f>
        <v>46413.825222845539</v>
      </c>
      <c r="F54" s="5"/>
      <c r="G54" s="28">
        <f>I54-E54</f>
        <v>139704.53005396514</v>
      </c>
      <c r="H54" s="5"/>
      <c r="I54" s="28">
        <f>+I37+I46</f>
        <v>186118.35527681067</v>
      </c>
      <c r="J54" s="24"/>
      <c r="K54" s="28">
        <f t="shared" si="4"/>
        <v>0</v>
      </c>
      <c r="L54" s="24"/>
      <c r="M54" s="28">
        <f>+M37+M46</f>
        <v>186118.35527681067</v>
      </c>
      <c r="O54" s="62">
        <f t="shared" ref="O54:V54" si="11">+O37+O46</f>
        <v>0</v>
      </c>
      <c r="P54" s="62">
        <f t="shared" si="11"/>
        <v>0</v>
      </c>
      <c r="Q54" s="62">
        <f t="shared" si="11"/>
        <v>0</v>
      </c>
      <c r="R54" s="62">
        <f t="shared" si="11"/>
        <v>0</v>
      </c>
      <c r="S54" s="62">
        <f t="shared" si="11"/>
        <v>0</v>
      </c>
      <c r="T54" s="62">
        <f t="shared" si="11"/>
        <v>0</v>
      </c>
      <c r="U54" s="62">
        <f t="shared" si="11"/>
        <v>0</v>
      </c>
      <c r="V54" s="62">
        <f t="shared" si="11"/>
        <v>0</v>
      </c>
      <c r="W54" s="50"/>
    </row>
    <row r="55" spans="1:23" ht="12.5" hidden="1" x14ac:dyDescent="0.25">
      <c r="A55" s="49"/>
      <c r="B55" s="50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O55" s="60"/>
      <c r="P55" s="60"/>
      <c r="Q55" s="60"/>
      <c r="R55" s="60"/>
      <c r="S55" s="60"/>
      <c r="T55" s="60"/>
      <c r="U55" s="60"/>
      <c r="V55" s="60"/>
      <c r="W55" s="50"/>
    </row>
    <row r="56" spans="1:23" ht="12.5" hidden="1" x14ac:dyDescent="0.25">
      <c r="A56" s="49">
        <f>A54+1</f>
        <v>28</v>
      </c>
      <c r="B56" s="50"/>
      <c r="C56" s="5" t="s">
        <v>88</v>
      </c>
      <c r="D56" s="5" t="s">
        <v>85</v>
      </c>
      <c r="E56" s="5">
        <f>+E54+E52</f>
        <v>231604.98786199931</v>
      </c>
      <c r="F56" s="5"/>
      <c r="G56" s="5">
        <f>I56-E56</f>
        <v>868142.23501928593</v>
      </c>
      <c r="H56" s="5"/>
      <c r="I56" s="5">
        <f>+I54+I52</f>
        <v>1099747.2228812852</v>
      </c>
      <c r="J56" s="5"/>
      <c r="K56" s="5">
        <f t="shared" si="4"/>
        <v>0</v>
      </c>
      <c r="L56" s="5"/>
      <c r="M56" s="5">
        <f>+M54+M52</f>
        <v>1099747.2228812852</v>
      </c>
      <c r="O56" s="60">
        <f t="shared" ref="O56:V56" si="12">+O54+O52</f>
        <v>0</v>
      </c>
      <c r="P56" s="60">
        <f t="shared" si="12"/>
        <v>0</v>
      </c>
      <c r="Q56" s="60">
        <f t="shared" si="12"/>
        <v>0</v>
      </c>
      <c r="R56" s="60">
        <f t="shared" si="12"/>
        <v>0</v>
      </c>
      <c r="S56" s="60">
        <f t="shared" si="12"/>
        <v>0</v>
      </c>
      <c r="T56" s="60">
        <f t="shared" si="12"/>
        <v>0</v>
      </c>
      <c r="U56" s="60">
        <f t="shared" si="12"/>
        <v>0</v>
      </c>
      <c r="V56" s="60">
        <f t="shared" si="12"/>
        <v>0</v>
      </c>
      <c r="W56" s="50"/>
    </row>
    <row r="57" spans="1:23" ht="12.5" hidden="1" x14ac:dyDescent="0.25">
      <c r="A57" s="49"/>
      <c r="B57" s="50"/>
      <c r="C57" s="5"/>
      <c r="D57" s="5"/>
      <c r="E57" s="65"/>
      <c r="F57" s="5"/>
      <c r="G57" s="5"/>
      <c r="H57" s="5"/>
      <c r="I57" s="65"/>
      <c r="J57" s="34"/>
      <c r="K57" s="34"/>
      <c r="L57" s="34"/>
      <c r="M57" s="34"/>
      <c r="O57" s="60"/>
      <c r="P57" s="60"/>
      <c r="Q57" s="60">
        <f>O57-P57</f>
        <v>0</v>
      </c>
      <c r="R57" s="60"/>
      <c r="S57" s="60"/>
      <c r="T57" s="60">
        <f>S57*5/12</f>
        <v>0</v>
      </c>
      <c r="U57" s="60">
        <f>T57-R57</f>
        <v>0</v>
      </c>
      <c r="V57" s="60">
        <f>Q57+R57+U57</f>
        <v>0</v>
      </c>
      <c r="W57" s="50"/>
    </row>
    <row r="58" spans="1:23" ht="13" hidden="1" x14ac:dyDescent="0.3">
      <c r="A58" s="49"/>
      <c r="B58" s="50"/>
      <c r="C58" s="35"/>
      <c r="D58" s="35" t="s">
        <v>139</v>
      </c>
      <c r="E58" s="66">
        <v>233371.10854199925</v>
      </c>
      <c r="F58" s="35"/>
      <c r="G58" s="35"/>
      <c r="H58" s="35"/>
      <c r="I58" s="66">
        <v>2512595.7012916021</v>
      </c>
      <c r="J58" s="37"/>
      <c r="K58" s="37"/>
      <c r="L58" s="37"/>
      <c r="M58" s="33"/>
      <c r="O58" s="60">
        <f t="shared" ref="O58:V58" si="13">O57-O56</f>
        <v>0</v>
      </c>
      <c r="P58" s="60">
        <f t="shared" si="13"/>
        <v>0</v>
      </c>
      <c r="Q58" s="60">
        <f t="shared" si="13"/>
        <v>0</v>
      </c>
      <c r="R58" s="60">
        <f t="shared" si="13"/>
        <v>0</v>
      </c>
      <c r="S58" s="60">
        <f t="shared" si="13"/>
        <v>0</v>
      </c>
      <c r="T58" s="60">
        <f t="shared" si="13"/>
        <v>0</v>
      </c>
      <c r="U58" s="60">
        <f t="shared" si="13"/>
        <v>0</v>
      </c>
      <c r="V58" s="60">
        <f t="shared" si="13"/>
        <v>0</v>
      </c>
      <c r="W58" s="50"/>
    </row>
    <row r="59" spans="1:23" ht="13" hidden="1" x14ac:dyDescent="0.3">
      <c r="A59" s="49"/>
      <c r="B59" s="50"/>
      <c r="C59" s="35"/>
      <c r="D59" s="38" t="s">
        <v>140</v>
      </c>
      <c r="E59" s="35">
        <f>E56-E58</f>
        <v>-1766.1206799999345</v>
      </c>
      <c r="F59" s="35"/>
      <c r="G59" s="35"/>
      <c r="H59" s="35"/>
      <c r="I59" s="35">
        <f>I56-I58</f>
        <v>-1412848.4784103169</v>
      </c>
      <c r="J59" s="5"/>
      <c r="K59" s="5"/>
      <c r="L59" s="5"/>
      <c r="M59" s="5"/>
      <c r="O59" s="60"/>
      <c r="P59" s="60"/>
      <c r="Q59" s="60"/>
      <c r="R59" s="60"/>
      <c r="S59" s="60"/>
      <c r="T59" s="60"/>
      <c r="U59" s="60"/>
      <c r="V59" s="60"/>
      <c r="W59" s="50"/>
    </row>
    <row r="60" spans="1:23" ht="12.5" hidden="1" x14ac:dyDescent="0.25">
      <c r="A60" s="49"/>
      <c r="B60" s="50"/>
      <c r="C60" s="5"/>
      <c r="D60" s="5"/>
      <c r="E60" s="34"/>
      <c r="F60" s="5"/>
      <c r="G60" s="5"/>
      <c r="H60" s="5"/>
      <c r="I60" s="5"/>
      <c r="J60" s="5"/>
      <c r="K60" s="5"/>
      <c r="L60" s="5"/>
      <c r="M60" s="5"/>
      <c r="O60" s="60"/>
      <c r="P60" s="60"/>
      <c r="Q60" s="60"/>
      <c r="R60" s="60"/>
      <c r="S60" s="60"/>
      <c r="T60" s="60"/>
      <c r="U60" s="60"/>
      <c r="V60" s="60"/>
      <c r="W60" s="50"/>
    </row>
    <row r="61" spans="1:23" ht="12.5" hidden="1" x14ac:dyDescent="0.25">
      <c r="A61" s="49"/>
      <c r="B61" s="50"/>
      <c r="C61" s="5"/>
      <c r="D61" s="34"/>
      <c r="E61" s="5">
        <f>E17-E56</f>
        <v>703750.15659491159</v>
      </c>
      <c r="F61" s="5"/>
      <c r="G61" s="5"/>
      <c r="H61" s="5"/>
      <c r="I61" s="5"/>
      <c r="J61" s="5"/>
      <c r="K61" s="5"/>
      <c r="L61" s="5"/>
      <c r="M61" s="5"/>
      <c r="O61" s="60"/>
      <c r="P61" s="60"/>
      <c r="Q61" s="60"/>
      <c r="R61" s="60"/>
      <c r="S61" s="60"/>
      <c r="T61" s="60"/>
      <c r="U61" s="60"/>
      <c r="V61" s="60"/>
      <c r="W61" s="50"/>
    </row>
    <row r="62" spans="1:23" ht="12.5" x14ac:dyDescent="0.25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O62" s="60"/>
      <c r="P62" s="60"/>
      <c r="Q62" s="60"/>
      <c r="R62" s="60"/>
      <c r="S62" s="60"/>
      <c r="T62" s="60"/>
      <c r="U62" s="60"/>
      <c r="V62" s="60"/>
      <c r="W62" s="50"/>
    </row>
    <row r="63" spans="1:23" ht="12.5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O63" s="60"/>
      <c r="P63" s="60"/>
      <c r="Q63" s="60"/>
      <c r="R63" s="60"/>
      <c r="S63" s="60"/>
      <c r="T63" s="60"/>
      <c r="U63" s="60"/>
      <c r="V63" s="60"/>
      <c r="W63" s="50"/>
    </row>
    <row r="64" spans="1:23" ht="12.5" x14ac:dyDescent="0.25">
      <c r="A64" s="46" t="str">
        <f>A3</f>
        <v>COMPUTATION OF FEDERAL AND STATE INCOME TAX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O64" s="60"/>
      <c r="P64" s="60"/>
      <c r="Q64" s="60"/>
      <c r="R64" s="60"/>
      <c r="S64" s="60"/>
      <c r="T64" s="60"/>
      <c r="U64" s="60"/>
      <c r="V64" s="60"/>
      <c r="W64" s="50"/>
    </row>
    <row r="65" spans="1:23" ht="12.5" x14ac:dyDescent="0.25">
      <c r="A65" s="67" t="str">
        <f>'[37]Tab 58 p1'!A4</f>
        <v>FOR THE BASE PERIOD TME FEBRUARY 28, 2025 AND FORECAST PERIOD TME JUNE 30, 2026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54"/>
      <c r="O65" s="60"/>
      <c r="P65" s="60"/>
      <c r="Q65" s="60"/>
      <c r="R65" s="60"/>
      <c r="S65" s="60"/>
      <c r="T65" s="60"/>
      <c r="U65" s="60"/>
      <c r="V65" s="60"/>
      <c r="W65" s="50"/>
    </row>
    <row r="66" spans="1:23" s="56" customFormat="1" ht="12.5" x14ac:dyDescent="0.25">
      <c r="A66" s="49"/>
      <c r="B66" s="50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O66" s="55"/>
      <c r="P66" s="55"/>
      <c r="Q66" s="55"/>
      <c r="R66" s="55"/>
      <c r="S66" s="55"/>
      <c r="T66" s="55"/>
      <c r="U66" s="55"/>
      <c r="V66" s="55"/>
      <c r="W66" s="49"/>
    </row>
    <row r="67" spans="1:23" s="56" customFormat="1" ht="12.5" x14ac:dyDescent="0.25">
      <c r="A67" s="51" t="s">
        <v>2</v>
      </c>
      <c r="B67" s="50"/>
      <c r="C67" s="5"/>
      <c r="D67" s="5"/>
      <c r="E67" s="5"/>
      <c r="F67" s="5"/>
      <c r="G67" s="5"/>
      <c r="H67" s="7"/>
      <c r="I67" s="18"/>
      <c r="J67" s="8"/>
      <c r="K67" s="8"/>
      <c r="L67" s="8"/>
      <c r="M67" s="4" t="str">
        <f>M6</f>
        <v xml:space="preserve">Tab 55 </v>
      </c>
      <c r="O67" s="55"/>
      <c r="P67" s="55"/>
      <c r="Q67" s="55"/>
      <c r="R67" s="55"/>
      <c r="S67" s="55"/>
      <c r="T67" s="55"/>
      <c r="U67" s="55"/>
      <c r="V67" s="55"/>
      <c r="W67" s="49"/>
    </row>
    <row r="68" spans="1:23" s="56" customFormat="1" ht="13" x14ac:dyDescent="0.3">
      <c r="A68" s="51" t="s">
        <v>4</v>
      </c>
      <c r="B68" s="50"/>
      <c r="C68" s="5"/>
      <c r="D68" s="5"/>
      <c r="E68" s="5"/>
      <c r="F68" s="5"/>
      <c r="G68" s="5"/>
      <c r="H68" s="7"/>
      <c r="I68" s="18"/>
      <c r="J68" s="8"/>
      <c r="K68" s="8"/>
      <c r="L68" s="8"/>
      <c r="M68" s="10" t="s">
        <v>124</v>
      </c>
      <c r="O68" s="55"/>
      <c r="P68" s="55"/>
      <c r="Q68" s="55"/>
      <c r="R68" s="55"/>
      <c r="S68" s="55"/>
      <c r="T68" s="55"/>
      <c r="U68" s="55"/>
      <c r="V68" s="55"/>
      <c r="W68" s="49"/>
    </row>
    <row r="69" spans="1:23" s="56" customFormat="1" ht="12.5" x14ac:dyDescent="0.25">
      <c r="A69" s="52" t="s">
        <v>6</v>
      </c>
      <c r="B69" s="68"/>
      <c r="C69" s="28"/>
      <c r="D69" s="28"/>
      <c r="E69" s="28"/>
      <c r="F69" s="28"/>
      <c r="G69" s="28"/>
      <c r="H69" s="39"/>
      <c r="I69" s="18"/>
      <c r="J69" s="13"/>
      <c r="K69" s="13"/>
      <c r="L69" s="13"/>
      <c r="M69" s="13"/>
      <c r="O69" s="55"/>
      <c r="P69" s="55"/>
      <c r="Q69" s="55"/>
      <c r="R69" s="55"/>
      <c r="S69" s="55"/>
      <c r="T69" s="55"/>
      <c r="U69" s="55"/>
      <c r="V69" s="55"/>
      <c r="W69" s="49"/>
    </row>
    <row r="70" spans="1:23" s="56" customFormat="1" ht="12.5" x14ac:dyDescent="0.25">
      <c r="A70" s="49"/>
      <c r="B70" s="49"/>
      <c r="C70" s="4"/>
      <c r="D70" s="4"/>
      <c r="E70" s="21"/>
      <c r="F70" s="21"/>
      <c r="G70" s="21" t="s">
        <v>15</v>
      </c>
      <c r="H70" s="21"/>
      <c r="I70" s="17"/>
      <c r="J70" s="16"/>
      <c r="K70" s="17"/>
      <c r="L70" s="17" t="s">
        <v>16</v>
      </c>
      <c r="M70" s="17"/>
      <c r="O70" s="55"/>
      <c r="P70" s="55"/>
      <c r="Q70" s="55"/>
      <c r="R70" s="55"/>
      <c r="S70" s="55"/>
      <c r="T70" s="55"/>
      <c r="U70" s="55"/>
      <c r="V70" s="55"/>
      <c r="W70" s="49"/>
    </row>
    <row r="71" spans="1:23" ht="12.5" x14ac:dyDescent="0.25">
      <c r="A71" s="49" t="s">
        <v>21</v>
      </c>
      <c r="B71" s="49"/>
      <c r="C71" s="4"/>
      <c r="D71" s="4"/>
      <c r="E71" s="4" t="s">
        <v>22</v>
      </c>
      <c r="F71" s="4"/>
      <c r="G71" s="4" t="s">
        <v>23</v>
      </c>
      <c r="H71" s="4"/>
      <c r="I71" s="4" t="s">
        <v>24</v>
      </c>
      <c r="J71" s="4"/>
      <c r="K71" s="4" t="s">
        <v>23</v>
      </c>
      <c r="L71" s="4"/>
      <c r="M71" s="4" t="s">
        <v>24</v>
      </c>
      <c r="O71" s="60"/>
      <c r="P71" s="60"/>
      <c r="Q71" s="60"/>
      <c r="R71" s="60"/>
      <c r="S71" s="60"/>
      <c r="T71" s="60"/>
      <c r="U71" s="60"/>
      <c r="V71" s="60"/>
      <c r="W71" s="50"/>
    </row>
    <row r="72" spans="1:23" ht="12.5" x14ac:dyDescent="0.25">
      <c r="A72" s="59" t="s">
        <v>30</v>
      </c>
      <c r="B72" s="59"/>
      <c r="C72" s="21" t="s">
        <v>31</v>
      </c>
      <c r="D72" s="21"/>
      <c r="E72" s="23" t="str">
        <f>'[37]Tab 58 p1'!E11</f>
        <v>TME 2/28/25</v>
      </c>
      <c r="F72" s="21"/>
      <c r="G72" s="20" t="s">
        <v>33</v>
      </c>
      <c r="H72" s="21"/>
      <c r="I72" s="23" t="str">
        <f>'[37]Tab 58 p1'!I11</f>
        <v>TME 6/30/26</v>
      </c>
      <c r="J72" s="16"/>
      <c r="K72" s="20" t="s">
        <v>33</v>
      </c>
      <c r="L72" s="20"/>
      <c r="M72" s="23" t="str">
        <f>I72</f>
        <v>TME 6/30/26</v>
      </c>
      <c r="O72" s="60"/>
      <c r="P72" s="60"/>
      <c r="Q72" s="60"/>
      <c r="R72" s="60"/>
      <c r="S72" s="60"/>
      <c r="T72" s="60"/>
      <c r="U72" s="60"/>
      <c r="V72" s="60"/>
      <c r="W72" s="50"/>
    </row>
    <row r="73" spans="1:23" ht="12.5" x14ac:dyDescent="0.25">
      <c r="A73" s="49"/>
      <c r="B73" s="49"/>
      <c r="C73" s="4"/>
      <c r="D73" s="4"/>
      <c r="E73" s="4" t="s">
        <v>39</v>
      </c>
      <c r="F73" s="4"/>
      <c r="G73" s="4" t="s">
        <v>40</v>
      </c>
      <c r="H73" s="4"/>
      <c r="I73" s="4" t="s">
        <v>41</v>
      </c>
      <c r="J73" s="4"/>
      <c r="K73" s="4"/>
      <c r="L73" s="4"/>
      <c r="M73" s="4"/>
      <c r="O73" s="60"/>
      <c r="P73" s="60"/>
      <c r="Q73" s="60"/>
      <c r="R73" s="60"/>
      <c r="S73" s="60"/>
      <c r="T73" s="60"/>
      <c r="U73" s="60"/>
      <c r="V73" s="60"/>
      <c r="W73" s="50"/>
    </row>
    <row r="74" spans="1:23" ht="12.5" x14ac:dyDescent="0.25">
      <c r="A74" s="49"/>
      <c r="B74" s="49"/>
      <c r="C74" s="4"/>
      <c r="D74" s="4"/>
      <c r="E74" s="4" t="s">
        <v>44</v>
      </c>
      <c r="F74" s="4"/>
      <c r="G74" s="4" t="s">
        <v>44</v>
      </c>
      <c r="H74" s="4"/>
      <c r="I74" s="4" t="s">
        <v>44</v>
      </c>
      <c r="J74" s="4"/>
      <c r="K74" s="4"/>
      <c r="L74" s="4"/>
      <c r="M74" s="4"/>
      <c r="O74" s="60"/>
      <c r="P74" s="60"/>
      <c r="Q74" s="60"/>
      <c r="R74" s="60"/>
      <c r="S74" s="60"/>
      <c r="T74" s="60"/>
      <c r="U74" s="60"/>
      <c r="V74" s="60"/>
      <c r="W74" s="50"/>
    </row>
    <row r="75" spans="1:23" ht="12.5" x14ac:dyDescent="0.25">
      <c r="A75" s="49">
        <v>1</v>
      </c>
      <c r="B75" s="50"/>
      <c r="C75" s="5" t="s">
        <v>92</v>
      </c>
      <c r="D75" s="5"/>
      <c r="E75" s="5"/>
      <c r="F75" s="5"/>
      <c r="G75" s="5"/>
      <c r="H75" s="5"/>
      <c r="I75" s="5"/>
      <c r="J75" s="5"/>
      <c r="K75" s="5"/>
      <c r="L75" s="5"/>
      <c r="M75" s="5"/>
      <c r="O75" s="60"/>
      <c r="P75" s="60"/>
      <c r="Q75" s="60"/>
      <c r="R75" s="60"/>
      <c r="S75" s="60"/>
      <c r="T75" s="60"/>
      <c r="U75" s="60"/>
      <c r="V75" s="60"/>
      <c r="W75" s="50"/>
    </row>
    <row r="76" spans="1:23" ht="12.5" x14ac:dyDescent="0.25">
      <c r="A76" s="49"/>
      <c r="B76" s="50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O76" s="60"/>
      <c r="P76" s="60"/>
      <c r="Q76" s="60"/>
      <c r="R76" s="60"/>
      <c r="S76" s="60"/>
      <c r="T76" s="60"/>
      <c r="U76" s="60"/>
      <c r="V76" s="60"/>
      <c r="W76" s="50"/>
    </row>
    <row r="77" spans="1:23" ht="12.5" x14ac:dyDescent="0.25">
      <c r="A77" s="49">
        <f>A75+1</f>
        <v>2</v>
      </c>
      <c r="B77" s="50"/>
      <c r="C77" s="5" t="s">
        <v>93</v>
      </c>
      <c r="D77" s="5"/>
      <c r="E77" s="26">
        <f>'[1]Tab 58 p1'!E77</f>
        <v>32437.09</v>
      </c>
      <c r="F77" s="5"/>
      <c r="G77" s="5">
        <f>I77-E77</f>
        <v>-32437.09</v>
      </c>
      <c r="H77" s="5"/>
      <c r="I77" s="5">
        <f>Q117</f>
        <v>0</v>
      </c>
      <c r="J77" s="5"/>
      <c r="K77" s="5">
        <f>M77-I77</f>
        <v>0</v>
      </c>
      <c r="L77" s="5"/>
      <c r="M77" s="5">
        <f>I77</f>
        <v>0</v>
      </c>
      <c r="O77" s="60"/>
      <c r="P77" s="60"/>
      <c r="Q77" s="60">
        <f>O77-P77</f>
        <v>0</v>
      </c>
      <c r="R77" s="60"/>
      <c r="S77" s="60">
        <v>0</v>
      </c>
      <c r="T77" s="60">
        <f>S77*5/12</f>
        <v>0</v>
      </c>
      <c r="U77" s="60">
        <f>T77-R77</f>
        <v>0</v>
      </c>
      <c r="V77" s="60">
        <f>Q77+R77+U77</f>
        <v>0</v>
      </c>
      <c r="W77" s="50"/>
    </row>
    <row r="78" spans="1:23" ht="12.5" x14ac:dyDescent="0.25">
      <c r="A78" s="49">
        <f>A77+1</f>
        <v>3</v>
      </c>
      <c r="B78" s="50"/>
      <c r="C78" s="5" t="s">
        <v>94</v>
      </c>
      <c r="D78" s="5"/>
      <c r="E78" s="26">
        <f>'[1]Tab 58 p1'!E78</f>
        <v>6899</v>
      </c>
      <c r="F78" s="5"/>
      <c r="G78" s="5">
        <f>I78-E78</f>
        <v>-6899</v>
      </c>
      <c r="H78" s="5"/>
      <c r="I78" s="69">
        <v>0</v>
      </c>
      <c r="J78" s="5"/>
      <c r="K78" s="5">
        <f>M78-I78</f>
        <v>0</v>
      </c>
      <c r="L78" s="5"/>
      <c r="M78" s="5">
        <f>I78</f>
        <v>0</v>
      </c>
      <c r="O78" s="60"/>
      <c r="P78" s="60"/>
      <c r="Q78" s="60">
        <f>O78-P78</f>
        <v>0</v>
      </c>
      <c r="R78" s="60"/>
      <c r="S78" s="60"/>
      <c r="T78" s="60">
        <f>S78*5/12</f>
        <v>0</v>
      </c>
      <c r="U78" s="60">
        <f>T78-R78</f>
        <v>0</v>
      </c>
      <c r="V78" s="60">
        <f>Q78+R78+U78</f>
        <v>0</v>
      </c>
      <c r="W78" s="50"/>
    </row>
    <row r="79" spans="1:23" ht="12.5" x14ac:dyDescent="0.25">
      <c r="A79" s="49">
        <f>A78+1</f>
        <v>4</v>
      </c>
      <c r="B79" s="50"/>
      <c r="C79" s="5" t="s">
        <v>95</v>
      </c>
      <c r="D79" s="5"/>
      <c r="E79" s="26">
        <f>'[1]Tab 58 p1'!E79</f>
        <v>-64295.54</v>
      </c>
      <c r="F79" s="5"/>
      <c r="G79" s="5">
        <f>I79-E79</f>
        <v>64295.54</v>
      </c>
      <c r="H79" s="5"/>
      <c r="I79" s="5">
        <v>0</v>
      </c>
      <c r="J79" s="5"/>
      <c r="K79" s="5">
        <f>M79-I79</f>
        <v>0</v>
      </c>
      <c r="L79" s="5"/>
      <c r="M79" s="5">
        <f>I79</f>
        <v>0</v>
      </c>
      <c r="O79" s="60"/>
      <c r="P79" s="60"/>
      <c r="Q79" s="60">
        <f>O79-P79</f>
        <v>0</v>
      </c>
      <c r="R79" s="60"/>
      <c r="S79" s="60"/>
      <c r="T79" s="60">
        <f>S79*5/12</f>
        <v>0</v>
      </c>
      <c r="U79" s="60">
        <f>T79-R79</f>
        <v>0</v>
      </c>
      <c r="V79" s="60">
        <f>Q79+R79+U79</f>
        <v>0</v>
      </c>
      <c r="W79" s="50"/>
    </row>
    <row r="80" spans="1:23" ht="12.5" x14ac:dyDescent="0.25">
      <c r="A80" s="49">
        <f>A79+1</f>
        <v>5</v>
      </c>
      <c r="B80" s="50"/>
      <c r="C80" s="5" t="s">
        <v>96</v>
      </c>
      <c r="D80" s="5"/>
      <c r="E80" s="70">
        <f>'[1]Tab 58 p1'!E80</f>
        <v>17880.810000000001</v>
      </c>
      <c r="F80" s="5"/>
      <c r="G80" s="28">
        <f>I80-E80</f>
        <v>-17880.810000000001</v>
      </c>
      <c r="H80" s="5"/>
      <c r="I80" s="71">
        <v>0</v>
      </c>
      <c r="J80" s="24"/>
      <c r="K80" s="28">
        <f>M80-I80</f>
        <v>0</v>
      </c>
      <c r="L80" s="24"/>
      <c r="M80" s="28">
        <f>I80</f>
        <v>0</v>
      </c>
      <c r="O80" s="62"/>
      <c r="P80" s="62"/>
      <c r="Q80" s="62">
        <f>O80-P80</f>
        <v>0</v>
      </c>
      <c r="R80" s="62"/>
      <c r="S80" s="62"/>
      <c r="T80" s="62">
        <f>S80*5/12</f>
        <v>0</v>
      </c>
      <c r="U80" s="62">
        <f>T80-R80</f>
        <v>0</v>
      </c>
      <c r="V80" s="62">
        <f>Q80+R80+U80</f>
        <v>0</v>
      </c>
      <c r="W80" s="50"/>
    </row>
    <row r="81" spans="1:23" ht="12.5" x14ac:dyDescent="0.25">
      <c r="A81" s="49"/>
      <c r="B81" s="50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O81" s="60"/>
      <c r="P81" s="60"/>
      <c r="Q81" s="60"/>
      <c r="R81" s="60"/>
      <c r="S81" s="60"/>
      <c r="T81" s="60"/>
      <c r="U81" s="60"/>
      <c r="V81" s="60"/>
      <c r="W81" s="50"/>
    </row>
    <row r="82" spans="1:23" ht="12.5" x14ac:dyDescent="0.25">
      <c r="A82" s="49">
        <f>A80+1</f>
        <v>6</v>
      </c>
      <c r="B82" s="50"/>
      <c r="C82" s="5" t="s">
        <v>97</v>
      </c>
      <c r="D82" s="5"/>
      <c r="E82" s="5">
        <f>SUM(E77:E80)</f>
        <v>-7078.6400000000031</v>
      </c>
      <c r="F82" s="5"/>
      <c r="G82" s="5">
        <f>SUM(G77:G80)</f>
        <v>7078.6400000000031</v>
      </c>
      <c r="H82" s="5"/>
      <c r="I82" s="5">
        <f>SUM(I77:I80)</f>
        <v>0</v>
      </c>
      <c r="J82" s="5"/>
      <c r="K82" s="5">
        <f>SUM(K77:K80)</f>
        <v>0</v>
      </c>
      <c r="L82" s="5"/>
      <c r="M82" s="5">
        <f>SUM(M77:M80)</f>
        <v>0</v>
      </c>
      <c r="O82" s="60">
        <f t="shared" ref="O82:V82" si="14">SUM(O77:O80)</f>
        <v>0</v>
      </c>
      <c r="P82" s="60">
        <f t="shared" si="14"/>
        <v>0</v>
      </c>
      <c r="Q82" s="60">
        <f t="shared" si="14"/>
        <v>0</v>
      </c>
      <c r="R82" s="60">
        <f t="shared" si="14"/>
        <v>0</v>
      </c>
      <c r="S82" s="60">
        <f t="shared" si="14"/>
        <v>0</v>
      </c>
      <c r="T82" s="60">
        <f t="shared" si="14"/>
        <v>0</v>
      </c>
      <c r="U82" s="60">
        <f t="shared" si="14"/>
        <v>0</v>
      </c>
      <c r="V82" s="60">
        <f t="shared" si="14"/>
        <v>0</v>
      </c>
      <c r="W82" s="50"/>
    </row>
    <row r="83" spans="1:23" ht="12.5" x14ac:dyDescent="0.25">
      <c r="A83" s="49"/>
      <c r="B83" s="50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O83" s="60"/>
      <c r="P83" s="60"/>
      <c r="Q83" s="60"/>
      <c r="R83" s="60"/>
      <c r="S83" s="60"/>
      <c r="T83" s="60"/>
      <c r="U83" s="60"/>
      <c r="V83" s="60"/>
      <c r="W83" s="50"/>
    </row>
    <row r="84" spans="1:23" ht="12.5" x14ac:dyDescent="0.25">
      <c r="A84" s="49">
        <f>A82+1</f>
        <v>7</v>
      </c>
      <c r="B84" s="50"/>
      <c r="C84" s="5" t="s">
        <v>98</v>
      </c>
      <c r="D84" s="5"/>
      <c r="E84" s="5"/>
      <c r="F84" s="5"/>
      <c r="G84" s="5"/>
      <c r="H84" s="5"/>
      <c r="I84" s="5"/>
      <c r="J84" s="5"/>
      <c r="K84" s="5"/>
      <c r="L84" s="5"/>
      <c r="M84" s="5"/>
      <c r="O84" s="60"/>
      <c r="P84" s="60"/>
      <c r="Q84" s="60"/>
      <c r="R84" s="60"/>
      <c r="S84" s="60"/>
      <c r="T84" s="60"/>
      <c r="U84" s="60"/>
      <c r="V84" s="60"/>
      <c r="W84" s="50"/>
    </row>
    <row r="85" spans="1:23" ht="12.5" x14ac:dyDescent="0.25">
      <c r="A85" s="49">
        <f t="shared" ref="A85:A104" si="15">A84+1</f>
        <v>8</v>
      </c>
      <c r="B85" s="50"/>
      <c r="C85" s="24" t="s">
        <v>99</v>
      </c>
      <c r="D85" s="5"/>
      <c r="E85" s="26">
        <f>'[1]Tab 58 p1'!E85</f>
        <v>-11578546.520000001</v>
      </c>
      <c r="F85" s="5"/>
      <c r="G85" s="5">
        <f t="shared" ref="G85:G104" si="16">I85-E85</f>
        <v>13208669.220832726</v>
      </c>
      <c r="H85" s="5"/>
      <c r="I85" s="26">
        <f>'[1]Tab 58 p1'!I85</f>
        <v>1630122.700832725</v>
      </c>
      <c r="J85" s="5"/>
      <c r="K85" s="5">
        <f t="shared" ref="K85:K104" si="17">M85-I85</f>
        <v>0</v>
      </c>
      <c r="L85" s="5"/>
      <c r="M85" s="5">
        <f t="shared" ref="M85:M104" si="18">I85</f>
        <v>1630122.700832725</v>
      </c>
      <c r="O85" s="60"/>
      <c r="P85" s="60"/>
      <c r="Q85" s="60">
        <f>O85-P85</f>
        <v>0</v>
      </c>
      <c r="R85" s="60"/>
      <c r="S85" s="60"/>
      <c r="T85" s="60">
        <f t="shared" ref="T85:T104" si="19">S85*5/12</f>
        <v>0</v>
      </c>
      <c r="U85" s="60">
        <f>T85-R85</f>
        <v>0</v>
      </c>
      <c r="V85" s="60">
        <f t="shared" ref="V85:V104" si="20">Q85+R85+U85</f>
        <v>0</v>
      </c>
      <c r="W85" s="50"/>
    </row>
    <row r="86" spans="1:23" ht="12.5" x14ac:dyDescent="0.25">
      <c r="A86" s="49">
        <f t="shared" si="15"/>
        <v>9</v>
      </c>
      <c r="B86" s="50"/>
      <c r="C86" s="40" t="s">
        <v>100</v>
      </c>
      <c r="D86" s="5"/>
      <c r="E86" s="26">
        <f>'[1]Tab 58 p1'!E86</f>
        <v>-5800578.75</v>
      </c>
      <c r="F86" s="5"/>
      <c r="G86" s="5">
        <f t="shared" si="16"/>
        <v>-1406658.7159726266</v>
      </c>
      <c r="H86" s="5"/>
      <c r="I86" s="26">
        <f>'[1]Tab 58 p1'!I86</f>
        <v>-7207237.4659726266</v>
      </c>
      <c r="J86" s="5"/>
      <c r="K86" s="5">
        <f t="shared" si="17"/>
        <v>0</v>
      </c>
      <c r="L86" s="5"/>
      <c r="M86" s="5">
        <f t="shared" si="18"/>
        <v>-7207237.4659726266</v>
      </c>
      <c r="O86" s="60"/>
      <c r="P86" s="60"/>
      <c r="Q86" s="60">
        <f t="shared" ref="Q86:Q104" si="21">O86-P86</f>
        <v>0</v>
      </c>
      <c r="R86" s="60"/>
      <c r="S86" s="60"/>
      <c r="T86" s="60">
        <f t="shared" si="19"/>
        <v>0</v>
      </c>
      <c r="U86" s="60">
        <f t="shared" ref="U86:U104" si="22">T86-R86</f>
        <v>0</v>
      </c>
      <c r="V86" s="60">
        <f t="shared" si="20"/>
        <v>0</v>
      </c>
      <c r="W86" s="50"/>
    </row>
    <row r="87" spans="1:23" ht="12.5" x14ac:dyDescent="0.25">
      <c r="A87" s="49">
        <f t="shared" si="15"/>
        <v>10</v>
      </c>
      <c r="B87" s="50"/>
      <c r="C87" s="5" t="s">
        <v>101</v>
      </c>
      <c r="D87" s="5"/>
      <c r="E87" s="26">
        <f>'[1]Tab 58 p1'!E87</f>
        <v>19236986.650000002</v>
      </c>
      <c r="F87" s="5"/>
      <c r="G87" s="5">
        <f t="shared" si="16"/>
        <v>-19236986.650000002</v>
      </c>
      <c r="H87" s="5"/>
      <c r="I87" s="26">
        <f>'[1]Tab 58 p1'!I87</f>
        <v>0</v>
      </c>
      <c r="J87" s="5"/>
      <c r="K87" s="5">
        <f t="shared" si="17"/>
        <v>0</v>
      </c>
      <c r="L87" s="5"/>
      <c r="M87" s="5">
        <f t="shared" si="18"/>
        <v>0</v>
      </c>
      <c r="O87" s="60"/>
      <c r="P87" s="60"/>
      <c r="Q87" s="60">
        <f t="shared" si="21"/>
        <v>0</v>
      </c>
      <c r="R87" s="60"/>
      <c r="S87" s="60"/>
      <c r="T87" s="60">
        <f t="shared" si="19"/>
        <v>0</v>
      </c>
      <c r="U87" s="60">
        <f t="shared" si="22"/>
        <v>0</v>
      </c>
      <c r="V87" s="60">
        <f t="shared" si="20"/>
        <v>0</v>
      </c>
      <c r="W87" s="50"/>
    </row>
    <row r="88" spans="1:23" ht="12.5" x14ac:dyDescent="0.25">
      <c r="A88" s="49">
        <f t="shared" si="15"/>
        <v>11</v>
      </c>
      <c r="B88" s="50"/>
      <c r="C88" s="5" t="s">
        <v>102</v>
      </c>
      <c r="D88" s="5"/>
      <c r="E88" s="26">
        <f>'[1]Tab 58 p1'!E88</f>
        <v>232954.57</v>
      </c>
      <c r="F88" s="5"/>
      <c r="G88" s="5">
        <f t="shared" si="16"/>
        <v>-232954.57</v>
      </c>
      <c r="H88" s="5"/>
      <c r="I88" s="26">
        <f>'[1]Tab 58 p1'!I88</f>
        <v>0</v>
      </c>
      <c r="J88" s="5"/>
      <c r="K88" s="5">
        <f t="shared" si="17"/>
        <v>0</v>
      </c>
      <c r="L88" s="5"/>
      <c r="M88" s="5">
        <f t="shared" si="18"/>
        <v>0</v>
      </c>
      <c r="O88" s="60"/>
      <c r="P88" s="60"/>
      <c r="Q88" s="60">
        <f t="shared" si="21"/>
        <v>0</v>
      </c>
      <c r="R88" s="60"/>
      <c r="S88" s="60"/>
      <c r="T88" s="60">
        <f t="shared" si="19"/>
        <v>0</v>
      </c>
      <c r="U88" s="60">
        <f t="shared" si="22"/>
        <v>0</v>
      </c>
      <c r="V88" s="60">
        <f t="shared" si="20"/>
        <v>0</v>
      </c>
      <c r="W88" s="50"/>
    </row>
    <row r="89" spans="1:23" ht="12.5" x14ac:dyDescent="0.25">
      <c r="A89" s="49">
        <f t="shared" si="15"/>
        <v>12</v>
      </c>
      <c r="B89" s="50"/>
      <c r="C89" s="5" t="s">
        <v>103</v>
      </c>
      <c r="D89" s="5"/>
      <c r="E89" s="26">
        <f>'[1]Tab 58 p1'!E89</f>
        <v>-190578.53</v>
      </c>
      <c r="F89" s="5"/>
      <c r="G89" s="5">
        <f t="shared" si="16"/>
        <v>190578.53</v>
      </c>
      <c r="H89" s="5"/>
      <c r="I89" s="26">
        <f>'[1]Tab 58 p1'!I89</f>
        <v>0</v>
      </c>
      <c r="J89" s="5"/>
      <c r="K89" s="5">
        <f t="shared" si="17"/>
        <v>0</v>
      </c>
      <c r="L89" s="5"/>
      <c r="M89" s="5">
        <f t="shared" si="18"/>
        <v>0</v>
      </c>
      <c r="O89" s="60"/>
      <c r="P89" s="60"/>
      <c r="Q89" s="60">
        <f t="shared" si="21"/>
        <v>0</v>
      </c>
      <c r="R89" s="60"/>
      <c r="S89" s="60"/>
      <c r="T89" s="60">
        <f t="shared" si="19"/>
        <v>0</v>
      </c>
      <c r="U89" s="60">
        <f t="shared" si="22"/>
        <v>0</v>
      </c>
      <c r="V89" s="60">
        <f t="shared" si="20"/>
        <v>0</v>
      </c>
      <c r="W89" s="50"/>
    </row>
    <row r="90" spans="1:23" ht="12.5" x14ac:dyDescent="0.25">
      <c r="A90" s="49">
        <f t="shared" si="15"/>
        <v>13</v>
      </c>
      <c r="B90" s="50"/>
      <c r="C90" s="5" t="s">
        <v>104</v>
      </c>
      <c r="D90" s="5"/>
      <c r="E90" s="26">
        <f>'[1]Tab 58 p1'!E90</f>
        <v>-5107.51</v>
      </c>
      <c r="F90" s="5"/>
      <c r="G90" s="5">
        <f t="shared" si="16"/>
        <v>5107.51</v>
      </c>
      <c r="H90" s="5"/>
      <c r="I90" s="26">
        <f>'[1]Tab 58 p1'!I90</f>
        <v>0</v>
      </c>
      <c r="J90" s="5"/>
      <c r="K90" s="5">
        <f t="shared" si="17"/>
        <v>0</v>
      </c>
      <c r="L90" s="5"/>
      <c r="M90" s="5">
        <f t="shared" si="18"/>
        <v>0</v>
      </c>
      <c r="O90" s="60"/>
      <c r="P90" s="60"/>
      <c r="Q90" s="60">
        <f t="shared" si="21"/>
        <v>0</v>
      </c>
      <c r="R90" s="60"/>
      <c r="S90" s="60"/>
      <c r="T90" s="60">
        <f t="shared" si="19"/>
        <v>0</v>
      </c>
      <c r="U90" s="60">
        <f t="shared" si="22"/>
        <v>0</v>
      </c>
      <c r="V90" s="60">
        <f t="shared" si="20"/>
        <v>0</v>
      </c>
      <c r="W90" s="50"/>
    </row>
    <row r="91" spans="1:23" ht="12.5" x14ac:dyDescent="0.25">
      <c r="A91" s="49">
        <f t="shared" si="15"/>
        <v>14</v>
      </c>
      <c r="B91" s="50"/>
      <c r="C91" s="5" t="s">
        <v>105</v>
      </c>
      <c r="D91" s="5"/>
      <c r="E91" s="26">
        <f>'[1]Tab 58 p1'!E91</f>
        <v>0</v>
      </c>
      <c r="F91" s="5"/>
      <c r="G91" s="5">
        <f t="shared" si="16"/>
        <v>0</v>
      </c>
      <c r="H91" s="5"/>
      <c r="I91" s="26">
        <f>'[1]Tab 58 p1'!I91</f>
        <v>0</v>
      </c>
      <c r="J91" s="5"/>
      <c r="K91" s="5">
        <f t="shared" si="17"/>
        <v>0</v>
      </c>
      <c r="L91" s="5"/>
      <c r="M91" s="5">
        <f t="shared" si="18"/>
        <v>0</v>
      </c>
      <c r="O91" s="60"/>
      <c r="P91" s="60"/>
      <c r="Q91" s="60">
        <f t="shared" si="21"/>
        <v>0</v>
      </c>
      <c r="R91" s="60"/>
      <c r="S91" s="60"/>
      <c r="T91" s="60">
        <f t="shared" si="19"/>
        <v>0</v>
      </c>
      <c r="U91" s="60">
        <f t="shared" si="22"/>
        <v>0</v>
      </c>
      <c r="V91" s="60">
        <f t="shared" si="20"/>
        <v>0</v>
      </c>
      <c r="W91" s="50"/>
    </row>
    <row r="92" spans="1:23" ht="12.5" x14ac:dyDescent="0.25">
      <c r="A92" s="49">
        <f t="shared" si="15"/>
        <v>15</v>
      </c>
      <c r="B92" s="50"/>
      <c r="C92" s="5" t="s">
        <v>106</v>
      </c>
      <c r="D92" s="5"/>
      <c r="E92" s="26">
        <f>'[1]Tab 58 p1'!E92</f>
        <v>15951</v>
      </c>
      <c r="F92" s="5"/>
      <c r="G92" s="5">
        <f t="shared" si="16"/>
        <v>-15951</v>
      </c>
      <c r="H92" s="5"/>
      <c r="I92" s="26">
        <f>'[1]Tab 58 p1'!I92</f>
        <v>0</v>
      </c>
      <c r="J92" s="5"/>
      <c r="K92" s="5">
        <f t="shared" si="17"/>
        <v>0</v>
      </c>
      <c r="L92" s="5"/>
      <c r="M92" s="5">
        <f t="shared" si="18"/>
        <v>0</v>
      </c>
      <c r="O92" s="60"/>
      <c r="P92" s="60"/>
      <c r="Q92" s="60">
        <f t="shared" si="21"/>
        <v>0</v>
      </c>
      <c r="R92" s="60"/>
      <c r="S92" s="60"/>
      <c r="T92" s="60">
        <f t="shared" si="19"/>
        <v>0</v>
      </c>
      <c r="U92" s="60">
        <f t="shared" si="22"/>
        <v>0</v>
      </c>
      <c r="V92" s="60">
        <f t="shared" si="20"/>
        <v>0</v>
      </c>
      <c r="W92" s="50"/>
    </row>
    <row r="93" spans="1:23" ht="12.5" x14ac:dyDescent="0.25">
      <c r="A93" s="49">
        <f t="shared" si="15"/>
        <v>16</v>
      </c>
      <c r="B93" s="50"/>
      <c r="C93" s="5" t="s">
        <v>107</v>
      </c>
      <c r="D93" s="5"/>
      <c r="E93" s="26">
        <f>'[1]Tab 58 p1'!E93</f>
        <v>-45690.14</v>
      </c>
      <c r="F93" s="5"/>
      <c r="G93" s="5">
        <f t="shared" si="16"/>
        <v>45690.14</v>
      </c>
      <c r="H93" s="5"/>
      <c r="I93" s="26">
        <f>'[1]Tab 58 p1'!I93</f>
        <v>0</v>
      </c>
      <c r="J93" s="5"/>
      <c r="K93" s="5">
        <f t="shared" si="17"/>
        <v>0</v>
      </c>
      <c r="L93" s="5"/>
      <c r="M93" s="5">
        <f t="shared" si="18"/>
        <v>0</v>
      </c>
      <c r="O93" s="60"/>
      <c r="P93" s="60"/>
      <c r="Q93" s="60">
        <f t="shared" si="21"/>
        <v>0</v>
      </c>
      <c r="R93" s="60"/>
      <c r="S93" s="60"/>
      <c r="T93" s="60">
        <f t="shared" si="19"/>
        <v>0</v>
      </c>
      <c r="U93" s="60">
        <f t="shared" si="22"/>
        <v>0</v>
      </c>
      <c r="V93" s="60">
        <f t="shared" si="20"/>
        <v>0</v>
      </c>
      <c r="W93" s="50"/>
    </row>
    <row r="94" spans="1:23" ht="12.5" x14ac:dyDescent="0.25">
      <c r="A94" s="49">
        <f t="shared" si="15"/>
        <v>17</v>
      </c>
      <c r="B94" s="50"/>
      <c r="C94" s="5" t="s">
        <v>108</v>
      </c>
      <c r="D94" s="5"/>
      <c r="E94" s="26">
        <f>'[1]Tab 58 p1'!E94</f>
        <v>-20059.900000000001</v>
      </c>
      <c r="F94" s="5"/>
      <c r="G94" s="5">
        <f t="shared" si="16"/>
        <v>20059.900000000001</v>
      </c>
      <c r="H94" s="5"/>
      <c r="I94" s="26">
        <f>'[1]Tab 58 p1'!I94</f>
        <v>0</v>
      </c>
      <c r="J94" s="5"/>
      <c r="K94" s="5">
        <f t="shared" si="17"/>
        <v>0</v>
      </c>
      <c r="L94" s="5"/>
      <c r="M94" s="5">
        <f t="shared" si="18"/>
        <v>0</v>
      </c>
      <c r="O94" s="60"/>
      <c r="P94" s="60"/>
      <c r="Q94" s="60">
        <f t="shared" si="21"/>
        <v>0</v>
      </c>
      <c r="R94" s="60"/>
      <c r="S94" s="60"/>
      <c r="T94" s="60">
        <f t="shared" si="19"/>
        <v>0</v>
      </c>
      <c r="U94" s="60">
        <f t="shared" si="22"/>
        <v>0</v>
      </c>
      <c r="V94" s="60">
        <f t="shared" si="20"/>
        <v>0</v>
      </c>
      <c r="W94" s="50"/>
    </row>
    <row r="95" spans="1:23" ht="12.5" x14ac:dyDescent="0.25">
      <c r="A95" s="49">
        <f t="shared" si="15"/>
        <v>18</v>
      </c>
      <c r="B95" s="50"/>
      <c r="C95" s="5" t="s">
        <v>109</v>
      </c>
      <c r="D95" s="5"/>
      <c r="E95" s="26">
        <f>'[1]Tab 58 p1'!E95</f>
        <v>2350645</v>
      </c>
      <c r="F95" s="5"/>
      <c r="G95" s="5">
        <f t="shared" si="16"/>
        <v>-2350645</v>
      </c>
      <c r="H95" s="5"/>
      <c r="I95" s="26">
        <f>'[1]Tab 58 p1'!I95</f>
        <v>0</v>
      </c>
      <c r="J95" s="5"/>
      <c r="K95" s="5">
        <f t="shared" si="17"/>
        <v>0</v>
      </c>
      <c r="L95" s="5"/>
      <c r="M95" s="5">
        <f t="shared" si="18"/>
        <v>0</v>
      </c>
      <c r="O95" s="60"/>
      <c r="P95" s="60"/>
      <c r="Q95" s="60">
        <f t="shared" si="21"/>
        <v>0</v>
      </c>
      <c r="R95" s="60"/>
      <c r="S95" s="60"/>
      <c r="T95" s="60">
        <f t="shared" si="19"/>
        <v>0</v>
      </c>
      <c r="U95" s="60">
        <f t="shared" si="22"/>
        <v>0</v>
      </c>
      <c r="V95" s="60">
        <f t="shared" si="20"/>
        <v>0</v>
      </c>
      <c r="W95" s="50"/>
    </row>
    <row r="96" spans="1:23" ht="12.5" x14ac:dyDescent="0.25">
      <c r="A96" s="49">
        <f t="shared" si="15"/>
        <v>19</v>
      </c>
      <c r="B96" s="50"/>
      <c r="C96" s="5" t="s">
        <v>110</v>
      </c>
      <c r="D96" s="5"/>
      <c r="E96" s="26">
        <f>'[1]Tab 58 p1'!E96</f>
        <v>-11275</v>
      </c>
      <c r="F96" s="5"/>
      <c r="G96" s="5">
        <f t="shared" si="16"/>
        <v>11275</v>
      </c>
      <c r="H96" s="5"/>
      <c r="I96" s="26">
        <f>'[1]Tab 58 p1'!I96</f>
        <v>0</v>
      </c>
      <c r="J96" s="5"/>
      <c r="K96" s="5">
        <f t="shared" si="17"/>
        <v>0</v>
      </c>
      <c r="L96" s="5"/>
      <c r="M96" s="5">
        <f t="shared" si="18"/>
        <v>0</v>
      </c>
      <c r="O96" s="60"/>
      <c r="P96" s="60"/>
      <c r="Q96" s="60">
        <f t="shared" si="21"/>
        <v>0</v>
      </c>
      <c r="R96" s="60"/>
      <c r="S96" s="60"/>
      <c r="T96" s="60">
        <f t="shared" si="19"/>
        <v>0</v>
      </c>
      <c r="U96" s="60">
        <f t="shared" si="22"/>
        <v>0</v>
      </c>
      <c r="V96" s="60">
        <f t="shared" si="20"/>
        <v>0</v>
      </c>
      <c r="W96" s="50"/>
    </row>
    <row r="97" spans="1:23" ht="12.5" x14ac:dyDescent="0.25">
      <c r="A97" s="49">
        <f t="shared" si="15"/>
        <v>20</v>
      </c>
      <c r="B97" s="50"/>
      <c r="C97" s="5" t="s">
        <v>111</v>
      </c>
      <c r="D97" s="5"/>
      <c r="E97" s="26">
        <f>'[1]Tab 58 p1'!E97</f>
        <v>13674</v>
      </c>
      <c r="F97" s="5"/>
      <c r="G97" s="5">
        <f t="shared" si="16"/>
        <v>-13674</v>
      </c>
      <c r="H97" s="5"/>
      <c r="I97" s="26">
        <f>'[1]Tab 58 p1'!I97</f>
        <v>0</v>
      </c>
      <c r="J97" s="5"/>
      <c r="K97" s="5">
        <f t="shared" si="17"/>
        <v>0</v>
      </c>
      <c r="L97" s="5"/>
      <c r="M97" s="5">
        <f t="shared" si="18"/>
        <v>0</v>
      </c>
      <c r="O97" s="60"/>
      <c r="P97" s="60"/>
      <c r="Q97" s="60">
        <f t="shared" si="21"/>
        <v>0</v>
      </c>
      <c r="R97" s="60"/>
      <c r="S97" s="60"/>
      <c r="T97" s="60">
        <f t="shared" si="19"/>
        <v>0</v>
      </c>
      <c r="U97" s="60">
        <f t="shared" si="22"/>
        <v>0</v>
      </c>
      <c r="V97" s="60">
        <f t="shared" si="20"/>
        <v>0</v>
      </c>
      <c r="W97" s="50"/>
    </row>
    <row r="98" spans="1:23" ht="12.5" x14ac:dyDescent="0.25">
      <c r="A98" s="49">
        <f t="shared" si="15"/>
        <v>21</v>
      </c>
      <c r="B98" s="50"/>
      <c r="C98" s="5" t="s">
        <v>112</v>
      </c>
      <c r="D98" s="5"/>
      <c r="E98" s="26">
        <f>'[1]Tab 58 p1'!E98</f>
        <v>53437.56</v>
      </c>
      <c r="F98" s="5"/>
      <c r="G98" s="5">
        <f t="shared" si="16"/>
        <v>-53437.56</v>
      </c>
      <c r="H98" s="5"/>
      <c r="I98" s="26">
        <f>'[1]Tab 58 p1'!I98</f>
        <v>0</v>
      </c>
      <c r="J98" s="5"/>
      <c r="K98" s="5">
        <f t="shared" si="17"/>
        <v>0</v>
      </c>
      <c r="L98" s="5"/>
      <c r="M98" s="5">
        <f t="shared" si="18"/>
        <v>0</v>
      </c>
      <c r="O98" s="60"/>
      <c r="P98" s="60"/>
      <c r="Q98" s="60">
        <f t="shared" si="21"/>
        <v>0</v>
      </c>
      <c r="R98" s="60"/>
      <c r="S98" s="60"/>
      <c r="T98" s="60">
        <f t="shared" si="19"/>
        <v>0</v>
      </c>
      <c r="U98" s="60">
        <f t="shared" si="22"/>
        <v>0</v>
      </c>
      <c r="V98" s="60">
        <f t="shared" si="20"/>
        <v>0</v>
      </c>
      <c r="W98" s="50"/>
    </row>
    <row r="99" spans="1:23" ht="12.5" x14ac:dyDescent="0.25">
      <c r="A99" s="49">
        <f t="shared" si="15"/>
        <v>22</v>
      </c>
      <c r="B99" s="50"/>
      <c r="C99" s="5" t="s">
        <v>113</v>
      </c>
      <c r="D99" s="5"/>
      <c r="E99" s="26">
        <f>'[1]Tab 58 p1'!E99</f>
        <v>0</v>
      </c>
      <c r="F99" s="5"/>
      <c r="G99" s="5">
        <f t="shared" si="16"/>
        <v>0</v>
      </c>
      <c r="H99" s="5"/>
      <c r="I99" s="26">
        <f>'[1]Tab 58 p1'!I99</f>
        <v>0</v>
      </c>
      <c r="J99" s="5"/>
      <c r="K99" s="5">
        <f t="shared" si="17"/>
        <v>0</v>
      </c>
      <c r="L99" s="5"/>
      <c r="M99" s="5">
        <f t="shared" si="18"/>
        <v>0</v>
      </c>
      <c r="O99" s="60"/>
      <c r="P99" s="60"/>
      <c r="Q99" s="60">
        <f t="shared" si="21"/>
        <v>0</v>
      </c>
      <c r="R99" s="60"/>
      <c r="S99" s="60"/>
      <c r="T99" s="60">
        <f t="shared" si="19"/>
        <v>0</v>
      </c>
      <c r="U99" s="60">
        <f t="shared" si="22"/>
        <v>0</v>
      </c>
      <c r="V99" s="60">
        <f t="shared" si="20"/>
        <v>0</v>
      </c>
      <c r="W99" s="50"/>
    </row>
    <row r="100" spans="1:23" ht="12.5" x14ac:dyDescent="0.25">
      <c r="A100" s="49">
        <f t="shared" si="15"/>
        <v>23</v>
      </c>
      <c r="B100" s="50"/>
      <c r="C100" s="40" t="s">
        <v>114</v>
      </c>
      <c r="D100" s="5"/>
      <c r="E100" s="26">
        <f>'[1]Tab 58 p1'!E100</f>
        <v>199353</v>
      </c>
      <c r="F100" s="5"/>
      <c r="G100" s="5">
        <f t="shared" si="16"/>
        <v>-199353</v>
      </c>
      <c r="H100" s="5"/>
      <c r="I100" s="26">
        <f>'[1]Tab 58 p1'!I100</f>
        <v>0</v>
      </c>
      <c r="J100" s="5"/>
      <c r="K100" s="5">
        <f t="shared" si="17"/>
        <v>0</v>
      </c>
      <c r="L100" s="5"/>
      <c r="M100" s="5">
        <f t="shared" si="18"/>
        <v>0</v>
      </c>
      <c r="O100" s="60"/>
      <c r="P100" s="60"/>
      <c r="Q100" s="60">
        <f t="shared" si="21"/>
        <v>0</v>
      </c>
      <c r="R100" s="60"/>
      <c r="S100" s="60"/>
      <c r="T100" s="60">
        <f t="shared" si="19"/>
        <v>0</v>
      </c>
      <c r="U100" s="60">
        <f t="shared" si="22"/>
        <v>0</v>
      </c>
      <c r="V100" s="60">
        <f t="shared" si="20"/>
        <v>0</v>
      </c>
      <c r="W100" s="50"/>
    </row>
    <row r="101" spans="1:23" ht="12.5" x14ac:dyDescent="0.25">
      <c r="A101" s="49">
        <f t="shared" si="15"/>
        <v>24</v>
      </c>
      <c r="B101" s="50"/>
      <c r="C101" s="40" t="s">
        <v>115</v>
      </c>
      <c r="D101" s="5"/>
      <c r="E101" s="26">
        <f>'[1]Tab 58 p1'!E101</f>
        <v>-15603.22</v>
      </c>
      <c r="F101" s="5"/>
      <c r="G101" s="5">
        <f t="shared" si="16"/>
        <v>15603.22</v>
      </c>
      <c r="H101" s="5"/>
      <c r="I101" s="26">
        <f>'[1]Tab 58 p1'!I101</f>
        <v>0</v>
      </c>
      <c r="J101" s="5"/>
      <c r="K101" s="5">
        <f t="shared" si="17"/>
        <v>0</v>
      </c>
      <c r="L101" s="5"/>
      <c r="M101" s="5">
        <f t="shared" si="18"/>
        <v>0</v>
      </c>
      <c r="O101" s="60"/>
      <c r="P101" s="60"/>
      <c r="Q101" s="60">
        <f t="shared" si="21"/>
        <v>0</v>
      </c>
      <c r="R101" s="60"/>
      <c r="S101" s="60"/>
      <c r="T101" s="60">
        <f t="shared" si="19"/>
        <v>0</v>
      </c>
      <c r="U101" s="60">
        <f t="shared" si="22"/>
        <v>0</v>
      </c>
      <c r="V101" s="60">
        <f t="shared" si="20"/>
        <v>0</v>
      </c>
      <c r="W101" s="50"/>
    </row>
    <row r="102" spans="1:23" ht="12.5" x14ac:dyDescent="0.25">
      <c r="A102" s="49">
        <f t="shared" si="15"/>
        <v>25</v>
      </c>
      <c r="B102" s="50"/>
      <c r="C102" s="5" t="s">
        <v>116</v>
      </c>
      <c r="D102" s="5"/>
      <c r="E102" s="26">
        <f>'[1]Tab 58 p1'!E102</f>
        <v>52414.44</v>
      </c>
      <c r="F102" s="5"/>
      <c r="G102" s="5">
        <f t="shared" si="16"/>
        <v>-52414.44</v>
      </c>
      <c r="H102" s="5"/>
      <c r="I102" s="26">
        <f>'[1]Tab 58 p1'!I102</f>
        <v>0</v>
      </c>
      <c r="J102" s="5"/>
      <c r="K102" s="5">
        <f t="shared" si="17"/>
        <v>0</v>
      </c>
      <c r="L102" s="5"/>
      <c r="M102" s="5">
        <f t="shared" si="18"/>
        <v>0</v>
      </c>
      <c r="O102" s="60"/>
      <c r="P102" s="60"/>
      <c r="Q102" s="60">
        <f t="shared" si="21"/>
        <v>0</v>
      </c>
      <c r="R102" s="60"/>
      <c r="S102" s="60"/>
      <c r="T102" s="60">
        <f t="shared" si="19"/>
        <v>0</v>
      </c>
      <c r="U102" s="60">
        <f t="shared" si="22"/>
        <v>0</v>
      </c>
      <c r="V102" s="60">
        <f t="shared" si="20"/>
        <v>0</v>
      </c>
      <c r="W102" s="50"/>
    </row>
    <row r="103" spans="1:23" ht="12.5" x14ac:dyDescent="0.25">
      <c r="A103" s="49">
        <f t="shared" si="15"/>
        <v>26</v>
      </c>
      <c r="B103" s="50"/>
      <c r="C103" s="5" t="s">
        <v>117</v>
      </c>
      <c r="D103" s="5"/>
      <c r="E103" s="26">
        <f>'[1]Tab 58 p1'!E103</f>
        <v>172199.99</v>
      </c>
      <c r="F103" s="5"/>
      <c r="G103" s="5">
        <f t="shared" si="16"/>
        <v>-172199.99</v>
      </c>
      <c r="H103" s="5"/>
      <c r="I103" s="26">
        <f>'[1]Tab 58 p1'!I103</f>
        <v>0</v>
      </c>
      <c r="J103" s="5"/>
      <c r="K103" s="5">
        <f t="shared" si="17"/>
        <v>0</v>
      </c>
      <c r="L103" s="5"/>
      <c r="M103" s="5">
        <f t="shared" si="18"/>
        <v>0</v>
      </c>
      <c r="O103" s="60"/>
      <c r="P103" s="60"/>
      <c r="Q103" s="60">
        <f t="shared" si="21"/>
        <v>0</v>
      </c>
      <c r="R103" s="60"/>
      <c r="S103" s="60"/>
      <c r="T103" s="60">
        <f t="shared" si="19"/>
        <v>0</v>
      </c>
      <c r="U103" s="60">
        <f t="shared" si="22"/>
        <v>0</v>
      </c>
      <c r="V103" s="60">
        <f t="shared" si="20"/>
        <v>0</v>
      </c>
      <c r="W103" s="50"/>
    </row>
    <row r="104" spans="1:23" ht="12.5" x14ac:dyDescent="0.25">
      <c r="A104" s="49">
        <f t="shared" si="15"/>
        <v>27</v>
      </c>
      <c r="B104" s="50"/>
      <c r="C104" s="5" t="s">
        <v>118</v>
      </c>
      <c r="D104" s="5"/>
      <c r="E104" s="70">
        <f>'[1]Tab 58 p1'!E104</f>
        <v>-24717.5</v>
      </c>
      <c r="F104" s="5"/>
      <c r="G104" s="12">
        <f t="shared" si="16"/>
        <v>24717.5</v>
      </c>
      <c r="H104" s="5"/>
      <c r="I104" s="70">
        <f>'[1]Tab 58 p1'!I104</f>
        <v>0</v>
      </c>
      <c r="J104" s="24"/>
      <c r="K104" s="28">
        <f t="shared" si="17"/>
        <v>0</v>
      </c>
      <c r="L104" s="24"/>
      <c r="M104" s="28">
        <f t="shared" si="18"/>
        <v>0</v>
      </c>
      <c r="O104" s="62"/>
      <c r="P104" s="62"/>
      <c r="Q104" s="62">
        <f t="shared" si="21"/>
        <v>0</v>
      </c>
      <c r="R104" s="62"/>
      <c r="S104" s="62"/>
      <c r="T104" s="62">
        <f t="shared" si="19"/>
        <v>0</v>
      </c>
      <c r="U104" s="62">
        <f t="shared" si="22"/>
        <v>0</v>
      </c>
      <c r="V104" s="62">
        <f t="shared" si="20"/>
        <v>0</v>
      </c>
      <c r="W104" s="50"/>
    </row>
    <row r="105" spans="1:23" ht="12.5" x14ac:dyDescent="0.25">
      <c r="A105" s="49"/>
      <c r="B105" s="50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O105" s="60"/>
      <c r="P105" s="60"/>
      <c r="Q105" s="60"/>
      <c r="R105" s="60"/>
      <c r="S105" s="60"/>
      <c r="T105" s="60"/>
      <c r="U105" s="60"/>
      <c r="V105" s="60"/>
      <c r="W105" s="50"/>
    </row>
    <row r="106" spans="1:23" ht="12.5" x14ac:dyDescent="0.25">
      <c r="A106" s="49">
        <f>A104+1</f>
        <v>28</v>
      </c>
      <c r="B106" s="50"/>
      <c r="C106" s="5" t="s">
        <v>119</v>
      </c>
      <c r="D106" s="5"/>
      <c r="E106" s="12">
        <f>SUM(E85:E104)</f>
        <v>4635459.1399999997</v>
      </c>
      <c r="F106" s="5"/>
      <c r="G106" s="12">
        <f>SUM(G85:G104)</f>
        <v>-10212573.905139903</v>
      </c>
      <c r="H106" s="5"/>
      <c r="I106" s="12">
        <f>SUM(I85:I104)</f>
        <v>-5577114.765139902</v>
      </c>
      <c r="J106" s="24"/>
      <c r="K106" s="12">
        <f>SUM(K85:K104)</f>
        <v>0</v>
      </c>
      <c r="L106" s="24"/>
      <c r="M106" s="12">
        <f>SUM(M85:M104)</f>
        <v>-5577114.765139902</v>
      </c>
      <c r="O106" s="72">
        <f t="shared" ref="O106:V106" si="23">SUM(O85:O104)</f>
        <v>0</v>
      </c>
      <c r="P106" s="72">
        <f t="shared" si="23"/>
        <v>0</v>
      </c>
      <c r="Q106" s="72">
        <f t="shared" si="23"/>
        <v>0</v>
      </c>
      <c r="R106" s="72">
        <f t="shared" si="23"/>
        <v>0</v>
      </c>
      <c r="S106" s="72">
        <f t="shared" si="23"/>
        <v>0</v>
      </c>
      <c r="T106" s="72">
        <f t="shared" si="23"/>
        <v>0</v>
      </c>
      <c r="U106" s="72">
        <f t="shared" si="23"/>
        <v>0</v>
      </c>
      <c r="V106" s="72">
        <f t="shared" si="23"/>
        <v>0</v>
      </c>
      <c r="W106" s="50"/>
    </row>
    <row r="107" spans="1:23" ht="12.5" x14ac:dyDescent="0.25">
      <c r="A107" s="49"/>
      <c r="B107" s="50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O107" s="60"/>
      <c r="P107" s="60"/>
      <c r="Q107" s="60"/>
      <c r="R107" s="60"/>
      <c r="S107" s="60"/>
      <c r="T107" s="60"/>
      <c r="U107" s="60"/>
      <c r="V107" s="60"/>
      <c r="W107" s="50"/>
    </row>
    <row r="108" spans="1:23" ht="12.5" x14ac:dyDescent="0.25">
      <c r="A108" s="49">
        <f>A106+1</f>
        <v>29</v>
      </c>
      <c r="B108" s="50"/>
      <c r="C108" s="5" t="s">
        <v>120</v>
      </c>
      <c r="D108" s="5"/>
      <c r="E108" s="5">
        <f>E82+E106</f>
        <v>4628380.5</v>
      </c>
      <c r="F108" s="5"/>
      <c r="G108" s="5">
        <f>G82+G106</f>
        <v>-10205495.265139902</v>
      </c>
      <c r="H108" s="5"/>
      <c r="I108" s="5">
        <f>I82+I106</f>
        <v>-5577114.765139902</v>
      </c>
      <c r="J108" s="5"/>
      <c r="K108" s="5">
        <f>K82+K106</f>
        <v>0</v>
      </c>
      <c r="L108" s="5"/>
      <c r="M108" s="5">
        <f>M82+M106</f>
        <v>-5577114.765139902</v>
      </c>
      <c r="O108" s="60">
        <f t="shared" ref="O108:V108" si="24">O82+O106</f>
        <v>0</v>
      </c>
      <c r="P108" s="60">
        <f t="shared" si="24"/>
        <v>0</v>
      </c>
      <c r="Q108" s="60">
        <f t="shared" si="24"/>
        <v>0</v>
      </c>
      <c r="R108" s="60">
        <f t="shared" si="24"/>
        <v>0</v>
      </c>
      <c r="S108" s="60">
        <f t="shared" si="24"/>
        <v>0</v>
      </c>
      <c r="T108" s="60">
        <f t="shared" si="24"/>
        <v>0</v>
      </c>
      <c r="U108" s="60">
        <f t="shared" si="24"/>
        <v>0</v>
      </c>
      <c r="V108" s="60">
        <f t="shared" si="24"/>
        <v>0</v>
      </c>
      <c r="W108" s="50"/>
    </row>
    <row r="109" spans="1:23" x14ac:dyDescent="0.25">
      <c r="A109" s="73"/>
      <c r="B109" s="74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1:23" ht="13" x14ac:dyDescent="0.3">
      <c r="A110" s="75">
        <f>A108+1</f>
        <v>30</v>
      </c>
      <c r="B110" s="76"/>
      <c r="C110" s="24" t="s">
        <v>121</v>
      </c>
      <c r="D110" s="42"/>
      <c r="E110" s="77">
        <f>'[1]Tab 58 p1'!E110</f>
        <v>-920359.08000000007</v>
      </c>
      <c r="F110" s="24"/>
      <c r="G110" s="5">
        <f>I110-E110</f>
        <v>105994.17499999888</v>
      </c>
      <c r="H110" s="24"/>
      <c r="I110" s="24">
        <f>'[37]Tab 58 p1'!I110</f>
        <v>-814364.90500000119</v>
      </c>
      <c r="J110" s="24"/>
      <c r="K110" s="5">
        <f>M110-I110</f>
        <v>0</v>
      </c>
      <c r="L110" s="24"/>
      <c r="M110" s="24">
        <f>I110</f>
        <v>-814364.90500000119</v>
      </c>
      <c r="N110" s="78"/>
      <c r="O110" s="60">
        <v>0</v>
      </c>
      <c r="P110" s="60">
        <v>0</v>
      </c>
      <c r="Q110" s="60">
        <f>O110-P110</f>
        <v>0</v>
      </c>
      <c r="R110" s="60">
        <v>0</v>
      </c>
      <c r="S110" s="60">
        <v>0</v>
      </c>
      <c r="T110" s="60">
        <f>S110*5/12</f>
        <v>0</v>
      </c>
      <c r="U110" s="60">
        <v>0</v>
      </c>
      <c r="V110" s="60">
        <f>Q110+R110+U110</f>
        <v>0</v>
      </c>
    </row>
    <row r="111" spans="1:23" x14ac:dyDescent="0.25">
      <c r="A111" s="79"/>
      <c r="B111" s="76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</row>
    <row r="112" spans="1:23" ht="12.5" x14ac:dyDescent="0.25">
      <c r="A112" s="49">
        <f>A110+1</f>
        <v>31</v>
      </c>
      <c r="B112" s="50"/>
      <c r="C112" s="5" t="s">
        <v>122</v>
      </c>
      <c r="D112" s="5"/>
      <c r="E112" s="5">
        <f>E108+E110</f>
        <v>3708021.42</v>
      </c>
      <c r="F112" s="5"/>
      <c r="G112" s="5">
        <f>G86+G110</f>
        <v>-1300664.5409726277</v>
      </c>
      <c r="H112" s="5"/>
      <c r="I112" s="5">
        <f>I108+I110</f>
        <v>-6391479.6701399032</v>
      </c>
      <c r="J112" s="5"/>
      <c r="K112" s="5">
        <f>K86+K110</f>
        <v>0</v>
      </c>
      <c r="L112" s="5"/>
      <c r="M112" s="5">
        <f>M108+M110</f>
        <v>-6391479.6701399032</v>
      </c>
      <c r="O112" s="60">
        <f t="shared" ref="O112:V112" si="25">O108+O110</f>
        <v>0</v>
      </c>
      <c r="P112" s="60">
        <f t="shared" si="25"/>
        <v>0</v>
      </c>
      <c r="Q112" s="60">
        <f t="shared" si="25"/>
        <v>0</v>
      </c>
      <c r="R112" s="60">
        <f t="shared" si="25"/>
        <v>0</v>
      </c>
      <c r="S112" s="60">
        <f t="shared" si="25"/>
        <v>0</v>
      </c>
      <c r="T112" s="60">
        <f t="shared" si="25"/>
        <v>0</v>
      </c>
      <c r="U112" s="60">
        <f t="shared" si="25"/>
        <v>0</v>
      </c>
      <c r="V112" s="60">
        <f t="shared" si="25"/>
        <v>0</v>
      </c>
    </row>
    <row r="113" spans="1:13" x14ac:dyDescent="0.25">
      <c r="A113" s="79"/>
      <c r="B113" s="76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</row>
    <row r="114" spans="1:13" x14ac:dyDescent="0.25">
      <c r="A114" s="79"/>
      <c r="B114" s="76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</row>
    <row r="115" spans="1:13" x14ac:dyDescent="0.25">
      <c r="A115" s="79"/>
      <c r="B115" s="76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</row>
    <row r="116" spans="1:13" x14ac:dyDescent="0.25">
      <c r="A116" s="79"/>
      <c r="B116" s="76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</row>
    <row r="117" spans="1:13" x14ac:dyDescent="0.25">
      <c r="A117" s="79"/>
      <c r="B117" s="76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</row>
    <row r="118" spans="1:13" x14ac:dyDescent="0.25">
      <c r="A118" s="79"/>
      <c r="B118" s="76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</row>
    <row r="119" spans="1:13" x14ac:dyDescent="0.25">
      <c r="A119" s="79"/>
      <c r="B119" s="76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</row>
    <row r="120" spans="1:13" x14ac:dyDescent="0.25">
      <c r="A120" s="79"/>
      <c r="B120" s="76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</row>
    <row r="121" spans="1:13" x14ac:dyDescent="0.25">
      <c r="A121" s="79"/>
      <c r="B121" s="76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</row>
    <row r="122" spans="1:13" x14ac:dyDescent="0.25">
      <c r="A122" s="79"/>
      <c r="B122" s="76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</row>
    <row r="123" spans="1:13" x14ac:dyDescent="0.25">
      <c r="A123" s="79"/>
      <c r="B123" s="76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</row>
    <row r="124" spans="1:13" x14ac:dyDescent="0.25">
      <c r="A124" s="79"/>
      <c r="B124" s="76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</row>
    <row r="125" spans="1:13" x14ac:dyDescent="0.25">
      <c r="A125" s="79"/>
      <c r="B125" s="76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</row>
    <row r="126" spans="1:13" x14ac:dyDescent="0.25">
      <c r="A126" s="79"/>
      <c r="B126" s="76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</row>
    <row r="127" spans="1:13" x14ac:dyDescent="0.25">
      <c r="A127" s="79"/>
      <c r="B127" s="76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</row>
    <row r="128" spans="1:13" x14ac:dyDescent="0.25">
      <c r="A128" s="79"/>
      <c r="B128" s="76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</row>
    <row r="129" spans="1:13" x14ac:dyDescent="0.25">
      <c r="A129" s="79"/>
      <c r="B129" s="76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</row>
    <row r="130" spans="1:13" x14ac:dyDescent="0.25">
      <c r="A130" s="79"/>
      <c r="B130" s="76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</row>
    <row r="131" spans="1:13" x14ac:dyDescent="0.25">
      <c r="A131" s="79"/>
      <c r="B131" s="76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</row>
    <row r="132" spans="1:13" x14ac:dyDescent="0.25">
      <c r="A132" s="79"/>
      <c r="B132" s="76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</row>
    <row r="133" spans="1:13" x14ac:dyDescent="0.25">
      <c r="A133" s="79"/>
      <c r="B133" s="76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</row>
    <row r="134" spans="1:13" x14ac:dyDescent="0.25">
      <c r="A134" s="79"/>
      <c r="B134" s="76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</row>
    <row r="135" spans="1:13" x14ac:dyDescent="0.25">
      <c r="A135" s="79"/>
      <c r="B135" s="76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</row>
    <row r="136" spans="1:13" x14ac:dyDescent="0.25">
      <c r="A136" s="79"/>
      <c r="B136" s="76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</row>
    <row r="137" spans="1:13" x14ac:dyDescent="0.25">
      <c r="A137" s="79"/>
      <c r="B137" s="76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</row>
    <row r="138" spans="1:13" x14ac:dyDescent="0.25">
      <c r="A138" s="79"/>
      <c r="B138" s="76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</row>
    <row r="139" spans="1:13" x14ac:dyDescent="0.25">
      <c r="A139" s="79"/>
      <c r="B139" s="76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</row>
    <row r="140" spans="1:13" x14ac:dyDescent="0.25">
      <c r="A140" s="79"/>
      <c r="B140" s="76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</row>
    <row r="141" spans="1:13" x14ac:dyDescent="0.25">
      <c r="A141" s="79"/>
      <c r="B141" s="76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</row>
    <row r="142" spans="1:13" x14ac:dyDescent="0.25">
      <c r="A142" s="79"/>
      <c r="B142" s="76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</row>
    <row r="143" spans="1:13" x14ac:dyDescent="0.25">
      <c r="A143" s="79"/>
      <c r="B143" s="76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</row>
    <row r="144" spans="1:13" x14ac:dyDescent="0.25">
      <c r="A144" s="79"/>
      <c r="B144" s="76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</row>
    <row r="145" spans="1:13" x14ac:dyDescent="0.25">
      <c r="A145" s="79"/>
      <c r="B145" s="76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</row>
    <row r="146" spans="1:13" x14ac:dyDescent="0.25">
      <c r="A146" s="79"/>
      <c r="B146" s="76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</row>
    <row r="147" spans="1:13" x14ac:dyDescent="0.25">
      <c r="A147" s="79"/>
      <c r="B147" s="76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</row>
    <row r="148" spans="1:13" x14ac:dyDescent="0.25">
      <c r="A148" s="79"/>
      <c r="B148" s="76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</row>
    <row r="149" spans="1:13" x14ac:dyDescent="0.25">
      <c r="A149" s="79"/>
      <c r="B149" s="76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</row>
    <row r="150" spans="1:13" x14ac:dyDescent="0.25">
      <c r="A150" s="79"/>
      <c r="B150" s="76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</row>
    <row r="151" spans="1:13" x14ac:dyDescent="0.25">
      <c r="A151" s="79"/>
      <c r="B151" s="76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</row>
    <row r="152" spans="1:13" x14ac:dyDescent="0.25">
      <c r="A152" s="79"/>
      <c r="B152" s="76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</row>
    <row r="153" spans="1:13" x14ac:dyDescent="0.25">
      <c r="A153" s="79"/>
      <c r="B153" s="76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</row>
    <row r="154" spans="1:13" x14ac:dyDescent="0.25">
      <c r="A154" s="79"/>
      <c r="B154" s="76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</row>
    <row r="155" spans="1:13" x14ac:dyDescent="0.25">
      <c r="A155" s="79"/>
      <c r="B155" s="76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</row>
    <row r="156" spans="1:13" x14ac:dyDescent="0.25">
      <c r="A156" s="79"/>
      <c r="B156" s="76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</row>
    <row r="157" spans="1:13" x14ac:dyDescent="0.25">
      <c r="A157" s="79"/>
      <c r="B157" s="76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</row>
    <row r="158" spans="1:13" x14ac:dyDescent="0.25">
      <c r="A158" s="79"/>
      <c r="B158" s="76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</row>
    <row r="159" spans="1:13" x14ac:dyDescent="0.25">
      <c r="A159" s="79"/>
      <c r="B159" s="76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</row>
    <row r="160" spans="1:13" x14ac:dyDescent="0.25">
      <c r="A160" s="79"/>
      <c r="B160" s="76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</row>
    <row r="161" spans="1:13" x14ac:dyDescent="0.25">
      <c r="A161" s="80"/>
      <c r="B161" s="5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</row>
    <row r="162" spans="1:13" x14ac:dyDescent="0.25">
      <c r="A162" s="80"/>
      <c r="B162" s="5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</row>
    <row r="163" spans="1:13" x14ac:dyDescent="0.25">
      <c r="A163" s="80"/>
      <c r="B163" s="5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</row>
    <row r="164" spans="1:13" x14ac:dyDescent="0.25">
      <c r="A164" s="80"/>
      <c r="B164" s="5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</row>
    <row r="165" spans="1:13" x14ac:dyDescent="0.25">
      <c r="A165" s="80"/>
      <c r="B165" s="5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</row>
    <row r="166" spans="1:13" x14ac:dyDescent="0.25">
      <c r="A166" s="80"/>
      <c r="B166" s="5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</row>
    <row r="167" spans="1:13" x14ac:dyDescent="0.25">
      <c r="A167" s="80"/>
      <c r="B167" s="5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</row>
    <row r="168" spans="1:13" x14ac:dyDescent="0.25">
      <c r="A168" s="80"/>
      <c r="B168" s="5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</row>
    <row r="169" spans="1:13" x14ac:dyDescent="0.25">
      <c r="A169" s="80"/>
      <c r="B169" s="5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</row>
    <row r="170" spans="1:13" x14ac:dyDescent="0.25">
      <c r="A170" s="80"/>
      <c r="B170" s="5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</row>
    <row r="171" spans="1:13" x14ac:dyDescent="0.25">
      <c r="A171" s="80"/>
      <c r="B171" s="5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</row>
    <row r="172" spans="1:13" x14ac:dyDescent="0.25">
      <c r="A172" s="80"/>
      <c r="B172" s="5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</row>
    <row r="173" spans="1:13" x14ac:dyDescent="0.25">
      <c r="A173" s="80"/>
      <c r="B173" s="5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</row>
    <row r="174" spans="1:13" x14ac:dyDescent="0.25">
      <c r="A174" s="80"/>
      <c r="B174" s="5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</row>
    <row r="175" spans="1:13" x14ac:dyDescent="0.25">
      <c r="A175" s="80"/>
      <c r="B175" s="5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</row>
    <row r="176" spans="1:13" x14ac:dyDescent="0.25">
      <c r="A176" s="80"/>
      <c r="B176" s="5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</row>
    <row r="177" spans="1:13" x14ac:dyDescent="0.25">
      <c r="A177" s="80"/>
      <c r="B177" s="5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</row>
    <row r="178" spans="1:13" x14ac:dyDescent="0.25">
      <c r="A178" s="80"/>
      <c r="B178" s="5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</row>
    <row r="179" spans="1:13" x14ac:dyDescent="0.25">
      <c r="A179" s="80"/>
      <c r="B179" s="5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</row>
    <row r="180" spans="1:13" x14ac:dyDescent="0.25">
      <c r="A180" s="80"/>
      <c r="B180" s="5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</row>
    <row r="181" spans="1:13" x14ac:dyDescent="0.25">
      <c r="A181" s="80"/>
      <c r="B181" s="5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</row>
    <row r="182" spans="1:13" x14ac:dyDescent="0.25">
      <c r="A182" s="80"/>
      <c r="B182" s="5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</row>
    <row r="183" spans="1:13" x14ac:dyDescent="0.25">
      <c r="A183" s="80"/>
      <c r="B183" s="5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</row>
    <row r="184" spans="1:13" x14ac:dyDescent="0.25">
      <c r="A184" s="80"/>
      <c r="B184" s="5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</row>
    <row r="185" spans="1:13" x14ac:dyDescent="0.25">
      <c r="A185" s="80"/>
      <c r="B185" s="5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</row>
    <row r="186" spans="1:13" x14ac:dyDescent="0.25">
      <c r="A186" s="80"/>
      <c r="B186" s="5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</row>
    <row r="187" spans="1:13" x14ac:dyDescent="0.25">
      <c r="A187" s="80"/>
      <c r="B187" s="5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</row>
    <row r="188" spans="1:13" x14ac:dyDescent="0.25">
      <c r="A188" s="80"/>
      <c r="B188" s="5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</row>
    <row r="189" spans="1:13" x14ac:dyDescent="0.25">
      <c r="A189" s="80"/>
      <c r="B189" s="5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</row>
    <row r="190" spans="1:13" x14ac:dyDescent="0.25">
      <c r="A190" s="80"/>
      <c r="B190" s="5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</row>
    <row r="191" spans="1:13" x14ac:dyDescent="0.25">
      <c r="A191" s="80"/>
      <c r="B191" s="5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</row>
    <row r="192" spans="1:13" x14ac:dyDescent="0.25">
      <c r="A192" s="80"/>
      <c r="B192" s="5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</row>
    <row r="193" spans="1:13" x14ac:dyDescent="0.25">
      <c r="A193" s="80"/>
      <c r="B193" s="5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</row>
    <row r="194" spans="1:13" x14ac:dyDescent="0.25">
      <c r="A194" s="80"/>
      <c r="B194" s="5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</row>
    <row r="195" spans="1:13" x14ac:dyDescent="0.25">
      <c r="A195" s="80"/>
      <c r="B195" s="5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</row>
    <row r="196" spans="1:13" x14ac:dyDescent="0.25">
      <c r="A196" s="80"/>
      <c r="B196" s="5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</row>
    <row r="197" spans="1:13" x14ac:dyDescent="0.25">
      <c r="A197" s="80"/>
      <c r="B197" s="5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</row>
    <row r="198" spans="1:13" x14ac:dyDescent="0.25">
      <c r="A198" s="80"/>
      <c r="B198" s="5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</row>
    <row r="199" spans="1:13" x14ac:dyDescent="0.25">
      <c r="A199" s="80"/>
      <c r="B199" s="5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</row>
  </sheetData>
  <mergeCells count="9">
    <mergeCell ref="A63:M63"/>
    <mergeCell ref="A64:M64"/>
    <mergeCell ref="A65:M65"/>
    <mergeCell ref="A1:M1"/>
    <mergeCell ref="A2:M2"/>
    <mergeCell ref="A3:M3"/>
    <mergeCell ref="A4:M4"/>
    <mergeCell ref="E9:I9"/>
    <mergeCell ref="A62:M62"/>
  </mergeCells>
  <pageMargins left="0.7" right="0.7" top="0.75" bottom="0.75" header="0.3" footer="0.3"/>
  <pageSetup scale="7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9C0E5-6127-4E59-B590-660E700D2478}">
  <sheetPr>
    <tabColor rgb="FF92D050"/>
  </sheetPr>
  <dimension ref="A1"/>
  <sheetViews>
    <sheetView workbookViewId="0">
      <selection activeCell="K18" sqref="K18"/>
    </sheetView>
  </sheetViews>
  <sheetFormatPr defaultRowHeight="12.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A3BC2-8966-4D6E-9156-AC7C7D30FC65}">
  <dimension ref="A1:J645"/>
  <sheetViews>
    <sheetView topLeftCell="A589" workbookViewId="0">
      <selection activeCell="J597" sqref="J597"/>
    </sheetView>
  </sheetViews>
  <sheetFormatPr defaultRowHeight="14.5" x14ac:dyDescent="0.35"/>
  <cols>
    <col min="1" max="1" width="15.81640625" style="85" customWidth="1"/>
    <col min="2" max="2" width="15" style="85" bestFit="1" customWidth="1"/>
    <col min="3" max="3" width="33.54296875" style="85" customWidth="1"/>
    <col min="4" max="4" width="21.7265625" style="85" bestFit="1" customWidth="1"/>
    <col min="5" max="5" width="27" style="85" hidden="1" customWidth="1"/>
    <col min="6" max="6" width="17.26953125" style="85" hidden="1" customWidth="1"/>
    <col min="7" max="7" width="19.453125" style="85" hidden="1" customWidth="1"/>
    <col min="8" max="8" width="13.7265625" style="85" hidden="1" customWidth="1"/>
    <col min="9" max="9" width="8.7265625" style="85"/>
    <col min="10" max="10" width="13.26953125" style="85" bestFit="1" customWidth="1"/>
    <col min="11" max="16384" width="8.7265625" style="85"/>
  </cols>
  <sheetData>
    <row r="1" spans="1:8" ht="20" x14ac:dyDescent="0.4">
      <c r="A1" s="94" t="s">
        <v>257</v>
      </c>
      <c r="B1" s="94"/>
      <c r="C1" s="94"/>
      <c r="D1" s="95"/>
      <c r="E1" s="95"/>
      <c r="F1" s="95"/>
      <c r="G1" s="95"/>
      <c r="H1" s="95"/>
    </row>
    <row r="2" spans="1:8" x14ac:dyDescent="0.35">
      <c r="A2" s="95"/>
      <c r="B2" s="95"/>
      <c r="C2" s="95"/>
      <c r="D2" s="95"/>
      <c r="E2" s="95"/>
      <c r="F2" s="95"/>
      <c r="G2" s="95"/>
      <c r="H2" s="95"/>
    </row>
    <row r="3" spans="1:8" x14ac:dyDescent="0.35">
      <c r="A3" s="96" t="s">
        <v>258</v>
      </c>
      <c r="B3" s="95"/>
      <c r="C3" s="95" t="s">
        <v>259</v>
      </c>
      <c r="D3" s="95"/>
      <c r="E3" s="95"/>
      <c r="F3" s="95"/>
      <c r="G3" s="95"/>
      <c r="H3" s="95"/>
    </row>
    <row r="4" spans="1:8" x14ac:dyDescent="0.35">
      <c r="A4" s="96">
        <v>10</v>
      </c>
      <c r="B4" s="95"/>
      <c r="C4" s="95" t="s">
        <v>260</v>
      </c>
      <c r="D4" s="95"/>
      <c r="E4" s="95"/>
      <c r="F4" s="95"/>
      <c r="G4" s="95"/>
      <c r="H4" s="95"/>
    </row>
    <row r="5" spans="1:8" x14ac:dyDescent="0.35">
      <c r="A5" s="96" t="s">
        <v>261</v>
      </c>
      <c r="B5" s="95"/>
      <c r="C5" s="95" t="s">
        <v>262</v>
      </c>
      <c r="D5" s="95"/>
      <c r="E5" s="95"/>
      <c r="F5" s="95"/>
      <c r="G5" s="95"/>
      <c r="H5" s="95"/>
    </row>
    <row r="6" spans="1:8" x14ac:dyDescent="0.35">
      <c r="A6" s="96" t="s">
        <v>263</v>
      </c>
      <c r="B6" s="96"/>
      <c r="C6" s="95" t="s">
        <v>264</v>
      </c>
      <c r="D6" s="95"/>
      <c r="E6" s="95"/>
      <c r="F6" s="95"/>
      <c r="G6" s="95"/>
      <c r="H6" s="95"/>
    </row>
    <row r="7" spans="1:8" x14ac:dyDescent="0.35">
      <c r="A7" s="95" t="s">
        <v>265</v>
      </c>
      <c r="B7" s="95"/>
      <c r="C7" s="95" t="s">
        <v>266</v>
      </c>
      <c r="D7" s="95"/>
      <c r="E7" s="95"/>
      <c r="F7" s="95"/>
      <c r="G7" s="95"/>
      <c r="H7" s="95"/>
    </row>
    <row r="8" spans="1:8" x14ac:dyDescent="0.35">
      <c r="A8" s="97"/>
      <c r="B8" s="95"/>
      <c r="C8" s="95"/>
      <c r="D8" s="95"/>
      <c r="E8" s="95"/>
      <c r="F8" s="95"/>
      <c r="G8" s="95"/>
      <c r="H8" s="95"/>
    </row>
    <row r="9" spans="1:8" x14ac:dyDescent="0.35">
      <c r="A9" s="98" t="s">
        <v>267</v>
      </c>
      <c r="B9" s="99" t="s">
        <v>268</v>
      </c>
      <c r="C9" s="99" t="s">
        <v>269</v>
      </c>
      <c r="D9" s="99" t="s">
        <v>270</v>
      </c>
      <c r="E9" s="99" t="s">
        <v>271</v>
      </c>
      <c r="F9" s="99" t="s">
        <v>272</v>
      </c>
      <c r="G9" s="99" t="s">
        <v>273</v>
      </c>
      <c r="H9" s="100" t="s">
        <v>274</v>
      </c>
    </row>
    <row r="10" spans="1:8" x14ac:dyDescent="0.35">
      <c r="A10" s="101"/>
      <c r="B10" s="102"/>
      <c r="C10" s="103" t="s">
        <v>275</v>
      </c>
      <c r="D10" s="104"/>
      <c r="E10" s="104"/>
      <c r="F10" s="104"/>
      <c r="G10" s="105"/>
      <c r="H10" s="106" t="s">
        <v>276</v>
      </c>
    </row>
    <row r="11" spans="1:8" x14ac:dyDescent="0.35">
      <c r="A11" s="101"/>
      <c r="B11" s="102"/>
      <c r="C11" s="103" t="s">
        <v>277</v>
      </c>
      <c r="D11" s="104"/>
      <c r="E11" s="104"/>
      <c r="F11" s="104"/>
      <c r="G11" s="105"/>
      <c r="H11" s="106" t="s">
        <v>278</v>
      </c>
    </row>
    <row r="12" spans="1:8" x14ac:dyDescent="0.35">
      <c r="A12" s="101"/>
      <c r="B12" s="102"/>
      <c r="C12" s="103" t="s">
        <v>279</v>
      </c>
      <c r="D12" s="104"/>
      <c r="E12" s="104"/>
      <c r="F12" s="104"/>
      <c r="G12" s="105"/>
      <c r="H12" s="106" t="s">
        <v>280</v>
      </c>
    </row>
    <row r="13" spans="1:8" x14ac:dyDescent="0.35">
      <c r="A13" s="101"/>
      <c r="B13" s="102"/>
      <c r="C13" s="103" t="s">
        <v>281</v>
      </c>
      <c r="D13" s="104"/>
      <c r="E13" s="104"/>
      <c r="F13" s="104"/>
      <c r="G13" s="105"/>
      <c r="H13" s="106" t="s">
        <v>282</v>
      </c>
    </row>
    <row r="14" spans="1:8" x14ac:dyDescent="0.35">
      <c r="A14" s="101" t="s">
        <v>283</v>
      </c>
      <c r="B14" s="102" t="s">
        <v>284</v>
      </c>
      <c r="C14" s="103" t="s">
        <v>285</v>
      </c>
      <c r="D14" s="107">
        <v>2258215.11</v>
      </c>
      <c r="E14" s="107">
        <v>6778655.3600000003</v>
      </c>
      <c r="F14" s="107">
        <v>-4520440.25</v>
      </c>
      <c r="G14" s="105" t="s">
        <v>286</v>
      </c>
      <c r="H14" s="106" t="s">
        <v>287</v>
      </c>
    </row>
    <row r="15" spans="1:8" x14ac:dyDescent="0.35">
      <c r="A15" s="101" t="s">
        <v>288</v>
      </c>
      <c r="B15" s="102" t="s">
        <v>289</v>
      </c>
      <c r="C15" s="103" t="s">
        <v>290</v>
      </c>
      <c r="D15" s="107">
        <v>60974.44</v>
      </c>
      <c r="E15" s="107">
        <v>60974.44</v>
      </c>
      <c r="F15" s="104">
        <v>0</v>
      </c>
      <c r="G15" s="105" t="s">
        <v>291</v>
      </c>
      <c r="H15" s="108"/>
    </row>
    <row r="16" spans="1:8" x14ac:dyDescent="0.35">
      <c r="A16" s="101" t="s">
        <v>283</v>
      </c>
      <c r="B16" s="102" t="s">
        <v>292</v>
      </c>
      <c r="C16" s="103" t="s">
        <v>293</v>
      </c>
      <c r="D16" s="107">
        <v>331400990.47000003</v>
      </c>
      <c r="E16" s="107">
        <v>308515566.32999998</v>
      </c>
      <c r="F16" s="107">
        <v>22885424.140000001</v>
      </c>
      <c r="G16" s="105" t="s">
        <v>294</v>
      </c>
      <c r="H16" s="108"/>
    </row>
    <row r="17" spans="1:8" x14ac:dyDescent="0.35">
      <c r="A17" s="101" t="s">
        <v>288</v>
      </c>
      <c r="B17" s="102" t="s">
        <v>295</v>
      </c>
      <c r="C17" s="103" t="s">
        <v>296</v>
      </c>
      <c r="D17" s="107">
        <v>4208069.49</v>
      </c>
      <c r="E17" s="107">
        <v>4208069.49</v>
      </c>
      <c r="F17" s="104">
        <v>0</v>
      </c>
      <c r="G17" s="105" t="s">
        <v>291</v>
      </c>
      <c r="H17" s="108" t="s">
        <v>287</v>
      </c>
    </row>
    <row r="18" spans="1:8" x14ac:dyDescent="0.35">
      <c r="A18" s="109"/>
      <c r="B18" s="110"/>
      <c r="C18" s="103" t="s">
        <v>297</v>
      </c>
      <c r="D18" s="111">
        <v>337928249.50999999</v>
      </c>
      <c r="E18" s="111">
        <v>319563265.62</v>
      </c>
      <c r="F18" s="111">
        <v>18364983.890000001</v>
      </c>
      <c r="G18" s="112" t="s">
        <v>298</v>
      </c>
      <c r="H18" s="106" t="s">
        <v>299</v>
      </c>
    </row>
    <row r="19" spans="1:8" x14ac:dyDescent="0.35">
      <c r="A19" s="101" t="s">
        <v>288</v>
      </c>
      <c r="B19" s="102" t="s">
        <v>300</v>
      </c>
      <c r="C19" s="103" t="s">
        <v>301</v>
      </c>
      <c r="D19" s="107">
        <v>-580759.07999999996</v>
      </c>
      <c r="E19" s="107">
        <v>-580759.07999999996</v>
      </c>
      <c r="F19" s="104">
        <v>0</v>
      </c>
      <c r="G19" s="105" t="s">
        <v>291</v>
      </c>
      <c r="H19" s="106" t="s">
        <v>287</v>
      </c>
    </row>
    <row r="20" spans="1:8" x14ac:dyDescent="0.35">
      <c r="A20" s="101" t="s">
        <v>288</v>
      </c>
      <c r="B20" s="102" t="s">
        <v>302</v>
      </c>
      <c r="C20" s="103" t="s">
        <v>303</v>
      </c>
      <c r="D20" s="107">
        <v>580759.07999999996</v>
      </c>
      <c r="E20" s="107">
        <v>580759.07999999996</v>
      </c>
      <c r="F20" s="104">
        <v>0</v>
      </c>
      <c r="G20" s="105" t="s">
        <v>291</v>
      </c>
      <c r="H20" s="108" t="s">
        <v>287</v>
      </c>
    </row>
    <row r="21" spans="1:8" x14ac:dyDescent="0.35">
      <c r="A21" s="109"/>
      <c r="B21" s="110"/>
      <c r="C21" s="103" t="s">
        <v>304</v>
      </c>
      <c r="D21" s="113">
        <v>0</v>
      </c>
      <c r="E21" s="113">
        <v>0</v>
      </c>
      <c r="F21" s="113">
        <v>0</v>
      </c>
      <c r="G21" s="112"/>
      <c r="H21" s="106" t="s">
        <v>299</v>
      </c>
    </row>
    <row r="22" spans="1:8" x14ac:dyDescent="0.35">
      <c r="A22" s="109"/>
      <c r="B22" s="110"/>
      <c r="C22" s="103" t="s">
        <v>305</v>
      </c>
      <c r="D22" s="111">
        <v>337928249.50999999</v>
      </c>
      <c r="E22" s="111">
        <v>319563265.62</v>
      </c>
      <c r="F22" s="111">
        <v>18364983.890000001</v>
      </c>
      <c r="G22" s="112" t="s">
        <v>298</v>
      </c>
      <c r="H22" s="106" t="s">
        <v>282</v>
      </c>
    </row>
    <row r="23" spans="1:8" x14ac:dyDescent="0.35">
      <c r="A23" s="101"/>
      <c r="B23" s="102"/>
      <c r="C23" s="103" t="s">
        <v>306</v>
      </c>
      <c r="D23" s="104"/>
      <c r="E23" s="104"/>
      <c r="F23" s="104"/>
      <c r="G23" s="105"/>
      <c r="H23" s="108" t="s">
        <v>282</v>
      </c>
    </row>
    <row r="24" spans="1:8" x14ac:dyDescent="0.35">
      <c r="A24" s="101" t="s">
        <v>288</v>
      </c>
      <c r="B24" s="102" t="s">
        <v>307</v>
      </c>
      <c r="C24" s="103" t="s">
        <v>308</v>
      </c>
      <c r="D24" s="107">
        <v>-45836.24</v>
      </c>
      <c r="E24" s="107">
        <v>-44398.02</v>
      </c>
      <c r="F24" s="107">
        <v>-1438.22</v>
      </c>
      <c r="G24" s="105" t="s">
        <v>309</v>
      </c>
      <c r="H24" s="106" t="s">
        <v>299</v>
      </c>
    </row>
    <row r="25" spans="1:8" x14ac:dyDescent="0.35">
      <c r="A25" s="101" t="s">
        <v>283</v>
      </c>
      <c r="B25" s="102" t="s">
        <v>310</v>
      </c>
      <c r="C25" s="103" t="s">
        <v>311</v>
      </c>
      <c r="D25" s="107">
        <v>-152359451.05000001</v>
      </c>
      <c r="E25" s="107">
        <v>-142491435.13999999</v>
      </c>
      <c r="F25" s="107">
        <v>-9868015.9100000001</v>
      </c>
      <c r="G25" s="105" t="s">
        <v>312</v>
      </c>
      <c r="H25" s="108"/>
    </row>
    <row r="26" spans="1:8" x14ac:dyDescent="0.35">
      <c r="A26" s="101" t="s">
        <v>283</v>
      </c>
      <c r="B26" s="102" t="s">
        <v>313</v>
      </c>
      <c r="C26" s="103" t="s">
        <v>314</v>
      </c>
      <c r="D26" s="107">
        <v>-394483.27</v>
      </c>
      <c r="E26" s="107">
        <v>-394483.27</v>
      </c>
      <c r="F26" s="104">
        <v>0</v>
      </c>
      <c r="G26" s="105" t="s">
        <v>291</v>
      </c>
      <c r="H26" s="108"/>
    </row>
    <row r="27" spans="1:8" x14ac:dyDescent="0.35">
      <c r="A27" s="101" t="s">
        <v>288</v>
      </c>
      <c r="B27" s="102" t="s">
        <v>315</v>
      </c>
      <c r="C27" s="103" t="s">
        <v>316</v>
      </c>
      <c r="D27" s="107">
        <v>-2984608.03</v>
      </c>
      <c r="E27" s="107">
        <v>-2984608.03</v>
      </c>
      <c r="F27" s="104">
        <v>0</v>
      </c>
      <c r="G27" s="105" t="s">
        <v>291</v>
      </c>
      <c r="H27" s="108" t="s">
        <v>299</v>
      </c>
    </row>
    <row r="28" spans="1:8" x14ac:dyDescent="0.35">
      <c r="A28" s="109"/>
      <c r="B28" s="110"/>
      <c r="C28" s="103" t="s">
        <v>317</v>
      </c>
      <c r="D28" s="111">
        <v>-155784378.59</v>
      </c>
      <c r="E28" s="111">
        <v>-145914924.46000001</v>
      </c>
      <c r="F28" s="111">
        <v>-9869454.1300000008</v>
      </c>
      <c r="G28" s="112" t="s">
        <v>318</v>
      </c>
      <c r="H28" s="106" t="s">
        <v>282</v>
      </c>
    </row>
    <row r="29" spans="1:8" x14ac:dyDescent="0.35">
      <c r="A29" s="109"/>
      <c r="B29" s="110"/>
      <c r="C29" s="103" t="s">
        <v>319</v>
      </c>
      <c r="D29" s="111">
        <v>182143870.91999999</v>
      </c>
      <c r="E29" s="111">
        <v>173648341.16</v>
      </c>
      <c r="F29" s="111">
        <v>8495529.7599999998</v>
      </c>
      <c r="G29" s="112" t="s">
        <v>320</v>
      </c>
      <c r="H29" s="106" t="s">
        <v>280</v>
      </c>
    </row>
    <row r="30" spans="1:8" x14ac:dyDescent="0.35">
      <c r="A30" s="101"/>
      <c r="B30" s="102"/>
      <c r="C30" s="103" t="s">
        <v>321</v>
      </c>
      <c r="D30" s="104"/>
      <c r="E30" s="104"/>
      <c r="F30" s="104"/>
      <c r="G30" s="105"/>
      <c r="H30" s="108" t="s">
        <v>280</v>
      </c>
    </row>
    <row r="31" spans="1:8" x14ac:dyDescent="0.35">
      <c r="A31" s="101" t="s">
        <v>283</v>
      </c>
      <c r="B31" s="102" t="s">
        <v>322</v>
      </c>
      <c r="C31" s="103" t="s">
        <v>323</v>
      </c>
      <c r="D31" s="107">
        <v>17245030.989999998</v>
      </c>
      <c r="E31" s="107">
        <v>11229301.060000001</v>
      </c>
      <c r="F31" s="107">
        <v>6015729.9299999997</v>
      </c>
      <c r="G31" s="105" t="s">
        <v>324</v>
      </c>
      <c r="H31" s="106" t="s">
        <v>282</v>
      </c>
    </row>
    <row r="32" spans="1:8" x14ac:dyDescent="0.35">
      <c r="A32" s="101" t="s">
        <v>283</v>
      </c>
      <c r="B32" s="102" t="s">
        <v>325</v>
      </c>
      <c r="C32" s="103" t="s">
        <v>326</v>
      </c>
      <c r="D32" s="107">
        <v>42939.93</v>
      </c>
      <c r="E32" s="107">
        <v>15784.25</v>
      </c>
      <c r="F32" s="107">
        <v>27155.68</v>
      </c>
      <c r="G32" s="105" t="s">
        <v>327</v>
      </c>
      <c r="H32" s="108" t="s">
        <v>282</v>
      </c>
    </row>
    <row r="33" spans="1:8" x14ac:dyDescent="0.35">
      <c r="A33" s="109"/>
      <c r="B33" s="110"/>
      <c r="C33" s="103" t="s">
        <v>328</v>
      </c>
      <c r="D33" s="111">
        <v>17287970.920000002</v>
      </c>
      <c r="E33" s="111">
        <v>11245085.310000001</v>
      </c>
      <c r="F33" s="111">
        <v>6042885.6100000003</v>
      </c>
      <c r="G33" s="112" t="s">
        <v>329</v>
      </c>
      <c r="H33" s="106" t="s">
        <v>280</v>
      </c>
    </row>
    <row r="34" spans="1:8" x14ac:dyDescent="0.35">
      <c r="A34" s="109"/>
      <c r="B34" s="110"/>
      <c r="C34" s="103" t="s">
        <v>330</v>
      </c>
      <c r="D34" s="111">
        <v>199431841.84</v>
      </c>
      <c r="E34" s="111">
        <v>184893426.47</v>
      </c>
      <c r="F34" s="111">
        <v>14538415.369999999</v>
      </c>
      <c r="G34" s="112" t="s">
        <v>331</v>
      </c>
      <c r="H34" s="106" t="s">
        <v>278</v>
      </c>
    </row>
    <row r="35" spans="1:8" x14ac:dyDescent="0.35">
      <c r="A35" s="101"/>
      <c r="B35" s="102"/>
      <c r="C35" s="103" t="s">
        <v>332</v>
      </c>
      <c r="D35" s="104"/>
      <c r="E35" s="104"/>
      <c r="F35" s="104"/>
      <c r="G35" s="105"/>
      <c r="H35" s="108" t="s">
        <v>278</v>
      </c>
    </row>
    <row r="36" spans="1:8" x14ac:dyDescent="0.35">
      <c r="A36" s="101"/>
      <c r="B36" s="102"/>
      <c r="C36" s="103" t="s">
        <v>333</v>
      </c>
      <c r="D36" s="104"/>
      <c r="E36" s="104"/>
      <c r="F36" s="104"/>
      <c r="G36" s="105"/>
      <c r="H36" s="106" t="s">
        <v>280</v>
      </c>
    </row>
    <row r="37" spans="1:8" x14ac:dyDescent="0.35">
      <c r="A37" s="101" t="s">
        <v>334</v>
      </c>
      <c r="B37" s="102" t="s">
        <v>335</v>
      </c>
      <c r="C37" s="103" t="s">
        <v>336</v>
      </c>
      <c r="D37" s="107">
        <v>-3187526717.4299998</v>
      </c>
      <c r="E37" s="107">
        <v>-3187526717.4299998</v>
      </c>
      <c r="F37" s="104">
        <v>0</v>
      </c>
      <c r="G37" s="105" t="s">
        <v>291</v>
      </c>
      <c r="H37" s="106" t="s">
        <v>282</v>
      </c>
    </row>
    <row r="38" spans="1:8" x14ac:dyDescent="0.35">
      <c r="A38" s="101" t="s">
        <v>337</v>
      </c>
      <c r="B38" s="102" t="s">
        <v>338</v>
      </c>
      <c r="C38" s="103" t="s">
        <v>339</v>
      </c>
      <c r="D38" s="107">
        <v>-1674524540</v>
      </c>
      <c r="E38" s="107">
        <v>-1674524540</v>
      </c>
      <c r="F38" s="104">
        <v>0</v>
      </c>
      <c r="G38" s="105" t="s">
        <v>291</v>
      </c>
      <c r="H38" s="108"/>
    </row>
    <row r="39" spans="1:8" x14ac:dyDescent="0.35">
      <c r="A39" s="101" t="s">
        <v>337</v>
      </c>
      <c r="B39" s="102" t="s">
        <v>340</v>
      </c>
      <c r="C39" s="103" t="s">
        <v>341</v>
      </c>
      <c r="D39" s="107">
        <v>-860776.85</v>
      </c>
      <c r="E39" s="107">
        <v>-860776.85</v>
      </c>
      <c r="F39" s="104">
        <v>0</v>
      </c>
      <c r="G39" s="105" t="s">
        <v>291</v>
      </c>
      <c r="H39" s="108"/>
    </row>
    <row r="40" spans="1:8" x14ac:dyDescent="0.35">
      <c r="A40" s="101" t="s">
        <v>337</v>
      </c>
      <c r="B40" s="102" t="s">
        <v>342</v>
      </c>
      <c r="C40" s="103" t="s">
        <v>343</v>
      </c>
      <c r="D40" s="107">
        <v>-5995151.3399999999</v>
      </c>
      <c r="E40" s="107">
        <v>-5995151.3399999999</v>
      </c>
      <c r="F40" s="104">
        <v>0</v>
      </c>
      <c r="G40" s="105" t="s">
        <v>291</v>
      </c>
      <c r="H40" s="108"/>
    </row>
    <row r="41" spans="1:8" x14ac:dyDescent="0.35">
      <c r="A41" s="101" t="s">
        <v>337</v>
      </c>
      <c r="B41" s="102" t="s">
        <v>344</v>
      </c>
      <c r="C41" s="103" t="s">
        <v>345</v>
      </c>
      <c r="D41" s="107">
        <v>3443826.12</v>
      </c>
      <c r="E41" s="107">
        <v>3443826.12</v>
      </c>
      <c r="F41" s="104">
        <v>0</v>
      </c>
      <c r="G41" s="105" t="s">
        <v>291</v>
      </c>
      <c r="H41" s="108"/>
    </row>
    <row r="42" spans="1:8" x14ac:dyDescent="0.35">
      <c r="A42" s="101" t="s">
        <v>337</v>
      </c>
      <c r="B42" s="102" t="s">
        <v>346</v>
      </c>
      <c r="C42" s="103" t="s">
        <v>347</v>
      </c>
      <c r="D42" s="107">
        <v>-197699061.72</v>
      </c>
      <c r="E42" s="107">
        <v>-197699061.72</v>
      </c>
      <c r="F42" s="104">
        <v>0</v>
      </c>
      <c r="G42" s="105" t="s">
        <v>291</v>
      </c>
      <c r="H42" s="108"/>
    </row>
    <row r="43" spans="1:8" x14ac:dyDescent="0.35">
      <c r="A43" s="101" t="s">
        <v>337</v>
      </c>
      <c r="B43" s="102" t="s">
        <v>348</v>
      </c>
      <c r="C43" s="103" t="s">
        <v>349</v>
      </c>
      <c r="D43" s="107">
        <v>-83357155.019999996</v>
      </c>
      <c r="E43" s="107">
        <v>-83357155.019999996</v>
      </c>
      <c r="F43" s="104">
        <v>0</v>
      </c>
      <c r="G43" s="105" t="s">
        <v>291</v>
      </c>
      <c r="H43" s="108"/>
    </row>
    <row r="44" spans="1:8" x14ac:dyDescent="0.35">
      <c r="A44" s="101" t="s">
        <v>337</v>
      </c>
      <c r="B44" s="102" t="s">
        <v>350</v>
      </c>
      <c r="C44" s="103" t="s">
        <v>351</v>
      </c>
      <c r="D44" s="107">
        <v>-1725561.24</v>
      </c>
      <c r="E44" s="107">
        <v>-1725561.24</v>
      </c>
      <c r="F44" s="104">
        <v>0</v>
      </c>
      <c r="G44" s="105" t="s">
        <v>291</v>
      </c>
      <c r="H44" s="108"/>
    </row>
    <row r="45" spans="1:8" x14ac:dyDescent="0.35">
      <c r="A45" s="101" t="s">
        <v>337</v>
      </c>
      <c r="B45" s="102" t="s">
        <v>352</v>
      </c>
      <c r="C45" s="103" t="s">
        <v>353</v>
      </c>
      <c r="D45" s="107">
        <v>-6963145.2599999998</v>
      </c>
      <c r="E45" s="107">
        <v>-6963145.2599999998</v>
      </c>
      <c r="F45" s="104">
        <v>0</v>
      </c>
      <c r="G45" s="105" t="s">
        <v>291</v>
      </c>
      <c r="H45" s="108"/>
    </row>
    <row r="46" spans="1:8" x14ac:dyDescent="0.35">
      <c r="A46" s="101" t="s">
        <v>337</v>
      </c>
      <c r="B46" s="102" t="s">
        <v>354</v>
      </c>
      <c r="C46" s="103" t="s">
        <v>355</v>
      </c>
      <c r="D46" s="107">
        <v>171625.48</v>
      </c>
      <c r="E46" s="107">
        <v>171625.48</v>
      </c>
      <c r="F46" s="104">
        <v>0</v>
      </c>
      <c r="G46" s="105" t="s">
        <v>291</v>
      </c>
      <c r="H46" s="108" t="s">
        <v>282</v>
      </c>
    </row>
    <row r="47" spans="1:8" x14ac:dyDescent="0.35">
      <c r="A47" s="109"/>
      <c r="B47" s="110"/>
      <c r="C47" s="103" t="s">
        <v>356</v>
      </c>
      <c r="D47" s="111">
        <v>-5155036657.2600002</v>
      </c>
      <c r="E47" s="111">
        <v>-5155036657.2600002</v>
      </c>
      <c r="F47" s="113">
        <v>0</v>
      </c>
      <c r="G47" s="112" t="s">
        <v>291</v>
      </c>
      <c r="H47" s="106" t="s">
        <v>280</v>
      </c>
    </row>
    <row r="48" spans="1:8" x14ac:dyDescent="0.35">
      <c r="A48" s="101"/>
      <c r="B48" s="102"/>
      <c r="C48" s="103" t="s">
        <v>357</v>
      </c>
      <c r="D48" s="104"/>
      <c r="E48" s="104"/>
      <c r="F48" s="104"/>
      <c r="G48" s="105"/>
      <c r="H48" s="108" t="s">
        <v>280</v>
      </c>
    </row>
    <row r="49" spans="1:8" x14ac:dyDescent="0.35">
      <c r="A49" s="101" t="s">
        <v>288</v>
      </c>
      <c r="B49" s="102" t="s">
        <v>358</v>
      </c>
      <c r="C49" s="103" t="s">
        <v>359</v>
      </c>
      <c r="D49" s="107">
        <v>660566.87</v>
      </c>
      <c r="E49" s="107">
        <v>553309.72</v>
      </c>
      <c r="F49" s="107">
        <v>107257.15</v>
      </c>
      <c r="G49" s="105" t="s">
        <v>360</v>
      </c>
      <c r="H49" s="106" t="s">
        <v>282</v>
      </c>
    </row>
    <row r="50" spans="1:8" x14ac:dyDescent="0.35">
      <c r="A50" s="109"/>
      <c r="B50" s="110"/>
      <c r="C50" s="103" t="s">
        <v>361</v>
      </c>
      <c r="D50" s="111">
        <v>660566.87</v>
      </c>
      <c r="E50" s="111">
        <v>553309.72</v>
      </c>
      <c r="F50" s="111">
        <v>107257.15</v>
      </c>
      <c r="G50" s="112" t="s">
        <v>360</v>
      </c>
      <c r="H50" s="106" t="s">
        <v>280</v>
      </c>
    </row>
    <row r="51" spans="1:8" x14ac:dyDescent="0.35">
      <c r="A51" s="109"/>
      <c r="B51" s="110"/>
      <c r="C51" s="103" t="s">
        <v>362</v>
      </c>
      <c r="D51" s="111">
        <v>-5154376090.3900003</v>
      </c>
      <c r="E51" s="111">
        <v>-5154483347.54</v>
      </c>
      <c r="F51" s="111">
        <v>107257.15</v>
      </c>
      <c r="G51" s="112" t="s">
        <v>291</v>
      </c>
      <c r="H51" s="106" t="s">
        <v>278</v>
      </c>
    </row>
    <row r="52" spans="1:8" x14ac:dyDescent="0.35">
      <c r="A52" s="101"/>
      <c r="B52" s="102"/>
      <c r="C52" s="103" t="s">
        <v>363</v>
      </c>
      <c r="D52" s="104"/>
      <c r="E52" s="104"/>
      <c r="F52" s="104"/>
      <c r="G52" s="105"/>
      <c r="H52" s="108" t="s">
        <v>278</v>
      </c>
    </row>
    <row r="53" spans="1:8" x14ac:dyDescent="0.35">
      <c r="A53" s="101"/>
      <c r="B53" s="102"/>
      <c r="C53" s="103" t="s">
        <v>364</v>
      </c>
      <c r="D53" s="104"/>
      <c r="E53" s="104"/>
      <c r="F53" s="104"/>
      <c r="G53" s="105"/>
      <c r="H53" s="106" t="s">
        <v>280</v>
      </c>
    </row>
    <row r="54" spans="1:8" x14ac:dyDescent="0.35">
      <c r="A54" s="101"/>
      <c r="B54" s="102"/>
      <c r="C54" s="103" t="s">
        <v>365</v>
      </c>
      <c r="D54" s="104"/>
      <c r="E54" s="104"/>
      <c r="F54" s="104"/>
      <c r="G54" s="105"/>
      <c r="H54" s="106" t="s">
        <v>282</v>
      </c>
    </row>
    <row r="55" spans="1:8" x14ac:dyDescent="0.35">
      <c r="A55" s="101" t="s">
        <v>288</v>
      </c>
      <c r="B55" s="102" t="s">
        <v>366</v>
      </c>
      <c r="C55" s="103" t="s">
        <v>367</v>
      </c>
      <c r="D55" s="107">
        <v>13750</v>
      </c>
      <c r="E55" s="104">
        <v>0</v>
      </c>
      <c r="F55" s="107">
        <v>13750</v>
      </c>
      <c r="G55" s="105"/>
      <c r="H55" s="106" t="s">
        <v>299</v>
      </c>
    </row>
    <row r="56" spans="1:8" x14ac:dyDescent="0.35">
      <c r="A56" s="101" t="s">
        <v>288</v>
      </c>
      <c r="B56" s="102" t="s">
        <v>368</v>
      </c>
      <c r="C56" s="103" t="s">
        <v>369</v>
      </c>
      <c r="D56" s="107">
        <v>1530.62</v>
      </c>
      <c r="E56" s="107">
        <v>1531.07</v>
      </c>
      <c r="F56" s="104">
        <v>-0.45</v>
      </c>
      <c r="G56" s="105" t="s">
        <v>291</v>
      </c>
      <c r="H56" s="108"/>
    </row>
    <row r="57" spans="1:8" x14ac:dyDescent="0.35">
      <c r="A57" s="101" t="s">
        <v>370</v>
      </c>
      <c r="B57" s="102" t="s">
        <v>371</v>
      </c>
      <c r="C57" s="103" t="s">
        <v>372</v>
      </c>
      <c r="D57" s="104">
        <v>0</v>
      </c>
      <c r="E57" s="107">
        <v>2200</v>
      </c>
      <c r="F57" s="107">
        <v>-2200</v>
      </c>
      <c r="G57" s="105" t="s">
        <v>373</v>
      </c>
      <c r="H57" s="108"/>
    </row>
    <row r="58" spans="1:8" x14ac:dyDescent="0.35">
      <c r="A58" s="101" t="s">
        <v>283</v>
      </c>
      <c r="B58" s="102" t="s">
        <v>374</v>
      </c>
      <c r="C58" s="103" t="s">
        <v>375</v>
      </c>
      <c r="D58" s="107">
        <v>20000</v>
      </c>
      <c r="E58" s="107">
        <v>18392.310000000001</v>
      </c>
      <c r="F58" s="107">
        <v>1607.69</v>
      </c>
      <c r="G58" s="105" t="s">
        <v>376</v>
      </c>
      <c r="H58" s="108"/>
    </row>
    <row r="59" spans="1:8" x14ac:dyDescent="0.35">
      <c r="A59" s="101" t="s">
        <v>283</v>
      </c>
      <c r="B59" s="102" t="s">
        <v>377</v>
      </c>
      <c r="C59" s="103" t="s">
        <v>378</v>
      </c>
      <c r="D59" s="107">
        <v>37907.519999999997</v>
      </c>
      <c r="E59" s="107">
        <v>34542.18</v>
      </c>
      <c r="F59" s="107">
        <v>3365.34</v>
      </c>
      <c r="G59" s="105" t="s">
        <v>379</v>
      </c>
      <c r="H59" s="108"/>
    </row>
    <row r="60" spans="1:8" x14ac:dyDescent="0.35">
      <c r="A60" s="101" t="s">
        <v>283</v>
      </c>
      <c r="B60" s="102" t="s">
        <v>380</v>
      </c>
      <c r="C60" s="103" t="s">
        <v>381</v>
      </c>
      <c r="D60" s="107">
        <v>33587.15</v>
      </c>
      <c r="E60" s="107">
        <v>26992.560000000001</v>
      </c>
      <c r="F60" s="107">
        <v>6594.59</v>
      </c>
      <c r="G60" s="105" t="s">
        <v>382</v>
      </c>
      <c r="H60" s="108" t="s">
        <v>299</v>
      </c>
    </row>
    <row r="61" spans="1:8" x14ac:dyDescent="0.35">
      <c r="A61" s="109"/>
      <c r="B61" s="110"/>
      <c r="C61" s="103" t="s">
        <v>383</v>
      </c>
      <c r="D61" s="111">
        <v>106775.29</v>
      </c>
      <c r="E61" s="111">
        <v>83658.12</v>
      </c>
      <c r="F61" s="111">
        <v>23117.17</v>
      </c>
      <c r="G61" s="112" t="s">
        <v>384</v>
      </c>
      <c r="H61" s="106" t="s">
        <v>282</v>
      </c>
    </row>
    <row r="62" spans="1:8" x14ac:dyDescent="0.35">
      <c r="A62" s="101"/>
      <c r="B62" s="102"/>
      <c r="C62" s="103" t="s">
        <v>385</v>
      </c>
      <c r="D62" s="104"/>
      <c r="E62" s="104"/>
      <c r="F62" s="104"/>
      <c r="G62" s="105"/>
      <c r="H62" s="108" t="s">
        <v>282</v>
      </c>
    </row>
    <row r="63" spans="1:8" x14ac:dyDescent="0.35">
      <c r="A63" s="101" t="s">
        <v>288</v>
      </c>
      <c r="B63" s="102" t="s">
        <v>386</v>
      </c>
      <c r="C63" s="103" t="s">
        <v>387</v>
      </c>
      <c r="D63" s="107">
        <v>385069.93</v>
      </c>
      <c r="E63" s="107">
        <v>141327.57999999999</v>
      </c>
      <c r="F63" s="107">
        <v>243742.35</v>
      </c>
      <c r="G63" s="105" t="s">
        <v>388</v>
      </c>
      <c r="H63" s="106" t="s">
        <v>299</v>
      </c>
    </row>
    <row r="64" spans="1:8" x14ac:dyDescent="0.35">
      <c r="A64" s="109"/>
      <c r="B64" s="110"/>
      <c r="C64" s="103" t="s">
        <v>389</v>
      </c>
      <c r="D64" s="111">
        <v>385069.93</v>
      </c>
      <c r="E64" s="111">
        <v>141327.57999999999</v>
      </c>
      <c r="F64" s="111">
        <v>243742.35</v>
      </c>
      <c r="G64" s="112" t="s">
        <v>388</v>
      </c>
      <c r="H64" s="106" t="s">
        <v>282</v>
      </c>
    </row>
    <row r="65" spans="1:8" x14ac:dyDescent="0.35">
      <c r="A65" s="109"/>
      <c r="B65" s="110"/>
      <c r="C65" s="103" t="s">
        <v>390</v>
      </c>
      <c r="D65" s="111">
        <v>491845.22</v>
      </c>
      <c r="E65" s="111">
        <v>224985.7</v>
      </c>
      <c r="F65" s="111">
        <v>266859.52000000002</v>
      </c>
      <c r="G65" s="112" t="s">
        <v>391</v>
      </c>
      <c r="H65" s="106" t="s">
        <v>280</v>
      </c>
    </row>
    <row r="66" spans="1:8" x14ac:dyDescent="0.35">
      <c r="A66" s="101"/>
      <c r="B66" s="102"/>
      <c r="C66" s="103" t="s">
        <v>392</v>
      </c>
      <c r="D66" s="104"/>
      <c r="E66" s="104"/>
      <c r="F66" s="104"/>
      <c r="G66" s="105"/>
      <c r="H66" s="108" t="s">
        <v>280</v>
      </c>
    </row>
    <row r="67" spans="1:8" x14ac:dyDescent="0.35">
      <c r="A67" s="101" t="s">
        <v>288</v>
      </c>
      <c r="B67" s="102" t="s">
        <v>393</v>
      </c>
      <c r="C67" s="103" t="s">
        <v>394</v>
      </c>
      <c r="D67" s="107">
        <v>2346.48</v>
      </c>
      <c r="E67" s="107">
        <v>2346.48</v>
      </c>
      <c r="F67" s="104">
        <v>0</v>
      </c>
      <c r="G67" s="105" t="s">
        <v>291</v>
      </c>
      <c r="H67" s="106" t="s">
        <v>282</v>
      </c>
    </row>
    <row r="68" spans="1:8" x14ac:dyDescent="0.35">
      <c r="A68" s="101" t="s">
        <v>288</v>
      </c>
      <c r="B68" s="102" t="s">
        <v>395</v>
      </c>
      <c r="C68" s="103" t="s">
        <v>396</v>
      </c>
      <c r="D68" s="107">
        <v>10416.969999999999</v>
      </c>
      <c r="E68" s="107">
        <v>457090.06</v>
      </c>
      <c r="F68" s="107">
        <v>-446673.09</v>
      </c>
      <c r="G68" s="105" t="s">
        <v>397</v>
      </c>
      <c r="H68" s="108"/>
    </row>
    <row r="69" spans="1:8" x14ac:dyDescent="0.35">
      <c r="A69" s="101" t="s">
        <v>283</v>
      </c>
      <c r="B69" s="102" t="s">
        <v>398</v>
      </c>
      <c r="C69" s="103" t="s">
        <v>399</v>
      </c>
      <c r="D69" s="107">
        <v>108951.59</v>
      </c>
      <c r="E69" s="107">
        <v>81210.789999999994</v>
      </c>
      <c r="F69" s="107">
        <v>27740.799999999999</v>
      </c>
      <c r="G69" s="105" t="s">
        <v>400</v>
      </c>
      <c r="H69" s="108"/>
    </row>
    <row r="70" spans="1:8" x14ac:dyDescent="0.35">
      <c r="A70" s="101" t="s">
        <v>288</v>
      </c>
      <c r="B70" s="102" t="s">
        <v>401</v>
      </c>
      <c r="C70" s="103" t="s">
        <v>402</v>
      </c>
      <c r="D70" s="104">
        <v>50</v>
      </c>
      <c r="E70" s="104">
        <v>50</v>
      </c>
      <c r="F70" s="104">
        <v>0</v>
      </c>
      <c r="G70" s="105" t="s">
        <v>291</v>
      </c>
      <c r="H70" s="108"/>
    </row>
    <row r="71" spans="1:8" x14ac:dyDescent="0.35">
      <c r="A71" s="101" t="s">
        <v>288</v>
      </c>
      <c r="B71" s="102" t="s">
        <v>403</v>
      </c>
      <c r="C71" s="103" t="s">
        <v>404</v>
      </c>
      <c r="D71" s="104">
        <v>300</v>
      </c>
      <c r="E71" s="104">
        <v>300</v>
      </c>
      <c r="F71" s="104">
        <v>0</v>
      </c>
      <c r="G71" s="105" t="s">
        <v>291</v>
      </c>
      <c r="H71" s="108" t="s">
        <v>282</v>
      </c>
    </row>
    <row r="72" spans="1:8" x14ac:dyDescent="0.35">
      <c r="A72" s="109"/>
      <c r="B72" s="110"/>
      <c r="C72" s="103" t="s">
        <v>405</v>
      </c>
      <c r="D72" s="111">
        <v>122065.04</v>
      </c>
      <c r="E72" s="111">
        <v>540997.32999999996</v>
      </c>
      <c r="F72" s="111">
        <v>-418932.29</v>
      </c>
      <c r="G72" s="112" t="s">
        <v>406</v>
      </c>
      <c r="H72" s="106" t="s">
        <v>280</v>
      </c>
    </row>
    <row r="73" spans="1:8" x14ac:dyDescent="0.35">
      <c r="A73" s="101"/>
      <c r="B73" s="102"/>
      <c r="C73" s="103" t="s">
        <v>407</v>
      </c>
      <c r="D73" s="104"/>
      <c r="E73" s="104"/>
      <c r="F73" s="104"/>
      <c r="G73" s="105"/>
      <c r="H73" s="108" t="s">
        <v>280</v>
      </c>
    </row>
    <row r="74" spans="1:8" x14ac:dyDescent="0.35">
      <c r="A74" s="101" t="s">
        <v>288</v>
      </c>
      <c r="B74" s="102" t="s">
        <v>408</v>
      </c>
      <c r="C74" s="103" t="s">
        <v>409</v>
      </c>
      <c r="D74" s="107">
        <v>39149.72</v>
      </c>
      <c r="E74" s="107">
        <v>122482</v>
      </c>
      <c r="F74" s="107">
        <v>-83332.28</v>
      </c>
      <c r="G74" s="105" t="s">
        <v>410</v>
      </c>
      <c r="H74" s="106" t="s">
        <v>282</v>
      </c>
    </row>
    <row r="75" spans="1:8" x14ac:dyDescent="0.35">
      <c r="A75" s="101" t="s">
        <v>288</v>
      </c>
      <c r="B75" s="102" t="s">
        <v>411</v>
      </c>
      <c r="C75" s="103" t="s">
        <v>412</v>
      </c>
      <c r="D75" s="107">
        <v>939870.23</v>
      </c>
      <c r="E75" s="107">
        <v>765710.31</v>
      </c>
      <c r="F75" s="107">
        <v>174159.92</v>
      </c>
      <c r="G75" s="105" t="s">
        <v>413</v>
      </c>
      <c r="H75" s="108"/>
    </row>
    <row r="76" spans="1:8" x14ac:dyDescent="0.35">
      <c r="A76" s="101" t="s">
        <v>283</v>
      </c>
      <c r="B76" s="102" t="s">
        <v>414</v>
      </c>
      <c r="C76" s="103" t="s">
        <v>415</v>
      </c>
      <c r="D76" s="107">
        <v>3501764.62</v>
      </c>
      <c r="E76" s="107">
        <v>3111056.61</v>
      </c>
      <c r="F76" s="107">
        <v>390708.01</v>
      </c>
      <c r="G76" s="105" t="s">
        <v>416</v>
      </c>
      <c r="H76" s="108"/>
    </row>
    <row r="77" spans="1:8" x14ac:dyDescent="0.35">
      <c r="A77" s="101" t="s">
        <v>370</v>
      </c>
      <c r="B77" s="102" t="s">
        <v>417</v>
      </c>
      <c r="C77" s="103" t="s">
        <v>418</v>
      </c>
      <c r="D77" s="107">
        <v>-12000</v>
      </c>
      <c r="E77" s="107">
        <v>-17000</v>
      </c>
      <c r="F77" s="107">
        <v>5000</v>
      </c>
      <c r="G77" s="105" t="s">
        <v>419</v>
      </c>
      <c r="H77" s="108"/>
    </row>
    <row r="78" spans="1:8" x14ac:dyDescent="0.35">
      <c r="A78" s="101" t="s">
        <v>283</v>
      </c>
      <c r="B78" s="102" t="s">
        <v>420</v>
      </c>
      <c r="C78" s="103" t="s">
        <v>421</v>
      </c>
      <c r="D78" s="107">
        <v>529443.48</v>
      </c>
      <c r="E78" s="107">
        <v>438949.78</v>
      </c>
      <c r="F78" s="107">
        <v>90493.7</v>
      </c>
      <c r="G78" s="105" t="s">
        <v>422</v>
      </c>
      <c r="H78" s="108"/>
    </row>
    <row r="79" spans="1:8" x14ac:dyDescent="0.35">
      <c r="A79" s="101" t="s">
        <v>288</v>
      </c>
      <c r="B79" s="102" t="s">
        <v>423</v>
      </c>
      <c r="C79" s="103" t="s">
        <v>424</v>
      </c>
      <c r="D79" s="107">
        <v>39285.360000000001</v>
      </c>
      <c r="E79" s="107">
        <v>39107.72</v>
      </c>
      <c r="F79" s="104">
        <v>177.64</v>
      </c>
      <c r="G79" s="105" t="s">
        <v>425</v>
      </c>
      <c r="H79" s="108"/>
    </row>
    <row r="80" spans="1:8" x14ac:dyDescent="0.35">
      <c r="A80" s="101" t="s">
        <v>288</v>
      </c>
      <c r="B80" s="102" t="s">
        <v>426</v>
      </c>
      <c r="C80" s="103" t="s">
        <v>427</v>
      </c>
      <c r="D80" s="107">
        <v>457115.17</v>
      </c>
      <c r="E80" s="104">
        <v>0</v>
      </c>
      <c r="F80" s="107">
        <v>457115.17</v>
      </c>
      <c r="G80" s="105"/>
      <c r="H80" s="108"/>
    </row>
    <row r="81" spans="1:8" x14ac:dyDescent="0.35">
      <c r="A81" s="101" t="s">
        <v>283</v>
      </c>
      <c r="B81" s="102" t="s">
        <v>428</v>
      </c>
      <c r="C81" s="103" t="s">
        <v>429</v>
      </c>
      <c r="D81" s="107">
        <v>-321812.90999999997</v>
      </c>
      <c r="E81" s="107">
        <v>-10787.17</v>
      </c>
      <c r="F81" s="107">
        <v>-311025.74</v>
      </c>
      <c r="G81" s="105" t="s">
        <v>430</v>
      </c>
      <c r="H81" s="108" t="s">
        <v>282</v>
      </c>
    </row>
    <row r="82" spans="1:8" x14ac:dyDescent="0.35">
      <c r="A82" s="109"/>
      <c r="B82" s="110"/>
      <c r="C82" s="103" t="s">
        <v>431</v>
      </c>
      <c r="D82" s="111">
        <v>5172815.67</v>
      </c>
      <c r="E82" s="111">
        <v>4449519.25</v>
      </c>
      <c r="F82" s="111">
        <v>723296.42</v>
      </c>
      <c r="G82" s="112" t="s">
        <v>432</v>
      </c>
      <c r="H82" s="106" t="s">
        <v>280</v>
      </c>
    </row>
    <row r="83" spans="1:8" x14ac:dyDescent="0.35">
      <c r="A83" s="101"/>
      <c r="B83" s="102"/>
      <c r="C83" s="103" t="s">
        <v>433</v>
      </c>
      <c r="D83" s="104"/>
      <c r="E83" s="104"/>
      <c r="F83" s="104"/>
      <c r="G83" s="105"/>
      <c r="H83" s="108" t="s">
        <v>280</v>
      </c>
    </row>
    <row r="84" spans="1:8" x14ac:dyDescent="0.35">
      <c r="A84" s="101" t="s">
        <v>283</v>
      </c>
      <c r="B84" s="102" t="s">
        <v>434</v>
      </c>
      <c r="C84" s="103" t="s">
        <v>435</v>
      </c>
      <c r="D84" s="107">
        <v>-565052.85</v>
      </c>
      <c r="E84" s="107">
        <v>-701709.23</v>
      </c>
      <c r="F84" s="107">
        <v>136656.38</v>
      </c>
      <c r="G84" s="105" t="s">
        <v>436</v>
      </c>
      <c r="H84" s="106" t="s">
        <v>282</v>
      </c>
    </row>
    <row r="85" spans="1:8" x14ac:dyDescent="0.35">
      <c r="A85" s="101" t="s">
        <v>288</v>
      </c>
      <c r="B85" s="102" t="s">
        <v>437</v>
      </c>
      <c r="C85" s="103" t="s">
        <v>438</v>
      </c>
      <c r="D85" s="107">
        <v>-37845.17</v>
      </c>
      <c r="E85" s="107">
        <v>-132078.23000000001</v>
      </c>
      <c r="F85" s="107">
        <v>94233.06</v>
      </c>
      <c r="G85" s="105" t="s">
        <v>439</v>
      </c>
      <c r="H85" s="108" t="s">
        <v>282</v>
      </c>
    </row>
    <row r="86" spans="1:8" x14ac:dyDescent="0.35">
      <c r="A86" s="109"/>
      <c r="B86" s="110"/>
      <c r="C86" s="103" t="s">
        <v>440</v>
      </c>
      <c r="D86" s="111">
        <v>-602898.02</v>
      </c>
      <c r="E86" s="111">
        <v>-833787.46</v>
      </c>
      <c r="F86" s="111">
        <v>230889.44</v>
      </c>
      <c r="G86" s="112" t="s">
        <v>441</v>
      </c>
      <c r="H86" s="106" t="s">
        <v>280</v>
      </c>
    </row>
    <row r="87" spans="1:8" x14ac:dyDescent="0.35">
      <c r="A87" s="101"/>
      <c r="B87" s="102"/>
      <c r="C87" s="103" t="s">
        <v>442</v>
      </c>
      <c r="D87" s="104"/>
      <c r="E87" s="104"/>
      <c r="F87" s="104"/>
      <c r="G87" s="105"/>
      <c r="H87" s="108" t="s">
        <v>280</v>
      </c>
    </row>
    <row r="88" spans="1:8" x14ac:dyDescent="0.35">
      <c r="A88" s="101" t="s">
        <v>283</v>
      </c>
      <c r="B88" s="102" t="s">
        <v>443</v>
      </c>
      <c r="C88" s="103" t="s">
        <v>444</v>
      </c>
      <c r="D88" s="104">
        <v>0</v>
      </c>
      <c r="E88" s="104">
        <v>198.13</v>
      </c>
      <c r="F88" s="104">
        <v>-198.13</v>
      </c>
      <c r="G88" s="105" t="s">
        <v>373</v>
      </c>
      <c r="H88" s="106" t="s">
        <v>282</v>
      </c>
    </row>
    <row r="89" spans="1:8" x14ac:dyDescent="0.35">
      <c r="A89" s="101" t="s">
        <v>283</v>
      </c>
      <c r="B89" s="102" t="s">
        <v>445</v>
      </c>
      <c r="C89" s="103" t="s">
        <v>446</v>
      </c>
      <c r="D89" s="104">
        <v>0</v>
      </c>
      <c r="E89" s="107">
        <v>31000.38</v>
      </c>
      <c r="F89" s="107">
        <v>-31000.38</v>
      </c>
      <c r="G89" s="105" t="s">
        <v>373</v>
      </c>
      <c r="H89" s="108"/>
    </row>
    <row r="90" spans="1:8" x14ac:dyDescent="0.35">
      <c r="A90" s="101" t="s">
        <v>283</v>
      </c>
      <c r="B90" s="102" t="s">
        <v>447</v>
      </c>
      <c r="C90" s="103" t="s">
        <v>448</v>
      </c>
      <c r="D90" s="104">
        <v>0</v>
      </c>
      <c r="E90" s="104">
        <v>93</v>
      </c>
      <c r="F90" s="104">
        <v>-93</v>
      </c>
      <c r="G90" s="105" t="s">
        <v>373</v>
      </c>
      <c r="H90" s="108"/>
    </row>
    <row r="91" spans="1:8" x14ac:dyDescent="0.35">
      <c r="A91" s="101" t="s">
        <v>283</v>
      </c>
      <c r="B91" s="102" t="s">
        <v>449</v>
      </c>
      <c r="C91" s="103" t="s">
        <v>450</v>
      </c>
      <c r="D91" s="104">
        <v>0</v>
      </c>
      <c r="E91" s="107">
        <v>4720.82</v>
      </c>
      <c r="F91" s="107">
        <v>-4720.82</v>
      </c>
      <c r="G91" s="105" t="s">
        <v>373</v>
      </c>
      <c r="H91" s="108"/>
    </row>
    <row r="92" spans="1:8" x14ac:dyDescent="0.35">
      <c r="A92" s="101" t="s">
        <v>283</v>
      </c>
      <c r="B92" s="102" t="s">
        <v>451</v>
      </c>
      <c r="C92" s="103" t="s">
        <v>452</v>
      </c>
      <c r="D92" s="107">
        <v>132386.29999999999</v>
      </c>
      <c r="E92" s="107">
        <v>126845.32</v>
      </c>
      <c r="F92" s="107">
        <v>5540.98</v>
      </c>
      <c r="G92" s="105" t="s">
        <v>453</v>
      </c>
      <c r="H92" s="108"/>
    </row>
    <row r="93" spans="1:8" x14ac:dyDescent="0.35">
      <c r="A93" s="101" t="s">
        <v>283</v>
      </c>
      <c r="B93" s="102" t="s">
        <v>454</v>
      </c>
      <c r="C93" s="103" t="s">
        <v>455</v>
      </c>
      <c r="D93" s="107">
        <v>253952.86</v>
      </c>
      <c r="E93" s="107">
        <v>196303.91</v>
      </c>
      <c r="F93" s="107">
        <v>57648.95</v>
      </c>
      <c r="G93" s="105" t="s">
        <v>419</v>
      </c>
      <c r="H93" s="108"/>
    </row>
    <row r="94" spans="1:8" x14ac:dyDescent="0.35">
      <c r="A94" s="101" t="s">
        <v>283</v>
      </c>
      <c r="B94" s="102" t="s">
        <v>456</v>
      </c>
      <c r="C94" s="103" t="s">
        <v>457</v>
      </c>
      <c r="D94" s="107">
        <v>1991.37</v>
      </c>
      <c r="E94" s="107">
        <v>4179.25</v>
      </c>
      <c r="F94" s="107">
        <v>-2187.88</v>
      </c>
      <c r="G94" s="105" t="s">
        <v>458</v>
      </c>
      <c r="H94" s="108"/>
    </row>
    <row r="95" spans="1:8" x14ac:dyDescent="0.35">
      <c r="A95" s="101" t="s">
        <v>283</v>
      </c>
      <c r="B95" s="102" t="s">
        <v>459</v>
      </c>
      <c r="C95" s="103" t="s">
        <v>460</v>
      </c>
      <c r="D95" s="104">
        <v>0</v>
      </c>
      <c r="E95" s="104">
        <v>806.64</v>
      </c>
      <c r="F95" s="104">
        <v>-806.64</v>
      </c>
      <c r="G95" s="105" t="s">
        <v>373</v>
      </c>
      <c r="H95" s="108"/>
    </row>
    <row r="96" spans="1:8" x14ac:dyDescent="0.35">
      <c r="A96" s="101" t="s">
        <v>283</v>
      </c>
      <c r="B96" s="102" t="s">
        <v>461</v>
      </c>
      <c r="C96" s="103" t="s">
        <v>462</v>
      </c>
      <c r="D96" s="104">
        <v>0</v>
      </c>
      <c r="E96" s="104">
        <v>372</v>
      </c>
      <c r="F96" s="104">
        <v>-372</v>
      </c>
      <c r="G96" s="105" t="s">
        <v>373</v>
      </c>
      <c r="H96" s="108"/>
    </row>
    <row r="97" spans="1:8" x14ac:dyDescent="0.35">
      <c r="A97" s="101" t="s">
        <v>283</v>
      </c>
      <c r="B97" s="102" t="s">
        <v>463</v>
      </c>
      <c r="C97" s="103" t="s">
        <v>464</v>
      </c>
      <c r="D97" s="104">
        <v>0</v>
      </c>
      <c r="E97" s="107">
        <v>11915.19</v>
      </c>
      <c r="F97" s="107">
        <v>-11915.19</v>
      </c>
      <c r="G97" s="105" t="s">
        <v>373</v>
      </c>
      <c r="H97" s="108"/>
    </row>
    <row r="98" spans="1:8" x14ac:dyDescent="0.35">
      <c r="A98" s="101" t="s">
        <v>283</v>
      </c>
      <c r="B98" s="102" t="s">
        <v>465</v>
      </c>
      <c r="C98" s="103" t="s">
        <v>466</v>
      </c>
      <c r="D98" s="104">
        <v>0</v>
      </c>
      <c r="E98" s="104">
        <v>974.21</v>
      </c>
      <c r="F98" s="104">
        <v>-974.21</v>
      </c>
      <c r="G98" s="105" t="s">
        <v>373</v>
      </c>
      <c r="H98" s="108"/>
    </row>
    <row r="99" spans="1:8" x14ac:dyDescent="0.35">
      <c r="A99" s="101" t="s">
        <v>283</v>
      </c>
      <c r="B99" s="102" t="s">
        <v>467</v>
      </c>
      <c r="C99" s="103" t="s">
        <v>468</v>
      </c>
      <c r="D99" s="104">
        <v>0</v>
      </c>
      <c r="E99" s="104">
        <v>546.76</v>
      </c>
      <c r="F99" s="104">
        <v>-546.76</v>
      </c>
      <c r="G99" s="105" t="s">
        <v>373</v>
      </c>
      <c r="H99" s="108"/>
    </row>
    <row r="100" spans="1:8" x14ac:dyDescent="0.35">
      <c r="A100" s="101" t="s">
        <v>283</v>
      </c>
      <c r="B100" s="102" t="s">
        <v>469</v>
      </c>
      <c r="C100" s="103" t="s">
        <v>470</v>
      </c>
      <c r="D100" s="104">
        <v>0</v>
      </c>
      <c r="E100" s="107">
        <v>1651.8</v>
      </c>
      <c r="F100" s="107">
        <v>-1651.8</v>
      </c>
      <c r="G100" s="105" t="s">
        <v>373</v>
      </c>
      <c r="H100" s="108"/>
    </row>
    <row r="101" spans="1:8" x14ac:dyDescent="0.35">
      <c r="A101" s="101" t="s">
        <v>283</v>
      </c>
      <c r="B101" s="102" t="s">
        <v>471</v>
      </c>
      <c r="C101" s="103" t="s">
        <v>472</v>
      </c>
      <c r="D101" s="104">
        <v>0</v>
      </c>
      <c r="E101" s="107">
        <v>95399.33</v>
      </c>
      <c r="F101" s="107">
        <v>-95399.33</v>
      </c>
      <c r="G101" s="105" t="s">
        <v>373</v>
      </c>
      <c r="H101" s="108"/>
    </row>
    <row r="102" spans="1:8" x14ac:dyDescent="0.35">
      <c r="A102" s="101" t="s">
        <v>283</v>
      </c>
      <c r="B102" s="102" t="s">
        <v>473</v>
      </c>
      <c r="C102" s="103" t="s">
        <v>474</v>
      </c>
      <c r="D102" s="104">
        <v>0</v>
      </c>
      <c r="E102" s="107">
        <v>3285.54</v>
      </c>
      <c r="F102" s="107">
        <v>-3285.54</v>
      </c>
      <c r="G102" s="105" t="s">
        <v>373</v>
      </c>
      <c r="H102" s="108"/>
    </row>
    <row r="103" spans="1:8" x14ac:dyDescent="0.35">
      <c r="A103" s="101" t="s">
        <v>283</v>
      </c>
      <c r="B103" s="102" t="s">
        <v>475</v>
      </c>
      <c r="C103" s="103" t="s">
        <v>476</v>
      </c>
      <c r="D103" s="107">
        <v>-99540.44</v>
      </c>
      <c r="E103" s="107">
        <v>-167248.34</v>
      </c>
      <c r="F103" s="107">
        <v>67707.899999999994</v>
      </c>
      <c r="G103" s="105" t="s">
        <v>477</v>
      </c>
      <c r="H103" s="108" t="s">
        <v>282</v>
      </c>
    </row>
    <row r="104" spans="1:8" x14ac:dyDescent="0.35">
      <c r="A104" s="109"/>
      <c r="B104" s="110"/>
      <c r="C104" s="103" t="s">
        <v>478</v>
      </c>
      <c r="D104" s="111">
        <v>288790.09000000003</v>
      </c>
      <c r="E104" s="111">
        <v>311043.94</v>
      </c>
      <c r="F104" s="111">
        <v>-22253.85</v>
      </c>
      <c r="G104" s="112" t="s">
        <v>479</v>
      </c>
      <c r="H104" s="106" t="s">
        <v>280</v>
      </c>
    </row>
    <row r="105" spans="1:8" x14ac:dyDescent="0.35">
      <c r="A105" s="101"/>
      <c r="B105" s="102"/>
      <c r="C105" s="103" t="s">
        <v>480</v>
      </c>
      <c r="D105" s="104"/>
      <c r="E105" s="104"/>
      <c r="F105" s="104"/>
      <c r="G105" s="105"/>
      <c r="H105" s="108" t="s">
        <v>280</v>
      </c>
    </row>
    <row r="106" spans="1:8" x14ac:dyDescent="0.35">
      <c r="A106" s="101" t="s">
        <v>283</v>
      </c>
      <c r="B106" s="102" t="s">
        <v>481</v>
      </c>
      <c r="C106" s="103" t="s">
        <v>482</v>
      </c>
      <c r="D106" s="107">
        <v>1099523.6000000001</v>
      </c>
      <c r="E106" s="107">
        <v>1176917.3799999999</v>
      </c>
      <c r="F106" s="107">
        <v>-77393.78</v>
      </c>
      <c r="G106" s="105" t="s">
        <v>483</v>
      </c>
      <c r="H106" s="106" t="s">
        <v>282</v>
      </c>
    </row>
    <row r="107" spans="1:8" x14ac:dyDescent="0.35">
      <c r="A107" s="109"/>
      <c r="B107" s="110"/>
      <c r="C107" s="103" t="s">
        <v>484</v>
      </c>
      <c r="D107" s="111">
        <v>1099523.6000000001</v>
      </c>
      <c r="E107" s="111">
        <v>1176917.3799999999</v>
      </c>
      <c r="F107" s="111">
        <v>-77393.78</v>
      </c>
      <c r="G107" s="112" t="s">
        <v>483</v>
      </c>
      <c r="H107" s="106" t="s">
        <v>280</v>
      </c>
    </row>
    <row r="108" spans="1:8" x14ac:dyDescent="0.35">
      <c r="A108" s="101"/>
      <c r="B108" s="102"/>
      <c r="C108" s="103" t="s">
        <v>485</v>
      </c>
      <c r="D108" s="104"/>
      <c r="E108" s="104"/>
      <c r="F108" s="104"/>
      <c r="G108" s="105"/>
      <c r="H108" s="108" t="s">
        <v>280</v>
      </c>
    </row>
    <row r="109" spans="1:8" x14ac:dyDescent="0.35">
      <c r="A109" s="101" t="s">
        <v>288</v>
      </c>
      <c r="B109" s="102" t="s">
        <v>486</v>
      </c>
      <c r="C109" s="103" t="s">
        <v>487</v>
      </c>
      <c r="D109" s="107">
        <v>1028557.96</v>
      </c>
      <c r="E109" s="107">
        <v>1241623.6100000001</v>
      </c>
      <c r="F109" s="107">
        <v>-213065.65</v>
      </c>
      <c r="G109" s="105" t="s">
        <v>488</v>
      </c>
      <c r="H109" s="106" t="s">
        <v>282</v>
      </c>
    </row>
    <row r="110" spans="1:8" x14ac:dyDescent="0.35">
      <c r="A110" s="109"/>
      <c r="B110" s="110"/>
      <c r="C110" s="103" t="s">
        <v>489</v>
      </c>
      <c r="D110" s="111">
        <v>1028557.96</v>
      </c>
      <c r="E110" s="111">
        <v>1241623.6100000001</v>
      </c>
      <c r="F110" s="111">
        <v>-213065.65</v>
      </c>
      <c r="G110" s="112" t="s">
        <v>488</v>
      </c>
      <c r="H110" s="106" t="s">
        <v>280</v>
      </c>
    </row>
    <row r="111" spans="1:8" x14ac:dyDescent="0.35">
      <c r="A111" s="101"/>
      <c r="B111" s="102"/>
      <c r="C111" s="103" t="s">
        <v>490</v>
      </c>
      <c r="D111" s="104"/>
      <c r="E111" s="104"/>
      <c r="F111" s="104"/>
      <c r="G111" s="105"/>
      <c r="H111" s="108" t="s">
        <v>280</v>
      </c>
    </row>
    <row r="112" spans="1:8" x14ac:dyDescent="0.35">
      <c r="A112" s="101" t="s">
        <v>283</v>
      </c>
      <c r="B112" s="102" t="s">
        <v>491</v>
      </c>
      <c r="C112" s="103" t="s">
        <v>492</v>
      </c>
      <c r="D112" s="107">
        <v>4567235.58</v>
      </c>
      <c r="E112" s="107">
        <v>3730418.26</v>
      </c>
      <c r="F112" s="107">
        <v>836817.32</v>
      </c>
      <c r="G112" s="105" t="s">
        <v>493</v>
      </c>
      <c r="H112" s="106" t="s">
        <v>282</v>
      </c>
    </row>
    <row r="113" spans="1:9" x14ac:dyDescent="0.35">
      <c r="A113" s="101" t="s">
        <v>288</v>
      </c>
      <c r="B113" s="102" t="s">
        <v>494</v>
      </c>
      <c r="C113" s="103" t="s">
        <v>495</v>
      </c>
      <c r="D113" s="107">
        <v>3168470.57</v>
      </c>
      <c r="E113" s="107">
        <v>1773712.46</v>
      </c>
      <c r="F113" s="107">
        <v>1394758.11</v>
      </c>
      <c r="G113" s="105" t="s">
        <v>496</v>
      </c>
      <c r="H113" s="108" t="s">
        <v>282</v>
      </c>
    </row>
    <row r="114" spans="1:9" x14ac:dyDescent="0.35">
      <c r="A114" s="109"/>
      <c r="B114" s="110"/>
      <c r="C114" s="103" t="s">
        <v>497</v>
      </c>
      <c r="D114" s="111">
        <v>7735706.1500000004</v>
      </c>
      <c r="E114" s="111">
        <v>5504130.7199999997</v>
      </c>
      <c r="F114" s="111">
        <v>2231575.4300000002</v>
      </c>
      <c r="G114" s="112" t="s">
        <v>477</v>
      </c>
      <c r="H114" s="106" t="s">
        <v>280</v>
      </c>
    </row>
    <row r="115" spans="1:9" x14ac:dyDescent="0.35">
      <c r="A115" s="101"/>
      <c r="B115" s="102"/>
      <c r="C115" s="103" t="s">
        <v>498</v>
      </c>
      <c r="D115" s="104"/>
      <c r="E115" s="104"/>
      <c r="F115" s="104"/>
      <c r="G115" s="105"/>
      <c r="H115" s="108" t="s">
        <v>280</v>
      </c>
    </row>
    <row r="116" spans="1:9" x14ac:dyDescent="0.35">
      <c r="A116" s="101" t="s">
        <v>283</v>
      </c>
      <c r="B116" s="102" t="s">
        <v>499</v>
      </c>
      <c r="C116" s="103" t="s">
        <v>500</v>
      </c>
      <c r="D116" s="107">
        <v>6852280.6399999997</v>
      </c>
      <c r="E116" s="107">
        <v>7717490.1100000003</v>
      </c>
      <c r="F116" s="107">
        <v>-865209.47</v>
      </c>
      <c r="G116" s="105" t="s">
        <v>501</v>
      </c>
      <c r="H116" s="106" t="s">
        <v>282</v>
      </c>
    </row>
    <row r="117" spans="1:9" x14ac:dyDescent="0.35">
      <c r="A117" s="101" t="s">
        <v>288</v>
      </c>
      <c r="B117" s="102" t="s">
        <v>502</v>
      </c>
      <c r="C117" s="103" t="s">
        <v>503</v>
      </c>
      <c r="D117" s="107">
        <v>-2796330.82</v>
      </c>
      <c r="E117" s="107">
        <v>-1483768.59</v>
      </c>
      <c r="F117" s="107">
        <v>-1312562.23</v>
      </c>
      <c r="G117" s="105" t="s">
        <v>504</v>
      </c>
      <c r="H117" s="108" t="s">
        <v>282</v>
      </c>
    </row>
    <row r="118" spans="1:9" x14ac:dyDescent="0.35">
      <c r="A118" s="109"/>
      <c r="B118" s="110"/>
      <c r="C118" s="103" t="s">
        <v>505</v>
      </c>
      <c r="D118" s="111">
        <v>4055949.82</v>
      </c>
      <c r="E118" s="111">
        <v>6233721.5199999996</v>
      </c>
      <c r="F118" s="111">
        <v>-2177771.7000000002</v>
      </c>
      <c r="G118" s="112" t="s">
        <v>506</v>
      </c>
      <c r="H118" s="106" t="s">
        <v>280</v>
      </c>
    </row>
    <row r="119" spans="1:9" x14ac:dyDescent="0.35">
      <c r="A119" s="109"/>
      <c r="B119" s="110"/>
      <c r="C119" s="103" t="s">
        <v>507</v>
      </c>
      <c r="D119" s="111">
        <v>19392355.530000001</v>
      </c>
      <c r="E119" s="111">
        <v>18849151.989999998</v>
      </c>
      <c r="F119" s="111">
        <v>543203.54</v>
      </c>
      <c r="G119" s="112" t="s">
        <v>508</v>
      </c>
      <c r="H119" s="106" t="s">
        <v>278</v>
      </c>
    </row>
    <row r="120" spans="1:9" x14ac:dyDescent="0.35">
      <c r="A120" s="101"/>
      <c r="B120" s="102"/>
      <c r="C120" s="103" t="s">
        <v>509</v>
      </c>
      <c r="D120" s="104"/>
      <c r="E120" s="104"/>
      <c r="F120" s="104"/>
      <c r="G120" s="105"/>
      <c r="H120" s="108" t="s">
        <v>278</v>
      </c>
    </row>
    <row r="121" spans="1:9" x14ac:dyDescent="0.35">
      <c r="A121" s="101"/>
      <c r="B121" s="102"/>
      <c r="C121" s="103" t="s">
        <v>510</v>
      </c>
      <c r="D121" s="104"/>
      <c r="E121" s="104"/>
      <c r="F121" s="104"/>
      <c r="G121" s="105"/>
      <c r="H121" s="106" t="s">
        <v>280</v>
      </c>
    </row>
    <row r="122" spans="1:9" x14ac:dyDescent="0.35">
      <c r="A122" s="101"/>
      <c r="B122" s="102"/>
      <c r="C122" s="103" t="s">
        <v>511</v>
      </c>
      <c r="D122" s="104"/>
      <c r="E122" s="104"/>
      <c r="F122" s="104"/>
      <c r="G122" s="105"/>
      <c r="H122" s="106" t="s">
        <v>282</v>
      </c>
    </row>
    <row r="123" spans="1:9" x14ac:dyDescent="0.35">
      <c r="A123" s="101" t="s">
        <v>288</v>
      </c>
      <c r="B123" s="102" t="s">
        <v>512</v>
      </c>
      <c r="C123" s="103" t="s">
        <v>513</v>
      </c>
      <c r="D123" s="107">
        <v>587121.07999999996</v>
      </c>
      <c r="E123" s="107">
        <v>263149.86</v>
      </c>
      <c r="F123" s="107">
        <v>323971.21999999997</v>
      </c>
      <c r="G123" s="105" t="s">
        <v>514</v>
      </c>
      <c r="H123" s="106" t="s">
        <v>299</v>
      </c>
    </row>
    <row r="124" spans="1:9" x14ac:dyDescent="0.35">
      <c r="A124" s="109"/>
      <c r="B124" s="110"/>
      <c r="C124" s="103" t="s">
        <v>515</v>
      </c>
      <c r="D124" s="111">
        <v>587121.07999999996</v>
      </c>
      <c r="E124" s="111">
        <v>263149.86</v>
      </c>
      <c r="F124" s="111">
        <v>323971.21999999997</v>
      </c>
      <c r="G124" s="112" t="s">
        <v>514</v>
      </c>
      <c r="H124" s="106" t="s">
        <v>282</v>
      </c>
    </row>
    <row r="125" spans="1:9" x14ac:dyDescent="0.35">
      <c r="A125" s="101"/>
      <c r="B125" s="102"/>
      <c r="C125" s="103" t="s">
        <v>516</v>
      </c>
      <c r="D125" s="104"/>
      <c r="E125" s="104"/>
      <c r="F125" s="104"/>
      <c r="G125" s="105"/>
      <c r="H125" s="108" t="s">
        <v>282</v>
      </c>
    </row>
    <row r="126" spans="1:9" x14ac:dyDescent="0.35">
      <c r="A126" s="101" t="s">
        <v>283</v>
      </c>
      <c r="B126" s="102" t="s">
        <v>517</v>
      </c>
      <c r="C126" s="103" t="s">
        <v>518</v>
      </c>
      <c r="D126" s="104">
        <v>0.12</v>
      </c>
      <c r="E126" s="107">
        <v>2451.9699999999998</v>
      </c>
      <c r="F126" s="107">
        <v>-2451.85</v>
      </c>
      <c r="G126" s="105" t="s">
        <v>373</v>
      </c>
      <c r="H126" s="106" t="s">
        <v>299</v>
      </c>
      <c r="I126" s="85" t="s">
        <v>519</v>
      </c>
    </row>
    <row r="127" spans="1:9" x14ac:dyDescent="0.35">
      <c r="A127" s="101" t="s">
        <v>288</v>
      </c>
      <c r="B127" s="102" t="s">
        <v>520</v>
      </c>
      <c r="C127" s="103" t="s">
        <v>521</v>
      </c>
      <c r="D127" s="104">
        <v>0</v>
      </c>
      <c r="E127" s="107">
        <v>64581.07</v>
      </c>
      <c r="F127" s="107">
        <v>-64581.07</v>
      </c>
      <c r="G127" s="105" t="s">
        <v>373</v>
      </c>
      <c r="H127" s="108"/>
    </row>
    <row r="128" spans="1:9" x14ac:dyDescent="0.35">
      <c r="A128" s="101" t="s">
        <v>288</v>
      </c>
      <c r="B128" s="102" t="s">
        <v>522</v>
      </c>
      <c r="C128" s="103" t="s">
        <v>523</v>
      </c>
      <c r="D128" s="107">
        <v>1019757.23</v>
      </c>
      <c r="E128" s="107">
        <v>1163223.8899999999</v>
      </c>
      <c r="F128" s="107">
        <v>-143466.66</v>
      </c>
      <c r="G128" s="105" t="s">
        <v>524</v>
      </c>
      <c r="H128" s="108"/>
    </row>
    <row r="129" spans="1:8" x14ac:dyDescent="0.35">
      <c r="A129" s="101" t="s">
        <v>288</v>
      </c>
      <c r="B129" s="102" t="s">
        <v>525</v>
      </c>
      <c r="C129" s="103" t="s">
        <v>526</v>
      </c>
      <c r="D129" s="107">
        <v>3716970.16</v>
      </c>
      <c r="E129" s="107">
        <v>3148263.83</v>
      </c>
      <c r="F129" s="107">
        <v>568706.32999999996</v>
      </c>
      <c r="G129" s="105" t="s">
        <v>527</v>
      </c>
      <c r="H129" s="108"/>
    </row>
    <row r="130" spans="1:8" x14ac:dyDescent="0.35">
      <c r="A130" s="101" t="s">
        <v>288</v>
      </c>
      <c r="B130" s="102" t="s">
        <v>528</v>
      </c>
      <c r="C130" s="103" t="s">
        <v>529</v>
      </c>
      <c r="D130" s="107">
        <v>398982.19</v>
      </c>
      <c r="E130" s="107">
        <v>439868.01</v>
      </c>
      <c r="F130" s="107">
        <v>-40885.82</v>
      </c>
      <c r="G130" s="105" t="s">
        <v>530</v>
      </c>
      <c r="H130" s="108"/>
    </row>
    <row r="131" spans="1:8" x14ac:dyDescent="0.35">
      <c r="A131" s="101" t="s">
        <v>288</v>
      </c>
      <c r="B131" s="102" t="s">
        <v>531</v>
      </c>
      <c r="C131" s="103" t="s">
        <v>532</v>
      </c>
      <c r="D131" s="107">
        <v>161729.04</v>
      </c>
      <c r="E131" s="107">
        <v>148342.10999999999</v>
      </c>
      <c r="F131" s="107">
        <v>13386.93</v>
      </c>
      <c r="G131" s="105" t="s">
        <v>533</v>
      </c>
      <c r="H131" s="108"/>
    </row>
    <row r="132" spans="1:8" x14ac:dyDescent="0.35">
      <c r="A132" s="101" t="s">
        <v>288</v>
      </c>
      <c r="B132" s="102" t="s">
        <v>534</v>
      </c>
      <c r="C132" s="103" t="s">
        <v>535</v>
      </c>
      <c r="D132" s="107">
        <v>27831.33</v>
      </c>
      <c r="E132" s="107">
        <v>33203.49</v>
      </c>
      <c r="F132" s="107">
        <v>-5372.16</v>
      </c>
      <c r="G132" s="105" t="s">
        <v>536</v>
      </c>
      <c r="H132" s="108" t="s">
        <v>299</v>
      </c>
    </row>
    <row r="133" spans="1:8" x14ac:dyDescent="0.35">
      <c r="A133" s="109"/>
      <c r="B133" s="110"/>
      <c r="C133" s="103" t="s">
        <v>537</v>
      </c>
      <c r="D133" s="111">
        <v>5325270.07</v>
      </c>
      <c r="E133" s="111">
        <v>4999934.37</v>
      </c>
      <c r="F133" s="111">
        <v>325335.7</v>
      </c>
      <c r="G133" s="112" t="s">
        <v>538</v>
      </c>
      <c r="H133" s="106" t="s">
        <v>282</v>
      </c>
    </row>
    <row r="134" spans="1:8" x14ac:dyDescent="0.35">
      <c r="A134" s="109"/>
      <c r="B134" s="110"/>
      <c r="C134" s="103" t="s">
        <v>510</v>
      </c>
      <c r="D134" s="111">
        <v>5912391.1500000004</v>
      </c>
      <c r="E134" s="111">
        <v>5263084.2300000004</v>
      </c>
      <c r="F134" s="111">
        <v>649306.92000000004</v>
      </c>
      <c r="G134" s="112" t="s">
        <v>539</v>
      </c>
      <c r="H134" s="106" t="s">
        <v>280</v>
      </c>
    </row>
    <row r="135" spans="1:8" x14ac:dyDescent="0.35">
      <c r="A135" s="101"/>
      <c r="B135" s="102"/>
      <c r="C135" s="103" t="s">
        <v>540</v>
      </c>
      <c r="D135" s="104"/>
      <c r="E135" s="104"/>
      <c r="F135" s="104"/>
      <c r="G135" s="105"/>
      <c r="H135" s="108" t="s">
        <v>280</v>
      </c>
    </row>
    <row r="136" spans="1:8" x14ac:dyDescent="0.35">
      <c r="A136" s="101" t="s">
        <v>288</v>
      </c>
      <c r="B136" s="102" t="s">
        <v>541</v>
      </c>
      <c r="C136" s="103" t="s">
        <v>542</v>
      </c>
      <c r="D136" s="107">
        <v>10000</v>
      </c>
      <c r="E136" s="107">
        <v>10000</v>
      </c>
      <c r="F136" s="104">
        <v>0</v>
      </c>
      <c r="G136" s="105" t="s">
        <v>291</v>
      </c>
      <c r="H136" s="106" t="s">
        <v>282</v>
      </c>
    </row>
    <row r="137" spans="1:8" x14ac:dyDescent="0.35">
      <c r="A137" s="101" t="s">
        <v>283</v>
      </c>
      <c r="B137" s="102" t="s">
        <v>543</v>
      </c>
      <c r="C137" s="103" t="s">
        <v>544</v>
      </c>
      <c r="D137" s="107">
        <v>489143.75</v>
      </c>
      <c r="E137" s="107">
        <v>910790.73</v>
      </c>
      <c r="F137" s="107">
        <v>-421646.98</v>
      </c>
      <c r="G137" s="105" t="s">
        <v>545</v>
      </c>
      <c r="H137" s="108" t="s">
        <v>282</v>
      </c>
    </row>
    <row r="138" spans="1:8" x14ac:dyDescent="0.35">
      <c r="A138" s="109"/>
      <c r="B138" s="110"/>
      <c r="C138" s="103" t="s">
        <v>546</v>
      </c>
      <c r="D138" s="111">
        <v>499143.75</v>
      </c>
      <c r="E138" s="111">
        <v>920790.73</v>
      </c>
      <c r="F138" s="111">
        <v>-421646.98</v>
      </c>
      <c r="G138" s="112" t="s">
        <v>547</v>
      </c>
      <c r="H138" s="106" t="s">
        <v>280</v>
      </c>
    </row>
    <row r="139" spans="1:8" x14ac:dyDescent="0.35">
      <c r="A139" s="101"/>
      <c r="B139" s="102"/>
      <c r="C139" s="103" t="s">
        <v>548</v>
      </c>
      <c r="D139" s="104"/>
      <c r="E139" s="104"/>
      <c r="F139" s="104"/>
      <c r="G139" s="105"/>
      <c r="H139" s="108" t="s">
        <v>280</v>
      </c>
    </row>
    <row r="140" spans="1:8" x14ac:dyDescent="0.35">
      <c r="A140" s="101" t="s">
        <v>288</v>
      </c>
      <c r="B140" s="102" t="s">
        <v>549</v>
      </c>
      <c r="C140" s="103" t="s">
        <v>550</v>
      </c>
      <c r="D140" s="107">
        <v>1381231.38</v>
      </c>
      <c r="E140" s="107">
        <v>1327793.82</v>
      </c>
      <c r="F140" s="107">
        <v>53437.56</v>
      </c>
      <c r="G140" s="105" t="s">
        <v>551</v>
      </c>
      <c r="H140" s="106" t="s">
        <v>282</v>
      </c>
    </row>
    <row r="141" spans="1:8" x14ac:dyDescent="0.35">
      <c r="A141" s="101" t="s">
        <v>370</v>
      </c>
      <c r="B141" s="102" t="s">
        <v>552</v>
      </c>
      <c r="C141" s="103" t="s">
        <v>553</v>
      </c>
      <c r="D141" s="104">
        <v>0</v>
      </c>
      <c r="E141" s="107">
        <v>1250</v>
      </c>
      <c r="F141" s="107">
        <v>-1250</v>
      </c>
      <c r="G141" s="105" t="s">
        <v>373</v>
      </c>
      <c r="H141" s="108"/>
    </row>
    <row r="142" spans="1:8" x14ac:dyDescent="0.35">
      <c r="A142" s="101" t="s">
        <v>283</v>
      </c>
      <c r="B142" s="102" t="s">
        <v>554</v>
      </c>
      <c r="C142" s="103" t="s">
        <v>555</v>
      </c>
      <c r="D142" s="107">
        <v>170540.96</v>
      </c>
      <c r="E142" s="107">
        <v>109868.91</v>
      </c>
      <c r="F142" s="107">
        <v>60672.05</v>
      </c>
      <c r="G142" s="105" t="s">
        <v>556</v>
      </c>
      <c r="H142" s="108" t="s">
        <v>282</v>
      </c>
    </row>
    <row r="143" spans="1:8" x14ac:dyDescent="0.35">
      <c r="A143" s="109"/>
      <c r="B143" s="110"/>
      <c r="C143" s="103" t="s">
        <v>557</v>
      </c>
      <c r="D143" s="111">
        <v>1551772.34</v>
      </c>
      <c r="E143" s="111">
        <v>1438912.73</v>
      </c>
      <c r="F143" s="111">
        <v>112859.61</v>
      </c>
      <c r="G143" s="112" t="s">
        <v>558</v>
      </c>
      <c r="H143" s="106" t="s">
        <v>280</v>
      </c>
    </row>
    <row r="144" spans="1:8" x14ac:dyDescent="0.35">
      <c r="A144" s="109"/>
      <c r="B144" s="110"/>
      <c r="C144" s="103" t="s">
        <v>559</v>
      </c>
      <c r="D144" s="111">
        <v>7963307.2400000002</v>
      </c>
      <c r="E144" s="111">
        <v>7622787.6900000004</v>
      </c>
      <c r="F144" s="111">
        <v>340519.55</v>
      </c>
      <c r="G144" s="112" t="s">
        <v>560</v>
      </c>
      <c r="H144" s="106" t="s">
        <v>278</v>
      </c>
    </row>
    <row r="145" spans="1:8" x14ac:dyDescent="0.35">
      <c r="A145" s="109"/>
      <c r="B145" s="110"/>
      <c r="C145" s="103" t="s">
        <v>561</v>
      </c>
      <c r="D145" s="111">
        <v>-4927588585.7799997</v>
      </c>
      <c r="E145" s="111">
        <v>-4943117981.3900003</v>
      </c>
      <c r="F145" s="111">
        <v>15529395.609999999</v>
      </c>
      <c r="G145" s="112" t="s">
        <v>562</v>
      </c>
      <c r="H145" s="106" t="s">
        <v>276</v>
      </c>
    </row>
    <row r="146" spans="1:8" x14ac:dyDescent="0.35">
      <c r="A146" s="101"/>
      <c r="B146" s="102"/>
      <c r="C146" s="103" t="s">
        <v>563</v>
      </c>
      <c r="D146" s="104"/>
      <c r="E146" s="104"/>
      <c r="F146" s="104"/>
      <c r="G146" s="105"/>
      <c r="H146" s="106" t="s">
        <v>278</v>
      </c>
    </row>
    <row r="147" spans="1:8" x14ac:dyDescent="0.35">
      <c r="A147" s="101"/>
      <c r="B147" s="102"/>
      <c r="C147" s="103" t="s">
        <v>564</v>
      </c>
      <c r="D147" s="104"/>
      <c r="E147" s="104"/>
      <c r="F147" s="104"/>
      <c r="G147" s="105"/>
      <c r="H147" s="106" t="s">
        <v>280</v>
      </c>
    </row>
    <row r="148" spans="1:8" x14ac:dyDescent="0.35">
      <c r="A148" s="101"/>
      <c r="B148" s="102"/>
      <c r="C148" s="103" t="s">
        <v>565</v>
      </c>
      <c r="D148" s="104"/>
      <c r="E148" s="104"/>
      <c r="F148" s="104"/>
      <c r="G148" s="105"/>
      <c r="H148" s="106" t="s">
        <v>282</v>
      </c>
    </row>
    <row r="149" spans="1:8" x14ac:dyDescent="0.35">
      <c r="A149" s="101" t="s">
        <v>283</v>
      </c>
      <c r="B149" s="102" t="s">
        <v>566</v>
      </c>
      <c r="C149" s="103" t="s">
        <v>567</v>
      </c>
      <c r="D149" s="104">
        <v>0</v>
      </c>
      <c r="E149" s="104">
        <v>0</v>
      </c>
      <c r="F149" s="104">
        <v>0</v>
      </c>
      <c r="G149" s="105"/>
      <c r="H149" s="106" t="s">
        <v>299</v>
      </c>
    </row>
    <row r="150" spans="1:8" x14ac:dyDescent="0.35">
      <c r="A150" s="101" t="s">
        <v>283</v>
      </c>
      <c r="B150" s="102" t="s">
        <v>568</v>
      </c>
      <c r="C150" s="103" t="s">
        <v>569</v>
      </c>
      <c r="D150" s="107">
        <v>4784496520.0600004</v>
      </c>
      <c r="E150" s="107">
        <v>4784496520.0600004</v>
      </c>
      <c r="F150" s="104">
        <v>0</v>
      </c>
      <c r="G150" s="105" t="s">
        <v>291</v>
      </c>
      <c r="H150" s="108" t="s">
        <v>299</v>
      </c>
    </row>
    <row r="151" spans="1:8" x14ac:dyDescent="0.35">
      <c r="A151" s="109"/>
      <c r="B151" s="110"/>
      <c r="C151" s="103" t="s">
        <v>570</v>
      </c>
      <c r="D151" s="111">
        <v>4784496520.0600004</v>
      </c>
      <c r="E151" s="111">
        <v>4784496520.0600004</v>
      </c>
      <c r="F151" s="113">
        <v>0</v>
      </c>
      <c r="G151" s="112" t="s">
        <v>291</v>
      </c>
      <c r="H151" s="106" t="s">
        <v>282</v>
      </c>
    </row>
    <row r="152" spans="1:8" x14ac:dyDescent="0.35">
      <c r="A152" s="101"/>
      <c r="B152" s="102"/>
      <c r="C152" s="103" t="s">
        <v>571</v>
      </c>
      <c r="D152" s="104"/>
      <c r="E152" s="104"/>
      <c r="F152" s="104"/>
      <c r="G152" s="105"/>
      <c r="H152" s="108" t="s">
        <v>282</v>
      </c>
    </row>
    <row r="153" spans="1:8" x14ac:dyDescent="0.35">
      <c r="A153" s="101" t="s">
        <v>283</v>
      </c>
      <c r="B153" s="102" t="s">
        <v>572</v>
      </c>
      <c r="C153" s="103" t="s">
        <v>573</v>
      </c>
      <c r="D153" s="107">
        <v>1315322205.3299999</v>
      </c>
      <c r="E153" s="107">
        <v>868102172.54999995</v>
      </c>
      <c r="F153" s="107">
        <v>447220032.77999997</v>
      </c>
      <c r="G153" s="105" t="s">
        <v>574</v>
      </c>
      <c r="H153" s="106" t="s">
        <v>299</v>
      </c>
    </row>
    <row r="154" spans="1:8" x14ac:dyDescent="0.35">
      <c r="A154" s="109"/>
      <c r="B154" s="110"/>
      <c r="C154" s="103" t="s">
        <v>575</v>
      </c>
      <c r="D154" s="111">
        <v>1315322205.3299999</v>
      </c>
      <c r="E154" s="111">
        <v>868102172.54999995</v>
      </c>
      <c r="F154" s="111">
        <v>447220032.77999997</v>
      </c>
      <c r="G154" s="112" t="s">
        <v>574</v>
      </c>
      <c r="H154" s="106" t="s">
        <v>282</v>
      </c>
    </row>
    <row r="155" spans="1:8" x14ac:dyDescent="0.35">
      <c r="A155" s="101"/>
      <c r="B155" s="102"/>
      <c r="C155" s="103" t="s">
        <v>576</v>
      </c>
      <c r="D155" s="104"/>
      <c r="E155" s="104"/>
      <c r="F155" s="104"/>
      <c r="G155" s="105"/>
      <c r="H155" s="108" t="s">
        <v>282</v>
      </c>
    </row>
    <row r="156" spans="1:8" x14ac:dyDescent="0.35">
      <c r="A156" s="109"/>
      <c r="B156" s="110"/>
      <c r="C156" s="103" t="s">
        <v>577</v>
      </c>
      <c r="D156" s="113">
        <v>0</v>
      </c>
      <c r="E156" s="111">
        <v>441723770.81999999</v>
      </c>
      <c r="F156" s="111">
        <v>-441723770.81999999</v>
      </c>
      <c r="G156" s="112" t="s">
        <v>373</v>
      </c>
      <c r="H156" s="106" t="s">
        <v>299</v>
      </c>
    </row>
    <row r="157" spans="1:8" x14ac:dyDescent="0.35">
      <c r="A157" s="109"/>
      <c r="B157" s="110"/>
      <c r="C157" s="103" t="s">
        <v>578</v>
      </c>
      <c r="D157" s="111">
        <v>-12485827.310000001</v>
      </c>
      <c r="E157" s="113">
        <v>0</v>
      </c>
      <c r="F157" s="111">
        <v>-12485827.310000001</v>
      </c>
      <c r="G157" s="112"/>
      <c r="H157" s="108" t="s">
        <v>299</v>
      </c>
    </row>
    <row r="158" spans="1:8" x14ac:dyDescent="0.35">
      <c r="A158" s="109"/>
      <c r="B158" s="110"/>
      <c r="C158" s="103" t="s">
        <v>579</v>
      </c>
      <c r="D158" s="111">
        <v>-12485827.310000001</v>
      </c>
      <c r="E158" s="111">
        <v>441723770.81999999</v>
      </c>
      <c r="F158" s="111">
        <v>-454209598.13</v>
      </c>
      <c r="G158" s="112" t="s">
        <v>580</v>
      </c>
      <c r="H158" s="106" t="s">
        <v>282</v>
      </c>
    </row>
    <row r="159" spans="1:8" x14ac:dyDescent="0.35">
      <c r="A159" s="101"/>
      <c r="B159" s="102"/>
      <c r="C159" s="103" t="s">
        <v>581</v>
      </c>
      <c r="D159" s="104"/>
      <c r="E159" s="104"/>
      <c r="F159" s="104"/>
      <c r="G159" s="105"/>
      <c r="H159" s="108" t="s">
        <v>282</v>
      </c>
    </row>
    <row r="160" spans="1:8" x14ac:dyDescent="0.35">
      <c r="A160" s="101" t="s">
        <v>283</v>
      </c>
      <c r="B160" s="102" t="s">
        <v>582</v>
      </c>
      <c r="C160" s="103" t="s">
        <v>583</v>
      </c>
      <c r="D160" s="107">
        <v>-1029000000</v>
      </c>
      <c r="E160" s="107">
        <v>-1029000000</v>
      </c>
      <c r="F160" s="104">
        <v>0</v>
      </c>
      <c r="G160" s="105" t="s">
        <v>291</v>
      </c>
      <c r="H160" s="106" t="s">
        <v>299</v>
      </c>
    </row>
    <row r="161" spans="1:8" x14ac:dyDescent="0.35">
      <c r="A161" s="109"/>
      <c r="B161" s="110"/>
      <c r="C161" s="103" t="s">
        <v>584</v>
      </c>
      <c r="D161" s="111">
        <v>-1029000000</v>
      </c>
      <c r="E161" s="111">
        <v>-1029000000</v>
      </c>
      <c r="F161" s="113">
        <v>0</v>
      </c>
      <c r="G161" s="112" t="s">
        <v>291</v>
      </c>
      <c r="H161" s="106" t="s">
        <v>282</v>
      </c>
    </row>
    <row r="162" spans="1:8" x14ac:dyDescent="0.35">
      <c r="A162" s="109"/>
      <c r="B162" s="110"/>
      <c r="C162" s="103" t="s">
        <v>585</v>
      </c>
      <c r="D162" s="111">
        <v>5058332898.0799999</v>
      </c>
      <c r="E162" s="111">
        <v>5065322463.4300003</v>
      </c>
      <c r="F162" s="111">
        <v>-6989565.3499999996</v>
      </c>
      <c r="G162" s="112" t="s">
        <v>586</v>
      </c>
      <c r="H162" s="106" t="s">
        <v>280</v>
      </c>
    </row>
    <row r="163" spans="1:8" x14ac:dyDescent="0.35">
      <c r="A163" s="101"/>
      <c r="B163" s="102"/>
      <c r="C163" s="103" t="s">
        <v>587</v>
      </c>
      <c r="D163" s="104"/>
      <c r="E163" s="104"/>
      <c r="F163" s="104"/>
      <c r="G163" s="105"/>
      <c r="H163" s="108" t="s">
        <v>280</v>
      </c>
    </row>
    <row r="164" spans="1:8" x14ac:dyDescent="0.35">
      <c r="A164" s="101"/>
      <c r="B164" s="102"/>
      <c r="C164" s="103" t="s">
        <v>588</v>
      </c>
      <c r="D164" s="104"/>
      <c r="E164" s="104"/>
      <c r="F164" s="104"/>
      <c r="G164" s="105"/>
      <c r="H164" s="106" t="s">
        <v>282</v>
      </c>
    </row>
    <row r="165" spans="1:8" x14ac:dyDescent="0.35">
      <c r="A165" s="101" t="s">
        <v>283</v>
      </c>
      <c r="B165" s="102" t="s">
        <v>589</v>
      </c>
      <c r="C165" s="103" t="s">
        <v>590</v>
      </c>
      <c r="D165" s="107">
        <v>-1637600</v>
      </c>
      <c r="E165" s="107">
        <v>-1500000</v>
      </c>
      <c r="F165" s="107">
        <v>-137600</v>
      </c>
      <c r="G165" s="105" t="s">
        <v>591</v>
      </c>
      <c r="H165" s="106" t="s">
        <v>287</v>
      </c>
    </row>
    <row r="166" spans="1:8" x14ac:dyDescent="0.35">
      <c r="A166" s="109"/>
      <c r="B166" s="110"/>
      <c r="C166" s="103" t="s">
        <v>592</v>
      </c>
      <c r="D166" s="111">
        <v>-1637600</v>
      </c>
      <c r="E166" s="111">
        <v>-1500000</v>
      </c>
      <c r="F166" s="111">
        <v>-137600</v>
      </c>
      <c r="G166" s="112" t="s">
        <v>591</v>
      </c>
      <c r="H166" s="106" t="s">
        <v>299</v>
      </c>
    </row>
    <row r="167" spans="1:8" x14ac:dyDescent="0.35">
      <c r="A167" s="101" t="s">
        <v>283</v>
      </c>
      <c r="B167" s="102" t="s">
        <v>593</v>
      </c>
      <c r="C167" s="103" t="s">
        <v>594</v>
      </c>
      <c r="D167" s="107">
        <v>-67111110.950000003</v>
      </c>
      <c r="E167" s="107">
        <v>-53637599.950000003</v>
      </c>
      <c r="F167" s="107">
        <v>-13473511</v>
      </c>
      <c r="G167" s="105" t="s">
        <v>595</v>
      </c>
      <c r="H167" s="106" t="s">
        <v>287</v>
      </c>
    </row>
    <row r="168" spans="1:8" x14ac:dyDescent="0.35">
      <c r="A168" s="109"/>
      <c r="B168" s="110"/>
      <c r="C168" s="103" t="s">
        <v>596</v>
      </c>
      <c r="D168" s="111">
        <v>-67111110.950000003</v>
      </c>
      <c r="E168" s="111">
        <v>-53637599.950000003</v>
      </c>
      <c r="F168" s="111">
        <v>-13473511</v>
      </c>
      <c r="G168" s="112" t="s">
        <v>595</v>
      </c>
      <c r="H168" s="106" t="s">
        <v>299</v>
      </c>
    </row>
    <row r="169" spans="1:8" x14ac:dyDescent="0.35">
      <c r="A169" s="101" t="s">
        <v>283</v>
      </c>
      <c r="B169" s="102" t="s">
        <v>597</v>
      </c>
      <c r="C169" s="103" t="s">
        <v>598</v>
      </c>
      <c r="D169" s="107">
        <v>1395376.49</v>
      </c>
      <c r="E169" s="107">
        <v>3667638.42</v>
      </c>
      <c r="F169" s="107">
        <v>-2272261.9300000002</v>
      </c>
      <c r="G169" s="105" t="s">
        <v>599</v>
      </c>
      <c r="H169" s="106" t="s">
        <v>287</v>
      </c>
    </row>
    <row r="170" spans="1:8" x14ac:dyDescent="0.35">
      <c r="A170" s="109"/>
      <c r="B170" s="110"/>
      <c r="C170" s="103" t="s">
        <v>600</v>
      </c>
      <c r="D170" s="111">
        <v>1395376.49</v>
      </c>
      <c r="E170" s="111">
        <v>3667638.42</v>
      </c>
      <c r="F170" s="111">
        <v>-2272261.9300000002</v>
      </c>
      <c r="G170" s="112" t="s">
        <v>599</v>
      </c>
      <c r="H170" s="106" t="s">
        <v>299</v>
      </c>
    </row>
    <row r="171" spans="1:8" x14ac:dyDescent="0.35">
      <c r="A171" s="109"/>
      <c r="B171" s="110"/>
      <c r="C171" s="103" t="s">
        <v>601</v>
      </c>
      <c r="D171" s="111">
        <v>-67353334.459999993</v>
      </c>
      <c r="E171" s="111">
        <v>-51469961.530000001</v>
      </c>
      <c r="F171" s="111">
        <v>-15883372.93</v>
      </c>
      <c r="G171" s="112" t="s">
        <v>602</v>
      </c>
      <c r="H171" s="106" t="s">
        <v>282</v>
      </c>
    </row>
    <row r="172" spans="1:8" x14ac:dyDescent="0.35">
      <c r="A172" s="101"/>
      <c r="B172" s="102"/>
      <c r="C172" s="103" t="s">
        <v>603</v>
      </c>
      <c r="D172" s="104"/>
      <c r="E172" s="104"/>
      <c r="F172" s="104"/>
      <c r="G172" s="105"/>
      <c r="H172" s="108" t="s">
        <v>282</v>
      </c>
    </row>
    <row r="173" spans="1:8" x14ac:dyDescent="0.35">
      <c r="A173" s="101" t="s">
        <v>288</v>
      </c>
      <c r="B173" s="102" t="s">
        <v>604</v>
      </c>
      <c r="C173" s="103" t="s">
        <v>605</v>
      </c>
      <c r="D173" s="107">
        <v>351333.53</v>
      </c>
      <c r="E173" s="107">
        <v>113970</v>
      </c>
      <c r="F173" s="107">
        <v>237363.53</v>
      </c>
      <c r="G173" s="105" t="s">
        <v>606</v>
      </c>
      <c r="H173" s="106" t="s">
        <v>299</v>
      </c>
    </row>
    <row r="174" spans="1:8" x14ac:dyDescent="0.35">
      <c r="A174" s="109"/>
      <c r="B174" s="110"/>
      <c r="C174" s="103" t="s">
        <v>607</v>
      </c>
      <c r="D174" s="111">
        <v>351333.53</v>
      </c>
      <c r="E174" s="111">
        <v>113970</v>
      </c>
      <c r="F174" s="111">
        <v>237363.53</v>
      </c>
      <c r="G174" s="112" t="s">
        <v>606</v>
      </c>
      <c r="H174" s="106" t="s">
        <v>282</v>
      </c>
    </row>
    <row r="175" spans="1:8" x14ac:dyDescent="0.35">
      <c r="A175" s="109"/>
      <c r="B175" s="110"/>
      <c r="C175" s="103" t="s">
        <v>608</v>
      </c>
      <c r="D175" s="111">
        <v>-67002000.93</v>
      </c>
      <c r="E175" s="111">
        <v>-51355991.530000001</v>
      </c>
      <c r="F175" s="111">
        <v>-15646009.4</v>
      </c>
      <c r="G175" s="112" t="s">
        <v>609</v>
      </c>
      <c r="H175" s="106" t="s">
        <v>280</v>
      </c>
    </row>
    <row r="176" spans="1:8" x14ac:dyDescent="0.35">
      <c r="A176" s="109"/>
      <c r="B176" s="110"/>
      <c r="C176" s="103" t="s">
        <v>610</v>
      </c>
      <c r="D176" s="111">
        <v>4991330897.1499996</v>
      </c>
      <c r="E176" s="111">
        <v>5013966471.8999996</v>
      </c>
      <c r="F176" s="111">
        <v>-22635574.75</v>
      </c>
      <c r="G176" s="112" t="s">
        <v>611</v>
      </c>
      <c r="H176" s="106" t="s">
        <v>278</v>
      </c>
    </row>
    <row r="177" spans="1:8" x14ac:dyDescent="0.35">
      <c r="A177" s="101"/>
      <c r="B177" s="102"/>
      <c r="C177" s="103" t="s">
        <v>612</v>
      </c>
      <c r="D177" s="104"/>
      <c r="E177" s="104"/>
      <c r="F177" s="104"/>
      <c r="G177" s="105"/>
      <c r="H177" s="108" t="s">
        <v>278</v>
      </c>
    </row>
    <row r="178" spans="1:8" x14ac:dyDescent="0.35">
      <c r="A178" s="101"/>
      <c r="B178" s="102"/>
      <c r="C178" s="103" t="s">
        <v>613</v>
      </c>
      <c r="D178" s="104"/>
      <c r="E178" s="104"/>
      <c r="F178" s="104"/>
      <c r="G178" s="105"/>
      <c r="H178" s="106" t="s">
        <v>280</v>
      </c>
    </row>
    <row r="179" spans="1:8" x14ac:dyDescent="0.35">
      <c r="A179" s="101" t="s">
        <v>283</v>
      </c>
      <c r="B179" s="102" t="s">
        <v>614</v>
      </c>
      <c r="C179" s="103" t="s">
        <v>615</v>
      </c>
      <c r="D179" s="107">
        <v>-176739.44</v>
      </c>
      <c r="E179" s="107">
        <v>-50529.26</v>
      </c>
      <c r="F179" s="107">
        <v>-126210.18</v>
      </c>
      <c r="G179" s="105" t="s">
        <v>616</v>
      </c>
      <c r="H179" s="106" t="s">
        <v>282</v>
      </c>
    </row>
    <row r="180" spans="1:8" x14ac:dyDescent="0.35">
      <c r="A180" s="101" t="s">
        <v>288</v>
      </c>
      <c r="B180" s="102" t="s">
        <v>617</v>
      </c>
      <c r="C180" s="103" t="s">
        <v>618</v>
      </c>
      <c r="D180" s="104">
        <v>14.92</v>
      </c>
      <c r="E180" s="104">
        <v>10.57</v>
      </c>
      <c r="F180" s="104">
        <v>4.3499999999999996</v>
      </c>
      <c r="G180" s="105" t="s">
        <v>619</v>
      </c>
      <c r="H180" s="108"/>
    </row>
    <row r="181" spans="1:8" x14ac:dyDescent="0.35">
      <c r="A181" s="101" t="s">
        <v>283</v>
      </c>
      <c r="B181" s="102" t="s">
        <v>620</v>
      </c>
      <c r="C181" s="103" t="s">
        <v>621</v>
      </c>
      <c r="D181" s="107">
        <v>-2368665.8199999998</v>
      </c>
      <c r="E181" s="107">
        <v>-98310.63</v>
      </c>
      <c r="F181" s="107">
        <v>-2270355.19</v>
      </c>
      <c r="G181" s="105" t="s">
        <v>622</v>
      </c>
      <c r="H181" s="108"/>
    </row>
    <row r="182" spans="1:8" x14ac:dyDescent="0.35">
      <c r="A182" s="101" t="s">
        <v>283</v>
      </c>
      <c r="B182" s="102" t="s">
        <v>623</v>
      </c>
      <c r="C182" s="103" t="s">
        <v>624</v>
      </c>
      <c r="D182" s="107">
        <v>-18542.34</v>
      </c>
      <c r="E182" s="107">
        <v>-55650.97</v>
      </c>
      <c r="F182" s="107">
        <v>37108.629999999997</v>
      </c>
      <c r="G182" s="105" t="s">
        <v>625</v>
      </c>
      <c r="H182" s="108"/>
    </row>
    <row r="183" spans="1:8" x14ac:dyDescent="0.35">
      <c r="A183" s="101" t="s">
        <v>283</v>
      </c>
      <c r="B183" s="102" t="s">
        <v>626</v>
      </c>
      <c r="C183" s="103" t="s">
        <v>627</v>
      </c>
      <c r="D183" s="107">
        <v>55386.87</v>
      </c>
      <c r="E183" s="107">
        <v>-21709.66</v>
      </c>
      <c r="F183" s="107">
        <v>77096.53</v>
      </c>
      <c r="G183" s="105" t="s">
        <v>628</v>
      </c>
      <c r="H183" s="108"/>
    </row>
    <row r="184" spans="1:8" x14ac:dyDescent="0.35">
      <c r="A184" s="101" t="s">
        <v>283</v>
      </c>
      <c r="B184" s="102" t="s">
        <v>629</v>
      </c>
      <c r="C184" s="103" t="s">
        <v>630</v>
      </c>
      <c r="D184" s="107">
        <v>-529443.48</v>
      </c>
      <c r="E184" s="107">
        <v>-438949.78</v>
      </c>
      <c r="F184" s="107">
        <v>-90493.7</v>
      </c>
      <c r="G184" s="105" t="s">
        <v>631</v>
      </c>
      <c r="H184" s="108"/>
    </row>
    <row r="185" spans="1:8" x14ac:dyDescent="0.35">
      <c r="A185" s="101" t="s">
        <v>283</v>
      </c>
      <c r="B185" s="102" t="s">
        <v>632</v>
      </c>
      <c r="C185" s="103" t="s">
        <v>633</v>
      </c>
      <c r="D185" s="107">
        <v>-2377223.79</v>
      </c>
      <c r="E185" s="107">
        <v>-1524881.4</v>
      </c>
      <c r="F185" s="107">
        <v>-852342.39</v>
      </c>
      <c r="G185" s="105" t="s">
        <v>634</v>
      </c>
      <c r="H185" s="108"/>
    </row>
    <row r="186" spans="1:8" x14ac:dyDescent="0.35">
      <c r="A186" s="101" t="s">
        <v>288</v>
      </c>
      <c r="B186" s="102" t="s">
        <v>635</v>
      </c>
      <c r="C186" s="103" t="s">
        <v>636</v>
      </c>
      <c r="D186" s="107">
        <v>-1913.72</v>
      </c>
      <c r="E186" s="107">
        <v>-1913.72</v>
      </c>
      <c r="F186" s="104">
        <v>0</v>
      </c>
      <c r="G186" s="105" t="s">
        <v>291</v>
      </c>
      <c r="H186" s="108"/>
    </row>
    <row r="187" spans="1:8" x14ac:dyDescent="0.35">
      <c r="A187" s="101" t="s">
        <v>283</v>
      </c>
      <c r="B187" s="102" t="s">
        <v>637</v>
      </c>
      <c r="C187" s="103" t="s">
        <v>638</v>
      </c>
      <c r="D187" s="107">
        <v>-1004480.13</v>
      </c>
      <c r="E187" s="107">
        <v>-167631.64000000001</v>
      </c>
      <c r="F187" s="107">
        <v>-836848.49</v>
      </c>
      <c r="G187" s="105" t="s">
        <v>639</v>
      </c>
      <c r="H187" s="108"/>
    </row>
    <row r="188" spans="1:8" x14ac:dyDescent="0.35">
      <c r="A188" s="101" t="s">
        <v>283</v>
      </c>
      <c r="B188" s="102" t="s">
        <v>640</v>
      </c>
      <c r="C188" s="103" t="s">
        <v>641</v>
      </c>
      <c r="D188" s="104">
        <v>-910</v>
      </c>
      <c r="E188" s="104">
        <v>-752</v>
      </c>
      <c r="F188" s="104">
        <v>-158</v>
      </c>
      <c r="G188" s="105" t="s">
        <v>642</v>
      </c>
      <c r="H188" s="108"/>
    </row>
    <row r="189" spans="1:8" x14ac:dyDescent="0.35">
      <c r="A189" s="101" t="s">
        <v>288</v>
      </c>
      <c r="B189" s="102" t="s">
        <v>643</v>
      </c>
      <c r="C189" s="103" t="s">
        <v>644</v>
      </c>
      <c r="D189" s="104">
        <v>-603.95000000000005</v>
      </c>
      <c r="E189" s="104">
        <v>0</v>
      </c>
      <c r="F189" s="104">
        <v>-603.95000000000005</v>
      </c>
      <c r="G189" s="105"/>
      <c r="H189" s="108"/>
    </row>
    <row r="190" spans="1:8" x14ac:dyDescent="0.35">
      <c r="A190" s="101" t="s">
        <v>288</v>
      </c>
      <c r="B190" s="102" t="s">
        <v>645</v>
      </c>
      <c r="C190" s="103" t="s">
        <v>646</v>
      </c>
      <c r="D190" s="107">
        <v>-95166</v>
      </c>
      <c r="E190" s="107">
        <v>-83897</v>
      </c>
      <c r="F190" s="107">
        <v>-11269</v>
      </c>
      <c r="G190" s="105" t="s">
        <v>647</v>
      </c>
      <c r="H190" s="108" t="s">
        <v>282</v>
      </c>
    </row>
    <row r="191" spans="1:8" x14ac:dyDescent="0.35">
      <c r="A191" s="109"/>
      <c r="B191" s="110"/>
      <c r="C191" s="103" t="s">
        <v>648</v>
      </c>
      <c r="D191" s="111">
        <v>-6518286.8799999999</v>
      </c>
      <c r="E191" s="111">
        <v>-2444215.4900000002</v>
      </c>
      <c r="F191" s="111">
        <v>-4074071.39</v>
      </c>
      <c r="G191" s="112" t="s">
        <v>649</v>
      </c>
      <c r="H191" s="106" t="s">
        <v>280</v>
      </c>
    </row>
    <row r="192" spans="1:8" x14ac:dyDescent="0.35">
      <c r="A192" s="101"/>
      <c r="B192" s="102"/>
      <c r="C192" s="103" t="s">
        <v>650</v>
      </c>
      <c r="D192" s="104"/>
      <c r="E192" s="104"/>
      <c r="F192" s="104"/>
      <c r="G192" s="105"/>
      <c r="H192" s="108" t="s">
        <v>280</v>
      </c>
    </row>
    <row r="193" spans="1:8" x14ac:dyDescent="0.35">
      <c r="A193" s="101" t="s">
        <v>283</v>
      </c>
      <c r="B193" s="102" t="s">
        <v>651</v>
      </c>
      <c r="C193" s="103" t="s">
        <v>652</v>
      </c>
      <c r="D193" s="107">
        <v>-5441.73</v>
      </c>
      <c r="E193" s="107">
        <v>-1416684.41</v>
      </c>
      <c r="F193" s="107">
        <v>1411242.68</v>
      </c>
      <c r="G193" s="105" t="s">
        <v>653</v>
      </c>
      <c r="H193" s="106" t="s">
        <v>282</v>
      </c>
    </row>
    <row r="194" spans="1:8" x14ac:dyDescent="0.35">
      <c r="A194" s="101" t="s">
        <v>283</v>
      </c>
      <c r="B194" s="102" t="s">
        <v>654</v>
      </c>
      <c r="C194" s="103" t="s">
        <v>655</v>
      </c>
      <c r="D194" s="104">
        <v>0</v>
      </c>
      <c r="E194" s="107">
        <v>-4097.45</v>
      </c>
      <c r="F194" s="107">
        <v>4097.45</v>
      </c>
      <c r="G194" s="105" t="s">
        <v>656</v>
      </c>
      <c r="H194" s="108"/>
    </row>
    <row r="195" spans="1:8" x14ac:dyDescent="0.35">
      <c r="A195" s="101" t="s">
        <v>283</v>
      </c>
      <c r="B195" s="102" t="s">
        <v>657</v>
      </c>
      <c r="C195" s="103" t="s">
        <v>658</v>
      </c>
      <c r="D195" s="104">
        <v>0</v>
      </c>
      <c r="E195" s="107">
        <v>-648073.63</v>
      </c>
      <c r="F195" s="107">
        <v>648073.63</v>
      </c>
      <c r="G195" s="105" t="s">
        <v>656</v>
      </c>
      <c r="H195" s="108"/>
    </row>
    <row r="196" spans="1:8" x14ac:dyDescent="0.35">
      <c r="A196" s="101" t="s">
        <v>283</v>
      </c>
      <c r="B196" s="102" t="s">
        <v>659</v>
      </c>
      <c r="C196" s="103" t="s">
        <v>660</v>
      </c>
      <c r="D196" s="104">
        <v>0</v>
      </c>
      <c r="E196" s="107">
        <v>-2805775.18</v>
      </c>
      <c r="F196" s="107">
        <v>2805775.18</v>
      </c>
      <c r="G196" s="105" t="s">
        <v>656</v>
      </c>
      <c r="H196" s="108"/>
    </row>
    <row r="197" spans="1:8" x14ac:dyDescent="0.35">
      <c r="A197" s="101" t="s">
        <v>283</v>
      </c>
      <c r="B197" s="102" t="s">
        <v>661</v>
      </c>
      <c r="C197" s="103" t="s">
        <v>662</v>
      </c>
      <c r="D197" s="104">
        <v>0</v>
      </c>
      <c r="E197" s="107">
        <v>-15619.49</v>
      </c>
      <c r="F197" s="107">
        <v>15619.49</v>
      </c>
      <c r="G197" s="105" t="s">
        <v>656</v>
      </c>
      <c r="H197" s="108"/>
    </row>
    <row r="198" spans="1:8" x14ac:dyDescent="0.35">
      <c r="A198" s="101" t="s">
        <v>283</v>
      </c>
      <c r="B198" s="102" t="s">
        <v>663</v>
      </c>
      <c r="C198" s="103" t="s">
        <v>664</v>
      </c>
      <c r="D198" s="107">
        <v>-1880585.99</v>
      </c>
      <c r="E198" s="107">
        <v>-1322290.6299999999</v>
      </c>
      <c r="F198" s="107">
        <v>-558295.36</v>
      </c>
      <c r="G198" s="105" t="s">
        <v>665</v>
      </c>
      <c r="H198" s="108"/>
    </row>
    <row r="199" spans="1:8" x14ac:dyDescent="0.35">
      <c r="A199" s="101" t="s">
        <v>283</v>
      </c>
      <c r="B199" s="102" t="s">
        <v>666</v>
      </c>
      <c r="C199" s="103" t="s">
        <v>667</v>
      </c>
      <c r="D199" s="104">
        <v>-610.79</v>
      </c>
      <c r="E199" s="107">
        <v>-4679945.3099999996</v>
      </c>
      <c r="F199" s="107">
        <v>4679334.5199999996</v>
      </c>
      <c r="G199" s="105" t="s">
        <v>656</v>
      </c>
      <c r="H199" s="108"/>
    </row>
    <row r="200" spans="1:8" x14ac:dyDescent="0.35">
      <c r="A200" s="101" t="s">
        <v>283</v>
      </c>
      <c r="B200" s="102" t="s">
        <v>668</v>
      </c>
      <c r="C200" s="103" t="s">
        <v>669</v>
      </c>
      <c r="D200" s="104">
        <v>0</v>
      </c>
      <c r="E200" s="107">
        <v>-23283.51</v>
      </c>
      <c r="F200" s="107">
        <v>23283.51</v>
      </c>
      <c r="G200" s="105" t="s">
        <v>656</v>
      </c>
      <c r="H200" s="108"/>
    </row>
    <row r="201" spans="1:8" x14ac:dyDescent="0.35">
      <c r="A201" s="101" t="s">
        <v>283</v>
      </c>
      <c r="B201" s="102" t="s">
        <v>670</v>
      </c>
      <c r="C201" s="103" t="s">
        <v>671</v>
      </c>
      <c r="D201" s="104">
        <v>0</v>
      </c>
      <c r="E201" s="104">
        <v>-546.76</v>
      </c>
      <c r="F201" s="104">
        <v>546.76</v>
      </c>
      <c r="G201" s="105" t="s">
        <v>656</v>
      </c>
      <c r="H201" s="108"/>
    </row>
    <row r="202" spans="1:8" x14ac:dyDescent="0.35">
      <c r="A202" s="101" t="s">
        <v>283</v>
      </c>
      <c r="B202" s="102" t="s">
        <v>672</v>
      </c>
      <c r="C202" s="103" t="s">
        <v>673</v>
      </c>
      <c r="D202" s="104">
        <v>0</v>
      </c>
      <c r="E202" s="104">
        <v>-526.19000000000005</v>
      </c>
      <c r="F202" s="104">
        <v>526.19000000000005</v>
      </c>
      <c r="G202" s="105" t="s">
        <v>656</v>
      </c>
      <c r="H202" s="108"/>
    </row>
    <row r="203" spans="1:8" x14ac:dyDescent="0.35">
      <c r="A203" s="101" t="s">
        <v>283</v>
      </c>
      <c r="B203" s="102" t="s">
        <v>674</v>
      </c>
      <c r="C203" s="103" t="s">
        <v>675</v>
      </c>
      <c r="D203" s="104">
        <v>0</v>
      </c>
      <c r="E203" s="107">
        <v>-11915.19</v>
      </c>
      <c r="F203" s="107">
        <v>11915.19</v>
      </c>
      <c r="G203" s="105" t="s">
        <v>656</v>
      </c>
      <c r="H203" s="108" t="s">
        <v>282</v>
      </c>
    </row>
    <row r="204" spans="1:8" x14ac:dyDescent="0.35">
      <c r="A204" s="109"/>
      <c r="B204" s="110"/>
      <c r="C204" s="103" t="s">
        <v>676</v>
      </c>
      <c r="D204" s="111">
        <v>-1886638.51</v>
      </c>
      <c r="E204" s="111">
        <v>-10928757.75</v>
      </c>
      <c r="F204" s="111">
        <v>9042119.2400000002</v>
      </c>
      <c r="G204" s="112" t="s">
        <v>677</v>
      </c>
      <c r="H204" s="106" t="s">
        <v>280</v>
      </c>
    </row>
    <row r="205" spans="1:8" x14ac:dyDescent="0.35">
      <c r="A205" s="101"/>
      <c r="B205" s="102"/>
      <c r="C205" s="103" t="s">
        <v>678</v>
      </c>
      <c r="D205" s="104"/>
      <c r="E205" s="104"/>
      <c r="F205" s="104"/>
      <c r="G205" s="105"/>
      <c r="H205" s="108" t="s">
        <v>280</v>
      </c>
    </row>
    <row r="206" spans="1:8" x14ac:dyDescent="0.35">
      <c r="A206" s="101" t="s">
        <v>283</v>
      </c>
      <c r="B206" s="102" t="s">
        <v>679</v>
      </c>
      <c r="C206" s="103" t="s">
        <v>680</v>
      </c>
      <c r="D206" s="107">
        <v>-2372193.64</v>
      </c>
      <c r="E206" s="107">
        <v>-2127918.21</v>
      </c>
      <c r="F206" s="107">
        <v>-244275.43</v>
      </c>
      <c r="G206" s="105" t="s">
        <v>681</v>
      </c>
      <c r="H206" s="106" t="s">
        <v>282</v>
      </c>
    </row>
    <row r="207" spans="1:8" x14ac:dyDescent="0.35">
      <c r="A207" s="109"/>
      <c r="B207" s="110"/>
      <c r="C207" s="103" t="s">
        <v>682</v>
      </c>
      <c r="D207" s="111">
        <v>-2372193.64</v>
      </c>
      <c r="E207" s="111">
        <v>-2127918.21</v>
      </c>
      <c r="F207" s="111">
        <v>-244275.43</v>
      </c>
      <c r="G207" s="112" t="s">
        <v>681</v>
      </c>
      <c r="H207" s="106" t="s">
        <v>280</v>
      </c>
    </row>
    <row r="208" spans="1:8" x14ac:dyDescent="0.35">
      <c r="A208" s="101"/>
      <c r="B208" s="102"/>
      <c r="C208" s="103" t="s">
        <v>683</v>
      </c>
      <c r="D208" s="104"/>
      <c r="E208" s="104"/>
      <c r="F208" s="104"/>
      <c r="G208" s="105"/>
      <c r="H208" s="108" t="s">
        <v>280</v>
      </c>
    </row>
    <row r="209" spans="1:8" x14ac:dyDescent="0.35">
      <c r="A209" s="101" t="s">
        <v>283</v>
      </c>
      <c r="B209" s="102" t="s">
        <v>684</v>
      </c>
      <c r="C209" s="103" t="s">
        <v>685</v>
      </c>
      <c r="D209" s="107">
        <v>-1025544.81</v>
      </c>
      <c r="E209" s="107">
        <v>-484507.71</v>
      </c>
      <c r="F209" s="107">
        <v>-541037.1</v>
      </c>
      <c r="G209" s="105" t="s">
        <v>686</v>
      </c>
      <c r="H209" s="106" t="s">
        <v>282</v>
      </c>
    </row>
    <row r="210" spans="1:8" x14ac:dyDescent="0.35">
      <c r="A210" s="109"/>
      <c r="B210" s="110"/>
      <c r="C210" s="103" t="s">
        <v>687</v>
      </c>
      <c r="D210" s="111">
        <v>-1025544.81</v>
      </c>
      <c r="E210" s="111">
        <v>-484507.71</v>
      </c>
      <c r="F210" s="111">
        <v>-541037.1</v>
      </c>
      <c r="G210" s="112" t="s">
        <v>686</v>
      </c>
      <c r="H210" s="106" t="s">
        <v>280</v>
      </c>
    </row>
    <row r="211" spans="1:8" x14ac:dyDescent="0.35">
      <c r="A211" s="101"/>
      <c r="B211" s="102"/>
      <c r="C211" s="103" t="s">
        <v>688</v>
      </c>
      <c r="D211" s="104"/>
      <c r="E211" s="104"/>
      <c r="F211" s="104"/>
      <c r="G211" s="105"/>
      <c r="H211" s="108" t="s">
        <v>280</v>
      </c>
    </row>
    <row r="212" spans="1:8" x14ac:dyDescent="0.35">
      <c r="A212" s="101" t="s">
        <v>370</v>
      </c>
      <c r="B212" s="102" t="s">
        <v>689</v>
      </c>
      <c r="C212" s="103" t="s">
        <v>690</v>
      </c>
      <c r="D212" s="107">
        <v>279990.90999999997</v>
      </c>
      <c r="E212" s="107">
        <v>279990.90999999997</v>
      </c>
      <c r="F212" s="104">
        <v>0</v>
      </c>
      <c r="G212" s="105" t="s">
        <v>291</v>
      </c>
      <c r="H212" s="106" t="s">
        <v>282</v>
      </c>
    </row>
    <row r="213" spans="1:8" x14ac:dyDescent="0.35">
      <c r="A213" s="101" t="s">
        <v>283</v>
      </c>
      <c r="B213" s="102" t="s">
        <v>691</v>
      </c>
      <c r="C213" s="103" t="s">
        <v>692</v>
      </c>
      <c r="D213" s="107">
        <v>-4116010.03</v>
      </c>
      <c r="E213" s="107">
        <v>-3222712.02</v>
      </c>
      <c r="F213" s="107">
        <v>-893298.01</v>
      </c>
      <c r="G213" s="105" t="s">
        <v>693</v>
      </c>
      <c r="H213" s="108"/>
    </row>
    <row r="214" spans="1:8" x14ac:dyDescent="0.35">
      <c r="A214" s="101" t="s">
        <v>283</v>
      </c>
      <c r="B214" s="102" t="s">
        <v>694</v>
      </c>
      <c r="C214" s="103" t="s">
        <v>695</v>
      </c>
      <c r="D214" s="104">
        <v>-4.74</v>
      </c>
      <c r="E214" s="104">
        <v>0</v>
      </c>
      <c r="F214" s="104">
        <v>-4.74</v>
      </c>
      <c r="G214" s="105"/>
      <c r="H214" s="108"/>
    </row>
    <row r="215" spans="1:8" x14ac:dyDescent="0.35">
      <c r="A215" s="101" t="s">
        <v>283</v>
      </c>
      <c r="B215" s="102" t="s">
        <v>696</v>
      </c>
      <c r="C215" s="103" t="s">
        <v>697</v>
      </c>
      <c r="D215" s="107">
        <v>3725730.97</v>
      </c>
      <c r="E215" s="107">
        <v>2675831.65</v>
      </c>
      <c r="F215" s="107">
        <v>1049899.32</v>
      </c>
      <c r="G215" s="105" t="s">
        <v>698</v>
      </c>
      <c r="H215" s="108"/>
    </row>
    <row r="216" spans="1:8" x14ac:dyDescent="0.35">
      <c r="A216" s="101" t="s">
        <v>283</v>
      </c>
      <c r="B216" s="102" t="s">
        <v>699</v>
      </c>
      <c r="C216" s="103" t="s">
        <v>700</v>
      </c>
      <c r="D216" s="107">
        <v>-3640346.85</v>
      </c>
      <c r="E216" s="107">
        <v>-3892916.94</v>
      </c>
      <c r="F216" s="107">
        <v>252570.09</v>
      </c>
      <c r="G216" s="105" t="s">
        <v>538</v>
      </c>
      <c r="H216" s="108"/>
    </row>
    <row r="217" spans="1:8" x14ac:dyDescent="0.35">
      <c r="A217" s="101" t="s">
        <v>283</v>
      </c>
      <c r="B217" s="102" t="s">
        <v>701</v>
      </c>
      <c r="C217" s="103" t="s">
        <v>702</v>
      </c>
      <c r="D217" s="107">
        <v>-294099.37</v>
      </c>
      <c r="E217" s="107">
        <v>-255860.52</v>
      </c>
      <c r="F217" s="107">
        <v>-38238.85</v>
      </c>
      <c r="G217" s="105" t="s">
        <v>703</v>
      </c>
      <c r="H217" s="108"/>
    </row>
    <row r="218" spans="1:8" x14ac:dyDescent="0.35">
      <c r="A218" s="101" t="s">
        <v>288</v>
      </c>
      <c r="B218" s="102" t="s">
        <v>704</v>
      </c>
      <c r="C218" s="103" t="s">
        <v>705</v>
      </c>
      <c r="D218" s="107">
        <v>-187056.78</v>
      </c>
      <c r="E218" s="107">
        <v>-337174.05</v>
      </c>
      <c r="F218" s="107">
        <v>150117.26999999999</v>
      </c>
      <c r="G218" s="105" t="s">
        <v>706</v>
      </c>
      <c r="H218" s="108" t="s">
        <v>282</v>
      </c>
    </row>
    <row r="219" spans="1:8" x14ac:dyDescent="0.35">
      <c r="A219" s="109"/>
      <c r="B219" s="110"/>
      <c r="C219" s="103" t="s">
        <v>707</v>
      </c>
      <c r="D219" s="111">
        <v>-4231795.8899999997</v>
      </c>
      <c r="E219" s="111">
        <v>-4752840.97</v>
      </c>
      <c r="F219" s="111">
        <v>521045.08</v>
      </c>
      <c r="G219" s="112" t="s">
        <v>708</v>
      </c>
      <c r="H219" s="106" t="s">
        <v>280</v>
      </c>
    </row>
    <row r="220" spans="1:8" x14ac:dyDescent="0.35">
      <c r="A220" s="101"/>
      <c r="B220" s="102"/>
      <c r="C220" s="103" t="s">
        <v>709</v>
      </c>
      <c r="D220" s="104"/>
      <c r="E220" s="104"/>
      <c r="F220" s="104"/>
      <c r="G220" s="105"/>
      <c r="H220" s="108" t="s">
        <v>280</v>
      </c>
    </row>
    <row r="221" spans="1:8" x14ac:dyDescent="0.35">
      <c r="A221" s="101" t="s">
        <v>283</v>
      </c>
      <c r="B221" s="102" t="s">
        <v>710</v>
      </c>
      <c r="C221" s="103" t="s">
        <v>711</v>
      </c>
      <c r="D221" s="107">
        <v>-2267.21</v>
      </c>
      <c r="E221" s="107">
        <v>-4333.71</v>
      </c>
      <c r="F221" s="107">
        <v>2066.5</v>
      </c>
      <c r="G221" s="105" t="s">
        <v>712</v>
      </c>
      <c r="H221" s="106" t="s">
        <v>282</v>
      </c>
    </row>
    <row r="222" spans="1:8" x14ac:dyDescent="0.35">
      <c r="A222" s="109"/>
      <c r="B222" s="110"/>
      <c r="C222" s="103" t="s">
        <v>713</v>
      </c>
      <c r="D222" s="111">
        <v>-2267.21</v>
      </c>
      <c r="E222" s="111">
        <v>-4333.71</v>
      </c>
      <c r="F222" s="111">
        <v>2066.5</v>
      </c>
      <c r="G222" s="112" t="s">
        <v>712</v>
      </c>
      <c r="H222" s="106" t="s">
        <v>280</v>
      </c>
    </row>
    <row r="223" spans="1:8" x14ac:dyDescent="0.35">
      <c r="A223" s="101"/>
      <c r="B223" s="102"/>
      <c r="C223" s="103" t="s">
        <v>714</v>
      </c>
      <c r="D223" s="104"/>
      <c r="E223" s="104"/>
      <c r="F223" s="104"/>
      <c r="G223" s="105"/>
      <c r="H223" s="108" t="s">
        <v>280</v>
      </c>
    </row>
    <row r="224" spans="1:8" x14ac:dyDescent="0.35">
      <c r="A224" s="101" t="s">
        <v>283</v>
      </c>
      <c r="B224" s="102" t="s">
        <v>715</v>
      </c>
      <c r="C224" s="103" t="s">
        <v>716</v>
      </c>
      <c r="D224" s="107">
        <v>-107401.47</v>
      </c>
      <c r="E224" s="107">
        <v>-98205.26</v>
      </c>
      <c r="F224" s="107">
        <v>-9196.2099999999991</v>
      </c>
      <c r="G224" s="105" t="s">
        <v>717</v>
      </c>
      <c r="H224" s="106" t="s">
        <v>282</v>
      </c>
    </row>
    <row r="225" spans="1:8" x14ac:dyDescent="0.35">
      <c r="A225" s="101" t="s">
        <v>283</v>
      </c>
      <c r="B225" s="102" t="s">
        <v>718</v>
      </c>
      <c r="C225" s="103" t="s">
        <v>719</v>
      </c>
      <c r="D225" s="104">
        <v>200</v>
      </c>
      <c r="E225" s="104">
        <v>0</v>
      </c>
      <c r="F225" s="104">
        <v>200</v>
      </c>
      <c r="G225" s="105"/>
      <c r="H225" s="108" t="s">
        <v>282</v>
      </c>
    </row>
    <row r="226" spans="1:8" x14ac:dyDescent="0.35">
      <c r="A226" s="109"/>
      <c r="B226" s="110"/>
      <c r="C226" s="103" t="s">
        <v>720</v>
      </c>
      <c r="D226" s="111">
        <v>-107201.47</v>
      </c>
      <c r="E226" s="111">
        <v>-98205.26</v>
      </c>
      <c r="F226" s="111">
        <v>-8996.2099999999991</v>
      </c>
      <c r="G226" s="112" t="s">
        <v>591</v>
      </c>
      <c r="H226" s="106" t="s">
        <v>280</v>
      </c>
    </row>
    <row r="227" spans="1:8" x14ac:dyDescent="0.35">
      <c r="A227" s="101"/>
      <c r="B227" s="102"/>
      <c r="C227" s="103" t="s">
        <v>721</v>
      </c>
      <c r="D227" s="104"/>
      <c r="E227" s="104"/>
      <c r="F227" s="104"/>
      <c r="G227" s="105"/>
      <c r="H227" s="108" t="s">
        <v>280</v>
      </c>
    </row>
    <row r="228" spans="1:8" x14ac:dyDescent="0.35">
      <c r="A228" s="101" t="s">
        <v>283</v>
      </c>
      <c r="B228" s="102" t="s">
        <v>722</v>
      </c>
      <c r="C228" s="103" t="s">
        <v>723</v>
      </c>
      <c r="D228" s="107">
        <v>-28897.439999999999</v>
      </c>
      <c r="E228" s="107">
        <v>-19018.38</v>
      </c>
      <c r="F228" s="107">
        <v>-9879.06</v>
      </c>
      <c r="G228" s="105" t="s">
        <v>724</v>
      </c>
      <c r="H228" s="106" t="s">
        <v>282</v>
      </c>
    </row>
    <row r="229" spans="1:8" x14ac:dyDescent="0.35">
      <c r="A229" s="101" t="s">
        <v>288</v>
      </c>
      <c r="B229" s="102" t="s">
        <v>725</v>
      </c>
      <c r="C229" s="103" t="s">
        <v>726</v>
      </c>
      <c r="D229" s="104">
        <v>351.4</v>
      </c>
      <c r="E229" s="104">
        <v>0</v>
      </c>
      <c r="F229" s="104">
        <v>351.4</v>
      </c>
      <c r="G229" s="105"/>
      <c r="H229" s="108"/>
    </row>
    <row r="230" spans="1:8" x14ac:dyDescent="0.35">
      <c r="A230" s="101" t="s">
        <v>283</v>
      </c>
      <c r="B230" s="102" t="s">
        <v>727</v>
      </c>
      <c r="C230" s="103" t="s">
        <v>728</v>
      </c>
      <c r="D230" s="107">
        <v>-1089816.1000000001</v>
      </c>
      <c r="E230" s="107">
        <v>-985559.99</v>
      </c>
      <c r="F230" s="107">
        <v>-104256.11</v>
      </c>
      <c r="G230" s="105" t="s">
        <v>729</v>
      </c>
      <c r="H230" s="108"/>
    </row>
    <row r="231" spans="1:8" x14ac:dyDescent="0.35">
      <c r="A231" s="101" t="s">
        <v>283</v>
      </c>
      <c r="B231" s="102" t="s">
        <v>730</v>
      </c>
      <c r="C231" s="103" t="s">
        <v>731</v>
      </c>
      <c r="D231" s="107">
        <v>-435351.75</v>
      </c>
      <c r="E231" s="107">
        <v>-398059.93</v>
      </c>
      <c r="F231" s="107">
        <v>-37291.82</v>
      </c>
      <c r="G231" s="105" t="s">
        <v>717</v>
      </c>
      <c r="H231" s="108"/>
    </row>
    <row r="232" spans="1:8" x14ac:dyDescent="0.35">
      <c r="A232" s="101" t="s">
        <v>288</v>
      </c>
      <c r="B232" s="102" t="s">
        <v>732</v>
      </c>
      <c r="C232" s="103" t="s">
        <v>733</v>
      </c>
      <c r="D232" s="107">
        <v>-398982.19</v>
      </c>
      <c r="E232" s="107">
        <v>-439868.01</v>
      </c>
      <c r="F232" s="107">
        <v>40885.82</v>
      </c>
      <c r="G232" s="105" t="s">
        <v>734</v>
      </c>
      <c r="H232" s="108"/>
    </row>
    <row r="233" spans="1:8" x14ac:dyDescent="0.35">
      <c r="A233" s="101" t="s">
        <v>283</v>
      </c>
      <c r="B233" s="102" t="s">
        <v>735</v>
      </c>
      <c r="C233" s="103" t="s">
        <v>736</v>
      </c>
      <c r="D233" s="107">
        <v>-532042.1</v>
      </c>
      <c r="E233" s="107">
        <v>-549840.24</v>
      </c>
      <c r="F233" s="107">
        <v>17798.14</v>
      </c>
      <c r="G233" s="105" t="s">
        <v>737</v>
      </c>
      <c r="H233" s="108"/>
    </row>
    <row r="234" spans="1:8" x14ac:dyDescent="0.35">
      <c r="A234" s="101" t="s">
        <v>288</v>
      </c>
      <c r="B234" s="102" t="s">
        <v>738</v>
      </c>
      <c r="C234" s="103" t="s">
        <v>739</v>
      </c>
      <c r="D234" s="107">
        <v>-26109.54</v>
      </c>
      <c r="E234" s="107">
        <v>-26109.54</v>
      </c>
      <c r="F234" s="104">
        <v>0</v>
      </c>
      <c r="G234" s="105" t="s">
        <v>291</v>
      </c>
      <c r="H234" s="108"/>
    </row>
    <row r="235" spans="1:8" x14ac:dyDescent="0.35">
      <c r="A235" s="101" t="s">
        <v>370</v>
      </c>
      <c r="B235" s="102" t="s">
        <v>740</v>
      </c>
      <c r="C235" s="103" t="s">
        <v>741</v>
      </c>
      <c r="D235" s="107">
        <v>-5404.03</v>
      </c>
      <c r="E235" s="107">
        <v>-5404.03</v>
      </c>
      <c r="F235" s="104">
        <v>0</v>
      </c>
      <c r="G235" s="105" t="s">
        <v>291</v>
      </c>
      <c r="H235" s="108"/>
    </row>
    <row r="236" spans="1:8" x14ac:dyDescent="0.35">
      <c r="A236" s="101" t="s">
        <v>288</v>
      </c>
      <c r="B236" s="102" t="s">
        <v>742</v>
      </c>
      <c r="C236" s="103" t="s">
        <v>743</v>
      </c>
      <c r="D236" s="107">
        <v>-501406.99</v>
      </c>
      <c r="E236" s="107">
        <v>-131613.35</v>
      </c>
      <c r="F236" s="107">
        <v>-369793.64</v>
      </c>
      <c r="G236" s="105" t="s">
        <v>744</v>
      </c>
      <c r="H236" s="108"/>
    </row>
    <row r="237" spans="1:8" x14ac:dyDescent="0.35">
      <c r="A237" s="101" t="s">
        <v>288</v>
      </c>
      <c r="B237" s="102" t="s">
        <v>745</v>
      </c>
      <c r="C237" s="103" t="s">
        <v>746</v>
      </c>
      <c r="D237" s="107">
        <v>-349390.96</v>
      </c>
      <c r="E237" s="107">
        <v>-148357.71</v>
      </c>
      <c r="F237" s="107">
        <v>-201033.25</v>
      </c>
      <c r="G237" s="105" t="s">
        <v>747</v>
      </c>
      <c r="H237" s="108"/>
    </row>
    <row r="238" spans="1:8" x14ac:dyDescent="0.35">
      <c r="A238" s="101" t="s">
        <v>283</v>
      </c>
      <c r="B238" s="102" t="s">
        <v>748</v>
      </c>
      <c r="C238" s="103" t="s">
        <v>749</v>
      </c>
      <c r="D238" s="107">
        <v>-26487.77</v>
      </c>
      <c r="E238" s="107">
        <v>-25436.1</v>
      </c>
      <c r="F238" s="107">
        <v>-1051.67</v>
      </c>
      <c r="G238" s="105" t="s">
        <v>750</v>
      </c>
      <c r="H238" s="108"/>
    </row>
    <row r="239" spans="1:8" x14ac:dyDescent="0.35">
      <c r="A239" s="101" t="s">
        <v>283</v>
      </c>
      <c r="B239" s="102" t="s">
        <v>751</v>
      </c>
      <c r="C239" s="103" t="s">
        <v>752</v>
      </c>
      <c r="D239" s="107">
        <v>-489997.65</v>
      </c>
      <c r="E239" s="107">
        <v>-457827.01</v>
      </c>
      <c r="F239" s="107">
        <v>-32170.639999999999</v>
      </c>
      <c r="G239" s="105" t="s">
        <v>753</v>
      </c>
      <c r="H239" s="108" t="s">
        <v>282</v>
      </c>
    </row>
    <row r="240" spans="1:8" x14ac:dyDescent="0.35">
      <c r="A240" s="109"/>
      <c r="B240" s="110"/>
      <c r="C240" s="103" t="s">
        <v>754</v>
      </c>
      <c r="D240" s="111">
        <v>-3883535.12</v>
      </c>
      <c r="E240" s="111">
        <v>-3187094.29</v>
      </c>
      <c r="F240" s="111">
        <v>-696440.83</v>
      </c>
      <c r="G240" s="112" t="s">
        <v>755</v>
      </c>
      <c r="H240" s="106" t="s">
        <v>280</v>
      </c>
    </row>
    <row r="241" spans="1:9" x14ac:dyDescent="0.35">
      <c r="A241" s="109"/>
      <c r="B241" s="110"/>
      <c r="C241" s="103" t="s">
        <v>756</v>
      </c>
      <c r="D241" s="111">
        <v>-20027463.530000001</v>
      </c>
      <c r="E241" s="111">
        <v>-24027873.390000001</v>
      </c>
      <c r="F241" s="111">
        <v>4000409.86</v>
      </c>
      <c r="G241" s="112" t="s">
        <v>757</v>
      </c>
      <c r="H241" s="106" t="s">
        <v>278</v>
      </c>
    </row>
    <row r="242" spans="1:9" x14ac:dyDescent="0.35">
      <c r="A242" s="101"/>
      <c r="B242" s="102"/>
      <c r="C242" s="103" t="s">
        <v>758</v>
      </c>
      <c r="D242" s="104"/>
      <c r="E242" s="104"/>
      <c r="F242" s="104"/>
      <c r="G242" s="105"/>
      <c r="H242" s="108" t="s">
        <v>278</v>
      </c>
    </row>
    <row r="243" spans="1:9" x14ac:dyDescent="0.35">
      <c r="A243" s="101"/>
      <c r="B243" s="102"/>
      <c r="C243" s="103" t="s">
        <v>759</v>
      </c>
      <c r="D243" s="104"/>
      <c r="E243" s="104"/>
      <c r="F243" s="104"/>
      <c r="G243" s="105"/>
      <c r="H243" s="106" t="s">
        <v>280</v>
      </c>
    </row>
    <row r="244" spans="1:9" x14ac:dyDescent="0.35">
      <c r="A244" s="101" t="s">
        <v>288</v>
      </c>
      <c r="B244" s="102" t="s">
        <v>760</v>
      </c>
      <c r="C244" s="103" t="s">
        <v>761</v>
      </c>
      <c r="D244" s="107">
        <v>-277650.88</v>
      </c>
      <c r="E244" s="107">
        <v>-1994885.32</v>
      </c>
      <c r="F244" s="107">
        <v>1717234.44</v>
      </c>
      <c r="G244" s="105" t="s">
        <v>762</v>
      </c>
      <c r="H244" s="106" t="s">
        <v>282</v>
      </c>
    </row>
    <row r="245" spans="1:9" x14ac:dyDescent="0.35">
      <c r="A245" s="101" t="s">
        <v>288</v>
      </c>
      <c r="B245" s="102" t="s">
        <v>763</v>
      </c>
      <c r="C245" s="103" t="s">
        <v>764</v>
      </c>
      <c r="D245" s="107">
        <v>-660382.07999999996</v>
      </c>
      <c r="E245" s="107">
        <v>-654872.07999999996</v>
      </c>
      <c r="F245" s="107">
        <v>-5510</v>
      </c>
      <c r="G245" s="105" t="s">
        <v>765</v>
      </c>
      <c r="H245" s="108" t="s">
        <v>282</v>
      </c>
    </row>
    <row r="246" spans="1:9" x14ac:dyDescent="0.35">
      <c r="A246" s="109"/>
      <c r="B246" s="110"/>
      <c r="C246" s="103" t="s">
        <v>766</v>
      </c>
      <c r="D246" s="111">
        <v>-938032.96</v>
      </c>
      <c r="E246" s="111">
        <v>-2649757.4</v>
      </c>
      <c r="F246" s="111">
        <v>1711724.44</v>
      </c>
      <c r="G246" s="112" t="s">
        <v>767</v>
      </c>
      <c r="H246" s="106" t="s">
        <v>280</v>
      </c>
    </row>
    <row r="247" spans="1:9" x14ac:dyDescent="0.35">
      <c r="A247" s="101"/>
      <c r="B247" s="102"/>
      <c r="C247" s="103" t="s">
        <v>768</v>
      </c>
      <c r="D247" s="104"/>
      <c r="E247" s="104"/>
      <c r="F247" s="104"/>
      <c r="G247" s="105"/>
      <c r="H247" s="108" t="s">
        <v>280</v>
      </c>
    </row>
    <row r="248" spans="1:9" x14ac:dyDescent="0.35">
      <c r="A248" s="101" t="s">
        <v>283</v>
      </c>
      <c r="B248" s="102" t="s">
        <v>769</v>
      </c>
      <c r="C248" s="103" t="s">
        <v>770</v>
      </c>
      <c r="D248" s="107">
        <v>1016514.11</v>
      </c>
      <c r="E248" s="107">
        <v>1107874.19</v>
      </c>
      <c r="F248" s="107">
        <v>-91360.08</v>
      </c>
      <c r="G248" s="105" t="s">
        <v>771</v>
      </c>
      <c r="H248" s="106" t="s">
        <v>282</v>
      </c>
      <c r="I248" s="85" t="s">
        <v>519</v>
      </c>
    </row>
    <row r="249" spans="1:9" x14ac:dyDescent="0.35">
      <c r="A249" s="101" t="s">
        <v>283</v>
      </c>
      <c r="B249" s="102" t="s">
        <v>772</v>
      </c>
      <c r="C249" s="103" t="s">
        <v>773</v>
      </c>
      <c r="D249" s="107">
        <v>3532024.73</v>
      </c>
      <c r="E249" s="107">
        <v>3773368.11</v>
      </c>
      <c r="F249" s="107">
        <v>-241343.38</v>
      </c>
      <c r="G249" s="105" t="s">
        <v>774</v>
      </c>
      <c r="H249" s="108"/>
      <c r="I249" s="85" t="s">
        <v>519</v>
      </c>
    </row>
    <row r="250" spans="1:9" x14ac:dyDescent="0.35">
      <c r="A250" s="101" t="s">
        <v>283</v>
      </c>
      <c r="B250" s="102" t="s">
        <v>775</v>
      </c>
      <c r="C250" s="103" t="s">
        <v>776</v>
      </c>
      <c r="D250" s="107">
        <v>-22680568.280000001</v>
      </c>
      <c r="E250" s="107">
        <v>-23199038.899999999</v>
      </c>
      <c r="F250" s="107">
        <v>518470.62</v>
      </c>
      <c r="G250" s="105" t="s">
        <v>777</v>
      </c>
      <c r="H250" s="108"/>
      <c r="I250" s="85" t="s">
        <v>519</v>
      </c>
    </row>
    <row r="251" spans="1:9" x14ac:dyDescent="0.35">
      <c r="A251" s="101" t="s">
        <v>283</v>
      </c>
      <c r="B251" s="102" t="s">
        <v>778</v>
      </c>
      <c r="C251" s="103" t="s">
        <v>779</v>
      </c>
      <c r="D251" s="107">
        <v>-1120871.8400000001</v>
      </c>
      <c r="E251" s="107">
        <v>-1329265.3400000001</v>
      </c>
      <c r="F251" s="107">
        <v>208393.5</v>
      </c>
      <c r="G251" s="105" t="s">
        <v>780</v>
      </c>
      <c r="H251" s="108" t="s">
        <v>282</v>
      </c>
      <c r="I251" s="85" t="s">
        <v>519</v>
      </c>
    </row>
    <row r="252" spans="1:9" x14ac:dyDescent="0.35">
      <c r="A252" s="109"/>
      <c r="B252" s="110"/>
      <c r="C252" s="103" t="s">
        <v>781</v>
      </c>
      <c r="D252" s="111">
        <v>-19252901.280000001</v>
      </c>
      <c r="E252" s="111">
        <v>-19647061.940000001</v>
      </c>
      <c r="F252" s="111">
        <v>394160.66</v>
      </c>
      <c r="G252" s="112" t="s">
        <v>782</v>
      </c>
      <c r="H252" s="106" t="s">
        <v>280</v>
      </c>
    </row>
    <row r="253" spans="1:9" x14ac:dyDescent="0.35">
      <c r="A253" s="101"/>
      <c r="B253" s="102"/>
      <c r="C253" s="103" t="s">
        <v>783</v>
      </c>
      <c r="D253" s="104"/>
      <c r="E253" s="104"/>
      <c r="F253" s="104"/>
      <c r="G253" s="105"/>
      <c r="H253" s="108" t="s">
        <v>280</v>
      </c>
    </row>
    <row r="254" spans="1:9" x14ac:dyDescent="0.35">
      <c r="A254" s="101" t="s">
        <v>283</v>
      </c>
      <c r="B254" s="102" t="s">
        <v>784</v>
      </c>
      <c r="C254" s="103" t="s">
        <v>785</v>
      </c>
      <c r="D254" s="107">
        <v>228998.31</v>
      </c>
      <c r="E254" s="107">
        <v>149201.14000000001</v>
      </c>
      <c r="F254" s="107">
        <v>79797.17</v>
      </c>
      <c r="G254" s="105" t="s">
        <v>786</v>
      </c>
      <c r="H254" s="106" t="s">
        <v>282</v>
      </c>
    </row>
    <row r="255" spans="1:9" x14ac:dyDescent="0.35">
      <c r="A255" s="101" t="s">
        <v>283</v>
      </c>
      <c r="B255" s="102" t="s">
        <v>787</v>
      </c>
      <c r="C255" s="103" t="s">
        <v>788</v>
      </c>
      <c r="D255" s="107">
        <v>-5363939.93</v>
      </c>
      <c r="E255" s="107">
        <v>-5441549.1699999999</v>
      </c>
      <c r="F255" s="107">
        <v>77609.240000000005</v>
      </c>
      <c r="G255" s="105" t="s">
        <v>789</v>
      </c>
      <c r="H255" s="108"/>
    </row>
    <row r="256" spans="1:9" x14ac:dyDescent="0.35">
      <c r="A256" s="101" t="s">
        <v>283</v>
      </c>
      <c r="B256" s="102" t="s">
        <v>790</v>
      </c>
      <c r="C256" s="103" t="s">
        <v>791</v>
      </c>
      <c r="D256" s="107">
        <v>-280920.42</v>
      </c>
      <c r="E256" s="107">
        <v>-407885.76</v>
      </c>
      <c r="F256" s="107">
        <v>126965.34</v>
      </c>
      <c r="G256" s="105" t="s">
        <v>792</v>
      </c>
      <c r="H256" s="108" t="s">
        <v>282</v>
      </c>
    </row>
    <row r="257" spans="1:9" x14ac:dyDescent="0.35">
      <c r="A257" s="109"/>
      <c r="B257" s="110"/>
      <c r="C257" s="103" t="s">
        <v>793</v>
      </c>
      <c r="D257" s="111">
        <v>-5415862.04</v>
      </c>
      <c r="E257" s="111">
        <v>-5700233.79</v>
      </c>
      <c r="F257" s="111">
        <v>284371.75</v>
      </c>
      <c r="G257" s="112" t="s">
        <v>794</v>
      </c>
      <c r="H257" s="106" t="s">
        <v>280</v>
      </c>
    </row>
    <row r="258" spans="1:9" x14ac:dyDescent="0.35">
      <c r="A258" s="101"/>
      <c r="B258" s="102"/>
      <c r="C258" s="103" t="s">
        <v>795</v>
      </c>
      <c r="D258" s="104"/>
      <c r="E258" s="104"/>
      <c r="F258" s="104"/>
      <c r="G258" s="105"/>
      <c r="H258" s="108" t="s">
        <v>280</v>
      </c>
    </row>
    <row r="259" spans="1:9" x14ac:dyDescent="0.35">
      <c r="A259" s="101" t="s">
        <v>283</v>
      </c>
      <c r="B259" s="102" t="s">
        <v>796</v>
      </c>
      <c r="C259" s="103" t="s">
        <v>797</v>
      </c>
      <c r="D259" s="107">
        <v>-10624386.279999999</v>
      </c>
      <c r="E259" s="107">
        <v>-11350351.07</v>
      </c>
      <c r="F259" s="107">
        <v>725964.79</v>
      </c>
      <c r="G259" s="105" t="s">
        <v>798</v>
      </c>
      <c r="H259" s="106" t="s">
        <v>282</v>
      </c>
      <c r="I259" s="85" t="s">
        <v>519</v>
      </c>
    </row>
    <row r="260" spans="1:9" x14ac:dyDescent="0.35">
      <c r="A260" s="101" t="s">
        <v>283</v>
      </c>
      <c r="B260" s="102" t="s">
        <v>799</v>
      </c>
      <c r="C260" s="103" t="s">
        <v>800</v>
      </c>
      <c r="D260" s="107">
        <v>-3532024.49</v>
      </c>
      <c r="E260" s="107">
        <v>-3773367.87</v>
      </c>
      <c r="F260" s="107">
        <v>241343.38</v>
      </c>
      <c r="G260" s="105" t="s">
        <v>798</v>
      </c>
      <c r="H260" s="108" t="s">
        <v>282</v>
      </c>
      <c r="I260" s="85" t="s">
        <v>519</v>
      </c>
    </row>
    <row r="261" spans="1:9" x14ac:dyDescent="0.35">
      <c r="A261" s="109"/>
      <c r="B261" s="110"/>
      <c r="C261" s="103" t="s">
        <v>801</v>
      </c>
      <c r="D261" s="111">
        <v>-14156410.77</v>
      </c>
      <c r="E261" s="111">
        <v>-15123718.939999999</v>
      </c>
      <c r="F261" s="111">
        <v>967308.17</v>
      </c>
      <c r="G261" s="112" t="s">
        <v>798</v>
      </c>
      <c r="H261" s="106" t="s">
        <v>280</v>
      </c>
    </row>
    <row r="262" spans="1:9" x14ac:dyDescent="0.35">
      <c r="A262" s="101"/>
      <c r="B262" s="102"/>
      <c r="C262" s="103" t="s">
        <v>802</v>
      </c>
      <c r="D262" s="104"/>
      <c r="E262" s="104"/>
      <c r="F262" s="104"/>
      <c r="G262" s="105"/>
      <c r="H262" s="108" t="s">
        <v>280</v>
      </c>
    </row>
    <row r="263" spans="1:9" x14ac:dyDescent="0.35">
      <c r="A263" s="101" t="s">
        <v>288</v>
      </c>
      <c r="B263" s="102" t="s">
        <v>803</v>
      </c>
      <c r="C263" s="103" t="s">
        <v>804</v>
      </c>
      <c r="D263" s="107">
        <v>-176867.20000000001</v>
      </c>
      <c r="E263" s="107">
        <v>-164918.49</v>
      </c>
      <c r="F263" s="107">
        <v>-11948.71</v>
      </c>
      <c r="G263" s="105" t="s">
        <v>479</v>
      </c>
      <c r="H263" s="106" t="s">
        <v>282</v>
      </c>
    </row>
    <row r="264" spans="1:9" x14ac:dyDescent="0.35">
      <c r="A264" s="109"/>
      <c r="B264" s="110"/>
      <c r="C264" s="103" t="s">
        <v>805</v>
      </c>
      <c r="D264" s="111">
        <v>-176867.20000000001</v>
      </c>
      <c r="E264" s="111">
        <v>-164918.49</v>
      </c>
      <c r="F264" s="111">
        <v>-11948.71</v>
      </c>
      <c r="G264" s="112" t="s">
        <v>479</v>
      </c>
      <c r="H264" s="106" t="s">
        <v>280</v>
      </c>
    </row>
    <row r="265" spans="1:9" x14ac:dyDescent="0.35">
      <c r="A265" s="101" t="s">
        <v>283</v>
      </c>
      <c r="B265" s="102" t="s">
        <v>806</v>
      </c>
      <c r="C265" s="103" t="s">
        <v>807</v>
      </c>
      <c r="D265" s="107">
        <v>-2017782.85</v>
      </c>
      <c r="E265" s="107">
        <v>-1950183.01</v>
      </c>
      <c r="F265" s="107">
        <v>-67599.839999999997</v>
      </c>
      <c r="G265" s="105" t="s">
        <v>808</v>
      </c>
      <c r="H265" s="106" t="s">
        <v>282</v>
      </c>
    </row>
    <row r="266" spans="1:9" x14ac:dyDescent="0.35">
      <c r="A266" s="101" t="s">
        <v>283</v>
      </c>
      <c r="B266" s="102" t="s">
        <v>809</v>
      </c>
      <c r="C266" s="103" t="s">
        <v>810</v>
      </c>
      <c r="D266" s="107">
        <v>-205220.65</v>
      </c>
      <c r="E266" s="107">
        <v>-147083.07</v>
      </c>
      <c r="F266" s="107">
        <v>-58137.58</v>
      </c>
      <c r="G266" s="105" t="s">
        <v>811</v>
      </c>
      <c r="H266" s="108" t="s">
        <v>282</v>
      </c>
    </row>
    <row r="267" spans="1:9" x14ac:dyDescent="0.35">
      <c r="A267" s="109"/>
      <c r="B267" s="110"/>
      <c r="C267" s="103" t="s">
        <v>812</v>
      </c>
      <c r="D267" s="111">
        <v>-2223003.5</v>
      </c>
      <c r="E267" s="111">
        <v>-2097266.08</v>
      </c>
      <c r="F267" s="111">
        <v>-125737.42</v>
      </c>
      <c r="G267" s="112" t="s">
        <v>813</v>
      </c>
      <c r="H267" s="106" t="s">
        <v>280</v>
      </c>
    </row>
    <row r="268" spans="1:9" x14ac:dyDescent="0.35">
      <c r="A268" s="101"/>
      <c r="B268" s="102"/>
      <c r="C268" s="103" t="s">
        <v>814</v>
      </c>
      <c r="D268" s="104"/>
      <c r="E268" s="104"/>
      <c r="F268" s="104"/>
      <c r="G268" s="105"/>
      <c r="H268" s="108" t="s">
        <v>280</v>
      </c>
    </row>
    <row r="269" spans="1:9" x14ac:dyDescent="0.35">
      <c r="A269" s="101" t="s">
        <v>288</v>
      </c>
      <c r="B269" s="102" t="s">
        <v>815</v>
      </c>
      <c r="C269" s="103" t="s">
        <v>816</v>
      </c>
      <c r="D269" s="107">
        <v>-1381231.38</v>
      </c>
      <c r="E269" s="107">
        <v>-1327793.82</v>
      </c>
      <c r="F269" s="107">
        <v>-53437.56</v>
      </c>
      <c r="G269" s="105" t="s">
        <v>817</v>
      </c>
      <c r="H269" s="106" t="s">
        <v>282</v>
      </c>
    </row>
    <row r="270" spans="1:9" x14ac:dyDescent="0.35">
      <c r="A270" s="101" t="s">
        <v>288</v>
      </c>
      <c r="B270" s="102" t="s">
        <v>818</v>
      </c>
      <c r="C270" s="103" t="s">
        <v>819</v>
      </c>
      <c r="D270" s="107">
        <v>-170538.71</v>
      </c>
      <c r="E270" s="107">
        <v>-109866.66</v>
      </c>
      <c r="F270" s="107">
        <v>-60672.05</v>
      </c>
      <c r="G270" s="105" t="s">
        <v>820</v>
      </c>
      <c r="H270" s="108" t="s">
        <v>282</v>
      </c>
    </row>
    <row r="271" spans="1:9" x14ac:dyDescent="0.35">
      <c r="A271" s="109"/>
      <c r="B271" s="110"/>
      <c r="C271" s="103" t="s">
        <v>821</v>
      </c>
      <c r="D271" s="111">
        <v>-1551770.09</v>
      </c>
      <c r="E271" s="111">
        <v>-1437660.48</v>
      </c>
      <c r="F271" s="111">
        <v>-114109.61</v>
      </c>
      <c r="G271" s="112" t="s">
        <v>822</v>
      </c>
      <c r="H271" s="106" t="s">
        <v>280</v>
      </c>
    </row>
    <row r="272" spans="1:9" x14ac:dyDescent="0.35">
      <c r="A272" s="109"/>
      <c r="B272" s="110"/>
      <c r="C272" s="103" t="s">
        <v>823</v>
      </c>
      <c r="D272" s="111">
        <v>-43714847.840000004</v>
      </c>
      <c r="E272" s="111">
        <v>-46820617.119999997</v>
      </c>
      <c r="F272" s="111">
        <v>3105769.28</v>
      </c>
      <c r="G272" s="112" t="s">
        <v>824</v>
      </c>
      <c r="H272" s="106" t="s">
        <v>278</v>
      </c>
    </row>
    <row r="273" spans="1:8" x14ac:dyDescent="0.35">
      <c r="A273" s="109"/>
      <c r="B273" s="110"/>
      <c r="C273" s="103" t="s">
        <v>825</v>
      </c>
      <c r="D273" s="111">
        <v>4927588585.7799997</v>
      </c>
      <c r="E273" s="111">
        <v>4943117981.3900003</v>
      </c>
      <c r="F273" s="111">
        <v>-15529395.609999999</v>
      </c>
      <c r="G273" s="112" t="s">
        <v>826</v>
      </c>
      <c r="H273" s="106" t="s">
        <v>276</v>
      </c>
    </row>
    <row r="274" spans="1:8" x14ac:dyDescent="0.35">
      <c r="A274" s="109"/>
      <c r="B274" s="110"/>
      <c r="C274" s="103"/>
      <c r="D274" s="113">
        <v>0</v>
      </c>
      <c r="E274" s="113">
        <v>0</v>
      </c>
      <c r="F274" s="113">
        <v>0</v>
      </c>
      <c r="G274" s="112"/>
      <c r="H274" s="106" t="s">
        <v>827</v>
      </c>
    </row>
    <row r="275" spans="1:8" x14ac:dyDescent="0.35">
      <c r="A275" s="101"/>
      <c r="B275" s="102"/>
      <c r="C275" s="103" t="s">
        <v>828</v>
      </c>
      <c r="D275" s="104"/>
      <c r="E275" s="104"/>
      <c r="F275" s="104"/>
      <c r="G275" s="105"/>
      <c r="H275" s="106" t="s">
        <v>282</v>
      </c>
    </row>
    <row r="276" spans="1:8" x14ac:dyDescent="0.35">
      <c r="A276" s="101"/>
      <c r="B276" s="102"/>
      <c r="C276" s="103" t="s">
        <v>829</v>
      </c>
      <c r="D276" s="104"/>
      <c r="E276" s="104"/>
      <c r="F276" s="104"/>
      <c r="G276" s="105"/>
      <c r="H276" s="106" t="s">
        <v>299</v>
      </c>
    </row>
    <row r="277" spans="1:8" x14ac:dyDescent="0.35">
      <c r="A277" s="101"/>
      <c r="B277" s="102"/>
      <c r="C277" s="103" t="s">
        <v>830</v>
      </c>
      <c r="D277" s="104"/>
      <c r="E277" s="104"/>
      <c r="F277" s="104"/>
      <c r="G277" s="105"/>
      <c r="H277" s="106" t="s">
        <v>287</v>
      </c>
    </row>
    <row r="278" spans="1:8" x14ac:dyDescent="0.35">
      <c r="A278" s="101" t="s">
        <v>283</v>
      </c>
      <c r="B278" s="102" t="s">
        <v>831</v>
      </c>
      <c r="C278" s="103" t="s">
        <v>832</v>
      </c>
      <c r="D278" s="107">
        <v>-28082950.52</v>
      </c>
      <c r="E278" s="107">
        <v>-30644118.66</v>
      </c>
      <c r="F278" s="107">
        <v>2561168.14</v>
      </c>
      <c r="G278" s="105" t="s">
        <v>833</v>
      </c>
      <c r="H278" s="106" t="s">
        <v>834</v>
      </c>
    </row>
    <row r="279" spans="1:8" x14ac:dyDescent="0.35">
      <c r="A279" s="101" t="s">
        <v>283</v>
      </c>
      <c r="B279" s="102" t="s">
        <v>835</v>
      </c>
      <c r="C279" s="103" t="s">
        <v>836</v>
      </c>
      <c r="D279" s="107">
        <v>-1132445.32</v>
      </c>
      <c r="E279" s="107">
        <v>1038775.3</v>
      </c>
      <c r="F279" s="107">
        <v>-2171220.62</v>
      </c>
      <c r="G279" s="105" t="s">
        <v>837</v>
      </c>
      <c r="H279" s="108"/>
    </row>
    <row r="280" spans="1:8" x14ac:dyDescent="0.35">
      <c r="A280" s="101" t="s">
        <v>288</v>
      </c>
      <c r="B280" s="102" t="s">
        <v>838</v>
      </c>
      <c r="C280" s="103" t="s">
        <v>839</v>
      </c>
      <c r="D280" s="107">
        <v>-18101516.550000001</v>
      </c>
      <c r="E280" s="107">
        <v>-19676102.52</v>
      </c>
      <c r="F280" s="107">
        <v>1574585.97</v>
      </c>
      <c r="G280" s="105" t="s">
        <v>840</v>
      </c>
      <c r="H280" s="108"/>
    </row>
    <row r="281" spans="1:8" x14ac:dyDescent="0.35">
      <c r="A281" s="101" t="s">
        <v>288</v>
      </c>
      <c r="B281" s="102" t="s">
        <v>841</v>
      </c>
      <c r="C281" s="103" t="s">
        <v>842</v>
      </c>
      <c r="D281" s="107">
        <v>-985035.58</v>
      </c>
      <c r="E281" s="107">
        <v>738845.68</v>
      </c>
      <c r="F281" s="107">
        <v>-1723881.26</v>
      </c>
      <c r="G281" s="105" t="s">
        <v>843</v>
      </c>
      <c r="H281" s="108"/>
    </row>
    <row r="282" spans="1:8" x14ac:dyDescent="0.35">
      <c r="A282" s="101" t="s">
        <v>288</v>
      </c>
      <c r="B282" s="102" t="s">
        <v>844</v>
      </c>
      <c r="C282" s="103" t="s">
        <v>845</v>
      </c>
      <c r="D282" s="107">
        <v>-866493.68</v>
      </c>
      <c r="E282" s="107">
        <v>-1063375.46</v>
      </c>
      <c r="F282" s="107">
        <v>196881.78</v>
      </c>
      <c r="G282" s="105" t="s">
        <v>846</v>
      </c>
      <c r="H282" s="108"/>
    </row>
    <row r="283" spans="1:8" x14ac:dyDescent="0.35">
      <c r="A283" s="101" t="s">
        <v>288</v>
      </c>
      <c r="B283" s="102" t="s">
        <v>847</v>
      </c>
      <c r="C283" s="103" t="s">
        <v>848</v>
      </c>
      <c r="D283" s="107">
        <v>-114094.53</v>
      </c>
      <c r="E283" s="107">
        <v>31013.81</v>
      </c>
      <c r="F283" s="107">
        <v>-145108.34</v>
      </c>
      <c r="G283" s="105" t="s">
        <v>849</v>
      </c>
      <c r="H283" s="108"/>
    </row>
    <row r="284" spans="1:8" x14ac:dyDescent="0.35">
      <c r="A284" s="101" t="s">
        <v>283</v>
      </c>
      <c r="B284" s="102" t="s">
        <v>850</v>
      </c>
      <c r="C284" s="103" t="s">
        <v>851</v>
      </c>
      <c r="D284" s="107">
        <v>-17313.48</v>
      </c>
      <c r="E284" s="107">
        <v>-18233.080000000002</v>
      </c>
      <c r="F284" s="104">
        <v>919.6</v>
      </c>
      <c r="G284" s="105" t="s">
        <v>794</v>
      </c>
      <c r="H284" s="108"/>
    </row>
    <row r="285" spans="1:8" x14ac:dyDescent="0.35">
      <c r="A285" s="101" t="s">
        <v>283</v>
      </c>
      <c r="B285" s="102" t="s">
        <v>852</v>
      </c>
      <c r="C285" s="103" t="s">
        <v>853</v>
      </c>
      <c r="D285" s="107">
        <v>-33312.32</v>
      </c>
      <c r="E285" s="107">
        <v>-30371.91</v>
      </c>
      <c r="F285" s="107">
        <v>-2940.41</v>
      </c>
      <c r="G285" s="105" t="s">
        <v>854</v>
      </c>
      <c r="H285" s="108"/>
    </row>
    <row r="286" spans="1:8" x14ac:dyDescent="0.35">
      <c r="A286" s="101" t="s">
        <v>288</v>
      </c>
      <c r="B286" s="102" t="s">
        <v>855</v>
      </c>
      <c r="C286" s="103" t="s">
        <v>856</v>
      </c>
      <c r="D286" s="107">
        <v>-128252.31</v>
      </c>
      <c r="E286" s="107">
        <v>-125897.08</v>
      </c>
      <c r="F286" s="107">
        <v>-2355.23</v>
      </c>
      <c r="G286" s="105" t="s">
        <v>857</v>
      </c>
      <c r="H286" s="108"/>
    </row>
    <row r="287" spans="1:8" x14ac:dyDescent="0.35">
      <c r="A287" s="101" t="s">
        <v>288</v>
      </c>
      <c r="B287" s="102" t="s">
        <v>858</v>
      </c>
      <c r="C287" s="103" t="s">
        <v>859</v>
      </c>
      <c r="D287" s="107">
        <v>-5367416.34</v>
      </c>
      <c r="E287" s="107">
        <v>-4969832.38</v>
      </c>
      <c r="F287" s="107">
        <v>-397583.96</v>
      </c>
      <c r="G287" s="105" t="s">
        <v>860</v>
      </c>
      <c r="H287" s="108"/>
    </row>
    <row r="288" spans="1:8" x14ac:dyDescent="0.35">
      <c r="A288" s="101" t="s">
        <v>288</v>
      </c>
      <c r="B288" s="102" t="s">
        <v>861</v>
      </c>
      <c r="C288" s="103" t="s">
        <v>862</v>
      </c>
      <c r="D288" s="107">
        <v>-966354.16</v>
      </c>
      <c r="E288" s="107">
        <v>-936858.18</v>
      </c>
      <c r="F288" s="107">
        <v>-29495.98</v>
      </c>
      <c r="G288" s="105" t="s">
        <v>863</v>
      </c>
      <c r="H288" s="108"/>
    </row>
    <row r="289" spans="1:8" x14ac:dyDescent="0.35">
      <c r="A289" s="101" t="s">
        <v>283</v>
      </c>
      <c r="B289" s="102" t="s">
        <v>864</v>
      </c>
      <c r="C289" s="103" t="s">
        <v>865</v>
      </c>
      <c r="D289" s="107">
        <v>-1575173.02</v>
      </c>
      <c r="E289" s="107">
        <v>-2308727.4900000002</v>
      </c>
      <c r="F289" s="107">
        <v>733554.47</v>
      </c>
      <c r="G289" s="105" t="s">
        <v>866</v>
      </c>
      <c r="H289" s="108"/>
    </row>
    <row r="290" spans="1:8" x14ac:dyDescent="0.35">
      <c r="A290" s="101" t="s">
        <v>288</v>
      </c>
      <c r="B290" s="102" t="s">
        <v>867</v>
      </c>
      <c r="C290" s="103" t="s">
        <v>868</v>
      </c>
      <c r="D290" s="107">
        <v>-1513.55</v>
      </c>
      <c r="E290" s="107">
        <v>-62868.38</v>
      </c>
      <c r="F290" s="107">
        <v>61354.83</v>
      </c>
      <c r="G290" s="105" t="s">
        <v>869</v>
      </c>
      <c r="H290" s="108"/>
    </row>
    <row r="291" spans="1:8" x14ac:dyDescent="0.35">
      <c r="A291" s="101" t="s">
        <v>283</v>
      </c>
      <c r="B291" s="102" t="s">
        <v>870</v>
      </c>
      <c r="C291" s="103" t="s">
        <v>871</v>
      </c>
      <c r="D291" s="107">
        <v>-1183017.01</v>
      </c>
      <c r="E291" s="107">
        <v>-1621428.9</v>
      </c>
      <c r="F291" s="107">
        <v>438411.89</v>
      </c>
      <c r="G291" s="105" t="s">
        <v>872</v>
      </c>
      <c r="H291" s="108"/>
    </row>
    <row r="292" spans="1:8" x14ac:dyDescent="0.35">
      <c r="A292" s="101" t="s">
        <v>288</v>
      </c>
      <c r="B292" s="102" t="s">
        <v>873</v>
      </c>
      <c r="C292" s="103" t="s">
        <v>874</v>
      </c>
      <c r="D292" s="104">
        <v>-42.26</v>
      </c>
      <c r="E292" s="104">
        <v>-567.48</v>
      </c>
      <c r="F292" s="104">
        <v>525.22</v>
      </c>
      <c r="G292" s="105" t="s">
        <v>875</v>
      </c>
      <c r="H292" s="108" t="s">
        <v>834</v>
      </c>
    </row>
    <row r="293" spans="1:8" x14ac:dyDescent="0.35">
      <c r="A293" s="109"/>
      <c r="B293" s="110"/>
      <c r="C293" s="103" t="s">
        <v>876</v>
      </c>
      <c r="D293" s="111">
        <v>-58554930.630000003</v>
      </c>
      <c r="E293" s="111">
        <v>-59649746.729999997</v>
      </c>
      <c r="F293" s="111">
        <v>1094816.1000000001</v>
      </c>
      <c r="G293" s="112" t="s">
        <v>877</v>
      </c>
      <c r="H293" s="106" t="s">
        <v>878</v>
      </c>
    </row>
    <row r="294" spans="1:8" x14ac:dyDescent="0.35">
      <c r="A294" s="109"/>
      <c r="B294" s="110"/>
      <c r="C294" s="103" t="s">
        <v>879</v>
      </c>
      <c r="D294" s="111">
        <v>-58554930.630000003</v>
      </c>
      <c r="E294" s="111">
        <v>-59649746.729999997</v>
      </c>
      <c r="F294" s="111">
        <v>1094816.1000000001</v>
      </c>
      <c r="G294" s="112" t="s">
        <v>877</v>
      </c>
      <c r="H294" s="106" t="s">
        <v>287</v>
      </c>
    </row>
    <row r="295" spans="1:8" x14ac:dyDescent="0.35">
      <c r="A295" s="101"/>
      <c r="B295" s="102"/>
      <c r="C295" s="103" t="s">
        <v>880</v>
      </c>
      <c r="D295" s="104"/>
      <c r="E295" s="104"/>
      <c r="F295" s="104"/>
      <c r="G295" s="105"/>
      <c r="H295" s="108" t="s">
        <v>287</v>
      </c>
    </row>
    <row r="296" spans="1:8" x14ac:dyDescent="0.35">
      <c r="A296" s="101" t="s">
        <v>288</v>
      </c>
      <c r="B296" s="102" t="s">
        <v>881</v>
      </c>
      <c r="C296" s="103" t="s">
        <v>882</v>
      </c>
      <c r="D296" s="107">
        <v>-513156.15</v>
      </c>
      <c r="E296" s="107">
        <v>-403978.8</v>
      </c>
      <c r="F296" s="107">
        <v>-109177.35</v>
      </c>
      <c r="G296" s="105" t="s">
        <v>883</v>
      </c>
      <c r="H296" s="106" t="s">
        <v>878</v>
      </c>
    </row>
    <row r="297" spans="1:8" x14ac:dyDescent="0.35">
      <c r="A297" s="101" t="s">
        <v>337</v>
      </c>
      <c r="B297" s="102" t="s">
        <v>884</v>
      </c>
      <c r="C297" s="103" t="s">
        <v>885</v>
      </c>
      <c r="D297" s="104">
        <v>0</v>
      </c>
      <c r="E297" s="107">
        <v>-777261.08</v>
      </c>
      <c r="F297" s="107">
        <v>777261.08</v>
      </c>
      <c r="G297" s="105" t="s">
        <v>656</v>
      </c>
      <c r="H297" s="108"/>
    </row>
    <row r="298" spans="1:8" x14ac:dyDescent="0.35">
      <c r="A298" s="101" t="s">
        <v>337</v>
      </c>
      <c r="B298" s="102" t="s">
        <v>886</v>
      </c>
      <c r="C298" s="103" t="s">
        <v>887</v>
      </c>
      <c r="D298" s="104">
        <v>0</v>
      </c>
      <c r="E298" s="107">
        <v>-17532.349999999999</v>
      </c>
      <c r="F298" s="107">
        <v>17532.349999999999</v>
      </c>
      <c r="G298" s="105" t="s">
        <v>656</v>
      </c>
      <c r="H298" s="108"/>
    </row>
    <row r="299" spans="1:8" x14ac:dyDescent="0.35">
      <c r="A299" s="101" t="s">
        <v>283</v>
      </c>
      <c r="B299" s="102" t="s">
        <v>888</v>
      </c>
      <c r="C299" s="103" t="s">
        <v>889</v>
      </c>
      <c r="D299" s="107">
        <v>-13691.24</v>
      </c>
      <c r="E299" s="107">
        <v>-34483.870000000003</v>
      </c>
      <c r="F299" s="107">
        <v>20792.63</v>
      </c>
      <c r="G299" s="105" t="s">
        <v>890</v>
      </c>
      <c r="H299" s="108"/>
    </row>
    <row r="300" spans="1:8" x14ac:dyDescent="0.35">
      <c r="A300" s="101" t="s">
        <v>337</v>
      </c>
      <c r="B300" s="102" t="s">
        <v>891</v>
      </c>
      <c r="C300" s="103" t="s">
        <v>892</v>
      </c>
      <c r="D300" s="104">
        <v>0</v>
      </c>
      <c r="E300" s="107">
        <v>-9019971.0999999996</v>
      </c>
      <c r="F300" s="107">
        <v>9019971.0999999996</v>
      </c>
      <c r="G300" s="105" t="s">
        <v>656</v>
      </c>
      <c r="H300" s="108"/>
    </row>
    <row r="301" spans="1:8" x14ac:dyDescent="0.35">
      <c r="A301" s="101" t="s">
        <v>337</v>
      </c>
      <c r="B301" s="102" t="s">
        <v>893</v>
      </c>
      <c r="C301" s="103" t="s">
        <v>894</v>
      </c>
      <c r="D301" s="104">
        <v>0</v>
      </c>
      <c r="E301" s="107">
        <v>-170348.69</v>
      </c>
      <c r="F301" s="107">
        <v>170348.69</v>
      </c>
      <c r="G301" s="105" t="s">
        <v>656</v>
      </c>
      <c r="H301" s="108"/>
    </row>
    <row r="302" spans="1:8" x14ac:dyDescent="0.35">
      <c r="A302" s="101" t="s">
        <v>337</v>
      </c>
      <c r="B302" s="102" t="s">
        <v>895</v>
      </c>
      <c r="C302" s="103" t="s">
        <v>896</v>
      </c>
      <c r="D302" s="104">
        <v>0</v>
      </c>
      <c r="E302" s="107">
        <v>-36782.06</v>
      </c>
      <c r="F302" s="107">
        <v>36782.06</v>
      </c>
      <c r="G302" s="105" t="s">
        <v>656</v>
      </c>
      <c r="H302" s="108"/>
    </row>
    <row r="303" spans="1:8" x14ac:dyDescent="0.35">
      <c r="A303" s="101" t="s">
        <v>337</v>
      </c>
      <c r="B303" s="102" t="s">
        <v>897</v>
      </c>
      <c r="C303" s="103" t="s">
        <v>898</v>
      </c>
      <c r="D303" s="104">
        <v>0</v>
      </c>
      <c r="E303" s="107">
        <v>-16227.8</v>
      </c>
      <c r="F303" s="107">
        <v>16227.8</v>
      </c>
      <c r="G303" s="105" t="s">
        <v>656</v>
      </c>
      <c r="H303" s="108"/>
    </row>
    <row r="304" spans="1:8" x14ac:dyDescent="0.35">
      <c r="A304" s="101" t="s">
        <v>337</v>
      </c>
      <c r="B304" s="102" t="s">
        <v>899</v>
      </c>
      <c r="C304" s="103" t="s">
        <v>900</v>
      </c>
      <c r="D304" s="104">
        <v>0</v>
      </c>
      <c r="E304" s="107">
        <v>-9638.66</v>
      </c>
      <c r="F304" s="107">
        <v>9638.66</v>
      </c>
      <c r="G304" s="105" t="s">
        <v>656</v>
      </c>
      <c r="H304" s="108"/>
    </row>
    <row r="305" spans="1:8" x14ac:dyDescent="0.35">
      <c r="A305" s="101" t="s">
        <v>337</v>
      </c>
      <c r="B305" s="102" t="s">
        <v>901</v>
      </c>
      <c r="C305" s="103" t="s">
        <v>902</v>
      </c>
      <c r="D305" s="104">
        <v>0</v>
      </c>
      <c r="E305" s="107">
        <v>-1038350.45</v>
      </c>
      <c r="F305" s="107">
        <v>1038350.45</v>
      </c>
      <c r="G305" s="105" t="s">
        <v>656</v>
      </c>
      <c r="H305" s="108"/>
    </row>
    <row r="306" spans="1:8" x14ac:dyDescent="0.35">
      <c r="A306" s="101" t="s">
        <v>337</v>
      </c>
      <c r="B306" s="102" t="s">
        <v>903</v>
      </c>
      <c r="C306" s="103" t="s">
        <v>904</v>
      </c>
      <c r="D306" s="104">
        <v>0</v>
      </c>
      <c r="E306" s="107">
        <v>-250080.64000000001</v>
      </c>
      <c r="F306" s="107">
        <v>250080.64000000001</v>
      </c>
      <c r="G306" s="105" t="s">
        <v>656</v>
      </c>
      <c r="H306" s="108"/>
    </row>
    <row r="307" spans="1:8" x14ac:dyDescent="0.35">
      <c r="A307" s="101" t="s">
        <v>288</v>
      </c>
      <c r="B307" s="102" t="s">
        <v>905</v>
      </c>
      <c r="C307" s="103" t="s">
        <v>906</v>
      </c>
      <c r="D307" s="107">
        <v>-3505.67</v>
      </c>
      <c r="E307" s="104">
        <v>-356.91</v>
      </c>
      <c r="F307" s="107">
        <v>-3148.76</v>
      </c>
      <c r="G307" s="105" t="s">
        <v>907</v>
      </c>
      <c r="H307" s="108" t="s">
        <v>878</v>
      </c>
    </row>
    <row r="308" spans="1:8" x14ac:dyDescent="0.35">
      <c r="A308" s="109"/>
      <c r="B308" s="110"/>
      <c r="C308" s="103" t="s">
        <v>908</v>
      </c>
      <c r="D308" s="111">
        <v>-530353.06000000006</v>
      </c>
      <c r="E308" s="111">
        <v>-11775012.41</v>
      </c>
      <c r="F308" s="111">
        <v>11244659.35</v>
      </c>
      <c r="G308" s="112" t="s">
        <v>909</v>
      </c>
      <c r="H308" s="106" t="s">
        <v>287</v>
      </c>
    </row>
    <row r="309" spans="1:8" x14ac:dyDescent="0.35">
      <c r="A309" s="109"/>
      <c r="B309" s="110"/>
      <c r="C309" s="103" t="s">
        <v>910</v>
      </c>
      <c r="D309" s="111">
        <v>-59085283.689999998</v>
      </c>
      <c r="E309" s="111">
        <v>-71424759.140000001</v>
      </c>
      <c r="F309" s="111">
        <v>12339475.449999999</v>
      </c>
      <c r="G309" s="112" t="s">
        <v>911</v>
      </c>
      <c r="H309" s="106" t="s">
        <v>299</v>
      </c>
    </row>
    <row r="310" spans="1:8" x14ac:dyDescent="0.35">
      <c r="A310" s="101"/>
      <c r="B310" s="102"/>
      <c r="C310" s="103" t="s">
        <v>912</v>
      </c>
      <c r="D310" s="104"/>
      <c r="E310" s="104"/>
      <c r="F310" s="104"/>
      <c r="G310" s="105"/>
      <c r="H310" s="108" t="s">
        <v>299</v>
      </c>
    </row>
    <row r="311" spans="1:8" x14ac:dyDescent="0.35">
      <c r="A311" s="101"/>
      <c r="B311" s="102"/>
      <c r="C311" s="103" t="s">
        <v>913</v>
      </c>
      <c r="D311" s="104"/>
      <c r="E311" s="104"/>
      <c r="F311" s="104"/>
      <c r="G311" s="105"/>
      <c r="H311" s="106" t="s">
        <v>287</v>
      </c>
    </row>
    <row r="312" spans="1:8" x14ac:dyDescent="0.35">
      <c r="A312" s="101" t="s">
        <v>283</v>
      </c>
      <c r="B312" s="102" t="s">
        <v>914</v>
      </c>
      <c r="C312" s="103" t="s">
        <v>915</v>
      </c>
      <c r="D312" s="107">
        <v>15428502.26</v>
      </c>
      <c r="E312" s="107">
        <v>16493434.01</v>
      </c>
      <c r="F312" s="107">
        <v>-1064931.75</v>
      </c>
      <c r="G312" s="105" t="s">
        <v>916</v>
      </c>
      <c r="H312" s="106" t="s">
        <v>878</v>
      </c>
    </row>
    <row r="313" spans="1:8" x14ac:dyDescent="0.35">
      <c r="A313" s="101" t="s">
        <v>337</v>
      </c>
      <c r="B313" s="102" t="s">
        <v>917</v>
      </c>
      <c r="C313" s="103" t="s">
        <v>918</v>
      </c>
      <c r="D313" s="104">
        <v>0</v>
      </c>
      <c r="E313" s="107">
        <v>777261.08</v>
      </c>
      <c r="F313" s="107">
        <v>-777261.08</v>
      </c>
      <c r="G313" s="105" t="s">
        <v>373</v>
      </c>
      <c r="H313" s="108"/>
    </row>
    <row r="314" spans="1:8" x14ac:dyDescent="0.35">
      <c r="A314" s="101" t="s">
        <v>337</v>
      </c>
      <c r="B314" s="102" t="s">
        <v>919</v>
      </c>
      <c r="C314" s="103" t="s">
        <v>920</v>
      </c>
      <c r="D314" s="104">
        <v>0</v>
      </c>
      <c r="E314" s="107">
        <v>17532.349999999999</v>
      </c>
      <c r="F314" s="107">
        <v>-17532.349999999999</v>
      </c>
      <c r="G314" s="105" t="s">
        <v>373</v>
      </c>
      <c r="H314" s="108"/>
    </row>
    <row r="315" spans="1:8" x14ac:dyDescent="0.35">
      <c r="A315" s="101" t="s">
        <v>288</v>
      </c>
      <c r="B315" s="102" t="s">
        <v>921</v>
      </c>
      <c r="C315" s="103" t="s">
        <v>922</v>
      </c>
      <c r="D315" s="107">
        <v>1312562.23</v>
      </c>
      <c r="E315" s="107">
        <v>-1461190.22</v>
      </c>
      <c r="F315" s="107">
        <v>2773752.45</v>
      </c>
      <c r="G315" s="105" t="s">
        <v>923</v>
      </c>
      <c r="H315" s="108"/>
    </row>
    <row r="316" spans="1:8" x14ac:dyDescent="0.35">
      <c r="A316" s="101" t="s">
        <v>370</v>
      </c>
      <c r="B316" s="102" t="s">
        <v>924</v>
      </c>
      <c r="C316" s="103" t="s">
        <v>925</v>
      </c>
      <c r="D316" s="107">
        <v>103241.48</v>
      </c>
      <c r="E316" s="107">
        <v>392371.08</v>
      </c>
      <c r="F316" s="107">
        <v>-289129.59999999998</v>
      </c>
      <c r="G316" s="105" t="s">
        <v>926</v>
      </c>
      <c r="H316" s="108"/>
    </row>
    <row r="317" spans="1:8" x14ac:dyDescent="0.35">
      <c r="A317" s="101" t="s">
        <v>283</v>
      </c>
      <c r="B317" s="102" t="s">
        <v>927</v>
      </c>
      <c r="C317" s="103" t="s">
        <v>928</v>
      </c>
      <c r="D317" s="107">
        <v>244013.16</v>
      </c>
      <c r="E317" s="107">
        <v>264549.03000000003</v>
      </c>
      <c r="F317" s="107">
        <v>-20535.87</v>
      </c>
      <c r="G317" s="105" t="s">
        <v>929</v>
      </c>
      <c r="H317" s="108"/>
    </row>
    <row r="318" spans="1:8" x14ac:dyDescent="0.35">
      <c r="A318" s="101" t="s">
        <v>337</v>
      </c>
      <c r="B318" s="102" t="s">
        <v>930</v>
      </c>
      <c r="C318" s="103" t="s">
        <v>931</v>
      </c>
      <c r="D318" s="104">
        <v>0</v>
      </c>
      <c r="E318" s="107">
        <v>884972.33</v>
      </c>
      <c r="F318" s="107">
        <v>-884972.33</v>
      </c>
      <c r="G318" s="105" t="s">
        <v>373</v>
      </c>
      <c r="H318" s="108" t="s">
        <v>878</v>
      </c>
    </row>
    <row r="319" spans="1:8" x14ac:dyDescent="0.35">
      <c r="A319" s="109"/>
      <c r="B319" s="110"/>
      <c r="C319" s="103" t="s">
        <v>932</v>
      </c>
      <c r="D319" s="111">
        <v>17088319.129999999</v>
      </c>
      <c r="E319" s="111">
        <v>17368929.66</v>
      </c>
      <c r="F319" s="111">
        <v>-280610.53000000003</v>
      </c>
      <c r="G319" s="112" t="s">
        <v>933</v>
      </c>
      <c r="H319" s="106" t="s">
        <v>287</v>
      </c>
    </row>
    <row r="320" spans="1:8" x14ac:dyDescent="0.35">
      <c r="A320" s="101"/>
      <c r="B320" s="102"/>
      <c r="C320" s="103" t="s">
        <v>934</v>
      </c>
      <c r="D320" s="104"/>
      <c r="E320" s="104"/>
      <c r="F320" s="104"/>
      <c r="G320" s="105"/>
      <c r="H320" s="108" t="s">
        <v>287</v>
      </c>
    </row>
    <row r="321" spans="1:8" x14ac:dyDescent="0.35">
      <c r="A321" s="101"/>
      <c r="B321" s="102"/>
      <c r="C321" s="103" t="s">
        <v>935</v>
      </c>
      <c r="D321" s="104"/>
      <c r="E321" s="104"/>
      <c r="F321" s="104"/>
      <c r="G321" s="105"/>
      <c r="H321" s="106" t="s">
        <v>878</v>
      </c>
    </row>
    <row r="322" spans="1:8" x14ac:dyDescent="0.35">
      <c r="A322" s="101" t="s">
        <v>283</v>
      </c>
      <c r="B322" s="102" t="s">
        <v>936</v>
      </c>
      <c r="C322" s="103" t="s">
        <v>937</v>
      </c>
      <c r="D322" s="107">
        <v>10031730.9</v>
      </c>
      <c r="E322" s="107">
        <v>9319767.3900000006</v>
      </c>
      <c r="F322" s="107">
        <v>711963.51</v>
      </c>
      <c r="G322" s="105" t="s">
        <v>938</v>
      </c>
      <c r="H322" s="106" t="s">
        <v>939</v>
      </c>
    </row>
    <row r="323" spans="1:8" x14ac:dyDescent="0.35">
      <c r="A323" s="101" t="s">
        <v>283</v>
      </c>
      <c r="B323" s="102" t="s">
        <v>940</v>
      </c>
      <c r="C323" s="103" t="s">
        <v>941</v>
      </c>
      <c r="D323" s="107">
        <v>654827.78</v>
      </c>
      <c r="E323" s="107">
        <v>4389905.2300000004</v>
      </c>
      <c r="F323" s="107">
        <v>-3735077.45</v>
      </c>
      <c r="G323" s="105" t="s">
        <v>942</v>
      </c>
      <c r="H323" s="108"/>
    </row>
    <row r="324" spans="1:8" x14ac:dyDescent="0.35">
      <c r="A324" s="101" t="s">
        <v>283</v>
      </c>
      <c r="B324" s="102" t="s">
        <v>943</v>
      </c>
      <c r="C324" s="103" t="s">
        <v>944</v>
      </c>
      <c r="D324" s="107">
        <v>1250</v>
      </c>
      <c r="E324" s="107">
        <v>7500</v>
      </c>
      <c r="F324" s="107">
        <v>-6250</v>
      </c>
      <c r="G324" s="105" t="s">
        <v>945</v>
      </c>
      <c r="H324" s="108"/>
    </row>
    <row r="325" spans="1:8" x14ac:dyDescent="0.35">
      <c r="A325" s="101" t="s">
        <v>283</v>
      </c>
      <c r="B325" s="102" t="s">
        <v>946</v>
      </c>
      <c r="C325" s="103" t="s">
        <v>947</v>
      </c>
      <c r="D325" s="107">
        <v>24728.23</v>
      </c>
      <c r="E325" s="107">
        <v>14288.39</v>
      </c>
      <c r="F325" s="107">
        <v>10439.84</v>
      </c>
      <c r="G325" s="105" t="s">
        <v>948</v>
      </c>
      <c r="H325" s="108"/>
    </row>
    <row r="326" spans="1:8" x14ac:dyDescent="0.35">
      <c r="A326" s="101" t="s">
        <v>283</v>
      </c>
      <c r="B326" s="102" t="s">
        <v>949</v>
      </c>
      <c r="C326" s="103" t="s">
        <v>950</v>
      </c>
      <c r="D326" s="107">
        <v>1248.52</v>
      </c>
      <c r="E326" s="107">
        <v>22222.29</v>
      </c>
      <c r="F326" s="107">
        <v>-20973.77</v>
      </c>
      <c r="G326" s="105" t="s">
        <v>951</v>
      </c>
      <c r="H326" s="108"/>
    </row>
    <row r="327" spans="1:8" x14ac:dyDescent="0.35">
      <c r="A327" s="101" t="s">
        <v>283</v>
      </c>
      <c r="B327" s="102" t="s">
        <v>952</v>
      </c>
      <c r="C327" s="103" t="s">
        <v>953</v>
      </c>
      <c r="D327" s="104">
        <v>0</v>
      </c>
      <c r="E327" s="104">
        <v>423.34</v>
      </c>
      <c r="F327" s="104">
        <v>-423.34</v>
      </c>
      <c r="G327" s="105" t="s">
        <v>373</v>
      </c>
      <c r="H327" s="108"/>
    </row>
    <row r="328" spans="1:8" x14ac:dyDescent="0.35">
      <c r="A328" s="101" t="s">
        <v>283</v>
      </c>
      <c r="B328" s="102" t="s">
        <v>954</v>
      </c>
      <c r="C328" s="103" t="s">
        <v>955</v>
      </c>
      <c r="D328" s="107">
        <v>209545.69</v>
      </c>
      <c r="E328" s="107">
        <v>850978.66</v>
      </c>
      <c r="F328" s="107">
        <v>-641432.97</v>
      </c>
      <c r="G328" s="105" t="s">
        <v>956</v>
      </c>
      <c r="H328" s="108"/>
    </row>
    <row r="329" spans="1:8" x14ac:dyDescent="0.35">
      <c r="A329" s="101" t="s">
        <v>283</v>
      </c>
      <c r="B329" s="102" t="s">
        <v>957</v>
      </c>
      <c r="C329" s="103" t="s">
        <v>958</v>
      </c>
      <c r="D329" s="104">
        <v>147.29</v>
      </c>
      <c r="E329" s="104">
        <v>0</v>
      </c>
      <c r="F329" s="104">
        <v>147.29</v>
      </c>
      <c r="G329" s="105"/>
      <c r="H329" s="108" t="s">
        <v>939</v>
      </c>
    </row>
    <row r="330" spans="1:8" x14ac:dyDescent="0.35">
      <c r="A330" s="109"/>
      <c r="B330" s="110"/>
      <c r="C330" s="103" t="s">
        <v>959</v>
      </c>
      <c r="D330" s="111">
        <v>10923478.41</v>
      </c>
      <c r="E330" s="111">
        <v>14605085.300000001</v>
      </c>
      <c r="F330" s="111">
        <v>-3681606.89</v>
      </c>
      <c r="G330" s="112" t="s">
        <v>960</v>
      </c>
      <c r="H330" s="106" t="s">
        <v>834</v>
      </c>
    </row>
    <row r="331" spans="1:8" x14ac:dyDescent="0.35">
      <c r="A331" s="101" t="s">
        <v>283</v>
      </c>
      <c r="B331" s="102" t="s">
        <v>961</v>
      </c>
      <c r="C331" s="103" t="s">
        <v>962</v>
      </c>
      <c r="D331" s="107">
        <v>774550.84</v>
      </c>
      <c r="E331" s="107">
        <v>478688.09</v>
      </c>
      <c r="F331" s="107">
        <v>295862.75</v>
      </c>
      <c r="G331" s="105" t="s">
        <v>963</v>
      </c>
      <c r="H331" s="106" t="s">
        <v>939</v>
      </c>
    </row>
    <row r="332" spans="1:8" x14ac:dyDescent="0.35">
      <c r="A332" s="101" t="s">
        <v>283</v>
      </c>
      <c r="B332" s="102" t="s">
        <v>964</v>
      </c>
      <c r="C332" s="103" t="s">
        <v>965</v>
      </c>
      <c r="D332" s="107">
        <v>2558.86</v>
      </c>
      <c r="E332" s="107">
        <v>71259.09</v>
      </c>
      <c r="F332" s="107">
        <v>-68700.23</v>
      </c>
      <c r="G332" s="105" t="s">
        <v>966</v>
      </c>
      <c r="H332" s="108"/>
    </row>
    <row r="333" spans="1:8" x14ac:dyDescent="0.35">
      <c r="A333" s="101" t="s">
        <v>283</v>
      </c>
      <c r="B333" s="102" t="s">
        <v>967</v>
      </c>
      <c r="C333" s="103" t="s">
        <v>968</v>
      </c>
      <c r="D333" s="107">
        <v>6125.82</v>
      </c>
      <c r="E333" s="107">
        <v>16766.939999999999</v>
      </c>
      <c r="F333" s="107">
        <v>-10641.12</v>
      </c>
      <c r="G333" s="105" t="s">
        <v>969</v>
      </c>
      <c r="H333" s="108" t="s">
        <v>939</v>
      </c>
    </row>
    <row r="334" spans="1:8" x14ac:dyDescent="0.35">
      <c r="A334" s="109"/>
      <c r="B334" s="110"/>
      <c r="C334" s="103" t="s">
        <v>970</v>
      </c>
      <c r="D334" s="111">
        <v>783235.52</v>
      </c>
      <c r="E334" s="111">
        <v>566714.12</v>
      </c>
      <c r="F334" s="111">
        <v>216521.4</v>
      </c>
      <c r="G334" s="112" t="s">
        <v>971</v>
      </c>
      <c r="H334" s="106" t="s">
        <v>834</v>
      </c>
    </row>
    <row r="335" spans="1:8" x14ac:dyDescent="0.35">
      <c r="A335" s="101" t="s">
        <v>288</v>
      </c>
      <c r="B335" s="102" t="s">
        <v>972</v>
      </c>
      <c r="C335" s="103" t="s">
        <v>973</v>
      </c>
      <c r="D335" s="107">
        <v>82326</v>
      </c>
      <c r="E335" s="104">
        <v>0</v>
      </c>
      <c r="F335" s="107">
        <v>82326</v>
      </c>
      <c r="G335" s="105"/>
      <c r="H335" s="106" t="s">
        <v>939</v>
      </c>
    </row>
    <row r="336" spans="1:8" x14ac:dyDescent="0.35">
      <c r="A336" s="101" t="s">
        <v>283</v>
      </c>
      <c r="B336" s="102" t="s">
        <v>974</v>
      </c>
      <c r="C336" s="103" t="s">
        <v>975</v>
      </c>
      <c r="D336" s="107">
        <v>49706.83</v>
      </c>
      <c r="E336" s="107">
        <v>258935.02</v>
      </c>
      <c r="F336" s="107">
        <v>-209228.19</v>
      </c>
      <c r="G336" s="105" t="s">
        <v>976</v>
      </c>
      <c r="H336" s="108"/>
    </row>
    <row r="337" spans="1:8" x14ac:dyDescent="0.35">
      <c r="A337" s="101" t="s">
        <v>283</v>
      </c>
      <c r="B337" s="102" t="s">
        <v>977</v>
      </c>
      <c r="C337" s="103" t="s">
        <v>978</v>
      </c>
      <c r="D337" s="107">
        <v>251909.92</v>
      </c>
      <c r="E337" s="107">
        <v>571936.82999999996</v>
      </c>
      <c r="F337" s="107">
        <v>-320026.90999999997</v>
      </c>
      <c r="G337" s="105" t="s">
        <v>979</v>
      </c>
      <c r="H337" s="108"/>
    </row>
    <row r="338" spans="1:8" x14ac:dyDescent="0.35">
      <c r="A338" s="101" t="s">
        <v>283</v>
      </c>
      <c r="B338" s="102" t="s">
        <v>980</v>
      </c>
      <c r="C338" s="103" t="s">
        <v>981</v>
      </c>
      <c r="D338" s="107">
        <v>79069.350000000006</v>
      </c>
      <c r="E338" s="107">
        <v>399129.75</v>
      </c>
      <c r="F338" s="107">
        <v>-320060.40000000002</v>
      </c>
      <c r="G338" s="105" t="s">
        <v>982</v>
      </c>
      <c r="H338" s="108"/>
    </row>
    <row r="339" spans="1:8" x14ac:dyDescent="0.35">
      <c r="A339" s="101" t="s">
        <v>283</v>
      </c>
      <c r="B339" s="102" t="s">
        <v>983</v>
      </c>
      <c r="C339" s="103" t="s">
        <v>984</v>
      </c>
      <c r="D339" s="107">
        <v>7614.42</v>
      </c>
      <c r="E339" s="107">
        <v>32370.77</v>
      </c>
      <c r="F339" s="107">
        <v>-24756.35</v>
      </c>
      <c r="G339" s="105" t="s">
        <v>985</v>
      </c>
      <c r="H339" s="108"/>
    </row>
    <row r="340" spans="1:8" x14ac:dyDescent="0.35">
      <c r="A340" s="101" t="s">
        <v>283</v>
      </c>
      <c r="B340" s="102" t="s">
        <v>986</v>
      </c>
      <c r="C340" s="103" t="s">
        <v>987</v>
      </c>
      <c r="D340" s="107">
        <v>16496.55</v>
      </c>
      <c r="E340" s="107">
        <v>77524.570000000007</v>
      </c>
      <c r="F340" s="107">
        <v>-61028.02</v>
      </c>
      <c r="G340" s="105" t="s">
        <v>988</v>
      </c>
      <c r="H340" s="108" t="s">
        <v>939</v>
      </c>
    </row>
    <row r="341" spans="1:8" x14ac:dyDescent="0.35">
      <c r="A341" s="109"/>
      <c r="B341" s="110"/>
      <c r="C341" s="103" t="s">
        <v>989</v>
      </c>
      <c r="D341" s="111">
        <v>487123.07</v>
      </c>
      <c r="E341" s="111">
        <v>1339896.94</v>
      </c>
      <c r="F341" s="111">
        <v>-852773.87</v>
      </c>
      <c r="G341" s="112" t="s">
        <v>990</v>
      </c>
      <c r="H341" s="106" t="s">
        <v>834</v>
      </c>
    </row>
    <row r="342" spans="1:8" x14ac:dyDescent="0.35">
      <c r="A342" s="101" t="s">
        <v>288</v>
      </c>
      <c r="B342" s="102" t="s">
        <v>991</v>
      </c>
      <c r="C342" s="103" t="s">
        <v>992</v>
      </c>
      <c r="D342" s="107">
        <v>59906.21</v>
      </c>
      <c r="E342" s="107">
        <v>39773.17</v>
      </c>
      <c r="F342" s="107">
        <v>20133.04</v>
      </c>
      <c r="G342" s="105" t="s">
        <v>993</v>
      </c>
      <c r="H342" s="106" t="s">
        <v>939</v>
      </c>
    </row>
    <row r="343" spans="1:8" x14ac:dyDescent="0.35">
      <c r="A343" s="101" t="s">
        <v>288</v>
      </c>
      <c r="B343" s="102" t="s">
        <v>994</v>
      </c>
      <c r="C343" s="103" t="s">
        <v>995</v>
      </c>
      <c r="D343" s="107">
        <v>29880.92</v>
      </c>
      <c r="E343" s="107">
        <v>20731.189999999999</v>
      </c>
      <c r="F343" s="107">
        <v>9149.73</v>
      </c>
      <c r="G343" s="105" t="s">
        <v>996</v>
      </c>
      <c r="H343" s="108" t="s">
        <v>939</v>
      </c>
    </row>
    <row r="344" spans="1:8" x14ac:dyDescent="0.35">
      <c r="A344" s="109"/>
      <c r="B344" s="110"/>
      <c r="C344" s="103" t="s">
        <v>997</v>
      </c>
      <c r="D344" s="111">
        <v>89787.13</v>
      </c>
      <c r="E344" s="111">
        <v>60504.36</v>
      </c>
      <c r="F344" s="111">
        <v>29282.77</v>
      </c>
      <c r="G344" s="112" t="s">
        <v>998</v>
      </c>
      <c r="H344" s="106" t="s">
        <v>834</v>
      </c>
    </row>
    <row r="345" spans="1:8" x14ac:dyDescent="0.35">
      <c r="A345" s="101" t="s">
        <v>288</v>
      </c>
      <c r="B345" s="102" t="s">
        <v>999</v>
      </c>
      <c r="C345" s="103" t="s">
        <v>1000</v>
      </c>
      <c r="D345" s="104">
        <v>0</v>
      </c>
      <c r="E345" s="104">
        <v>-67.47</v>
      </c>
      <c r="F345" s="104">
        <v>67.47</v>
      </c>
      <c r="G345" s="105" t="s">
        <v>656</v>
      </c>
      <c r="H345" s="106" t="s">
        <v>939</v>
      </c>
    </row>
    <row r="346" spans="1:8" x14ac:dyDescent="0.35">
      <c r="A346" s="101" t="s">
        <v>370</v>
      </c>
      <c r="B346" s="102" t="s">
        <v>1001</v>
      </c>
      <c r="C346" s="103" t="s">
        <v>1002</v>
      </c>
      <c r="D346" s="104">
        <v>110.77</v>
      </c>
      <c r="E346" s="104">
        <v>303.02</v>
      </c>
      <c r="F346" s="104">
        <v>-192.25</v>
      </c>
      <c r="G346" s="105" t="s">
        <v>1003</v>
      </c>
      <c r="H346" s="108"/>
    </row>
    <row r="347" spans="1:8" x14ac:dyDescent="0.35">
      <c r="A347" s="101" t="s">
        <v>288</v>
      </c>
      <c r="B347" s="102" t="s">
        <v>1004</v>
      </c>
      <c r="C347" s="103" t="s">
        <v>1005</v>
      </c>
      <c r="D347" s="107">
        <v>-4548.1099999999997</v>
      </c>
      <c r="E347" s="104">
        <v>0</v>
      </c>
      <c r="F347" s="107">
        <v>-4548.1099999999997</v>
      </c>
      <c r="G347" s="105"/>
      <c r="H347" s="108"/>
    </row>
    <row r="348" spans="1:8" x14ac:dyDescent="0.35">
      <c r="A348" s="101" t="s">
        <v>283</v>
      </c>
      <c r="B348" s="102" t="s">
        <v>1006</v>
      </c>
      <c r="C348" s="103" t="s">
        <v>1007</v>
      </c>
      <c r="D348" s="107">
        <v>-34457.1</v>
      </c>
      <c r="E348" s="107">
        <v>-36590.21</v>
      </c>
      <c r="F348" s="107">
        <v>2133.11</v>
      </c>
      <c r="G348" s="105" t="s">
        <v>1008</v>
      </c>
      <c r="H348" s="108"/>
    </row>
    <row r="349" spans="1:8" x14ac:dyDescent="0.35">
      <c r="A349" s="101" t="s">
        <v>288</v>
      </c>
      <c r="B349" s="102" t="s">
        <v>1009</v>
      </c>
      <c r="C349" s="103" t="s">
        <v>1010</v>
      </c>
      <c r="D349" s="107">
        <v>-24899.43</v>
      </c>
      <c r="E349" s="107">
        <v>1091.43</v>
      </c>
      <c r="F349" s="107">
        <v>-25990.86</v>
      </c>
      <c r="G349" s="105" t="s">
        <v>1011</v>
      </c>
      <c r="H349" s="108"/>
    </row>
    <row r="350" spans="1:8" x14ac:dyDescent="0.35">
      <c r="A350" s="101" t="s">
        <v>288</v>
      </c>
      <c r="B350" s="102" t="s">
        <v>1012</v>
      </c>
      <c r="C350" s="103" t="s">
        <v>1013</v>
      </c>
      <c r="D350" s="104">
        <v>-263.22000000000003</v>
      </c>
      <c r="E350" s="104">
        <v>0</v>
      </c>
      <c r="F350" s="104">
        <v>-263.22000000000003</v>
      </c>
      <c r="G350" s="105"/>
      <c r="H350" s="108"/>
    </row>
    <row r="351" spans="1:8" x14ac:dyDescent="0.35">
      <c r="A351" s="101" t="s">
        <v>370</v>
      </c>
      <c r="B351" s="102" t="s">
        <v>1014</v>
      </c>
      <c r="C351" s="103" t="s">
        <v>1015</v>
      </c>
      <c r="D351" s="107">
        <v>3376.64</v>
      </c>
      <c r="E351" s="104">
        <v>607.04</v>
      </c>
      <c r="F351" s="107">
        <v>2769.6</v>
      </c>
      <c r="G351" s="105" t="s">
        <v>1016</v>
      </c>
      <c r="H351" s="108"/>
    </row>
    <row r="352" spans="1:8" x14ac:dyDescent="0.35">
      <c r="A352" s="101" t="s">
        <v>288</v>
      </c>
      <c r="B352" s="102" t="s">
        <v>1017</v>
      </c>
      <c r="C352" s="103" t="s">
        <v>1018</v>
      </c>
      <c r="D352" s="104">
        <v>-346.12</v>
      </c>
      <c r="E352" s="104">
        <v>0</v>
      </c>
      <c r="F352" s="104">
        <v>-346.12</v>
      </c>
      <c r="G352" s="105"/>
      <c r="H352" s="108"/>
    </row>
    <row r="353" spans="1:8" x14ac:dyDescent="0.35">
      <c r="A353" s="101" t="s">
        <v>288</v>
      </c>
      <c r="B353" s="102" t="s">
        <v>1019</v>
      </c>
      <c r="C353" s="103" t="s">
        <v>1020</v>
      </c>
      <c r="D353" s="104">
        <v>-521.89</v>
      </c>
      <c r="E353" s="104">
        <v>0</v>
      </c>
      <c r="F353" s="104">
        <v>-521.89</v>
      </c>
      <c r="G353" s="105"/>
      <c r="H353" s="108"/>
    </row>
    <row r="354" spans="1:8" x14ac:dyDescent="0.35">
      <c r="A354" s="101" t="s">
        <v>370</v>
      </c>
      <c r="B354" s="102" t="s">
        <v>1021</v>
      </c>
      <c r="C354" s="103" t="s">
        <v>1022</v>
      </c>
      <c r="D354" s="104">
        <v>362.9</v>
      </c>
      <c r="E354" s="104">
        <v>348.36</v>
      </c>
      <c r="F354" s="104">
        <v>14.54</v>
      </c>
      <c r="G354" s="105" t="s">
        <v>1023</v>
      </c>
      <c r="H354" s="108"/>
    </row>
    <row r="355" spans="1:8" x14ac:dyDescent="0.35">
      <c r="A355" s="101" t="s">
        <v>370</v>
      </c>
      <c r="B355" s="102" t="s">
        <v>1024</v>
      </c>
      <c r="C355" s="103" t="s">
        <v>1025</v>
      </c>
      <c r="D355" s="104">
        <v>436.32</v>
      </c>
      <c r="E355" s="104">
        <v>0</v>
      </c>
      <c r="F355" s="104">
        <v>436.32</v>
      </c>
      <c r="G355" s="105"/>
      <c r="H355" s="108"/>
    </row>
    <row r="356" spans="1:8" x14ac:dyDescent="0.35">
      <c r="A356" s="101" t="s">
        <v>288</v>
      </c>
      <c r="B356" s="102" t="s">
        <v>1026</v>
      </c>
      <c r="C356" s="103" t="s">
        <v>1027</v>
      </c>
      <c r="D356" s="107">
        <v>-33281.269999999997</v>
      </c>
      <c r="E356" s="107">
        <v>-34283.68</v>
      </c>
      <c r="F356" s="107">
        <v>1002.41</v>
      </c>
      <c r="G356" s="105" t="s">
        <v>508</v>
      </c>
      <c r="H356" s="108"/>
    </row>
    <row r="357" spans="1:8" x14ac:dyDescent="0.35">
      <c r="A357" s="101" t="s">
        <v>288</v>
      </c>
      <c r="B357" s="102" t="s">
        <v>1028</v>
      </c>
      <c r="C357" s="103" t="s">
        <v>1029</v>
      </c>
      <c r="D357" s="107">
        <v>-29659.09</v>
      </c>
      <c r="E357" s="107">
        <v>-28665.26</v>
      </c>
      <c r="F357" s="104">
        <v>-993.83</v>
      </c>
      <c r="G357" s="105" t="s">
        <v>808</v>
      </c>
      <c r="H357" s="108"/>
    </row>
    <row r="358" spans="1:8" x14ac:dyDescent="0.35">
      <c r="A358" s="101" t="s">
        <v>283</v>
      </c>
      <c r="B358" s="102" t="s">
        <v>1030</v>
      </c>
      <c r="C358" s="103" t="s">
        <v>1031</v>
      </c>
      <c r="D358" s="104">
        <v>0</v>
      </c>
      <c r="E358" s="104">
        <v>0</v>
      </c>
      <c r="F358" s="104">
        <v>0</v>
      </c>
      <c r="G358" s="105"/>
      <c r="H358" s="108"/>
    </row>
    <row r="359" spans="1:8" x14ac:dyDescent="0.35">
      <c r="A359" s="101" t="s">
        <v>370</v>
      </c>
      <c r="B359" s="102" t="s">
        <v>1032</v>
      </c>
      <c r="C359" s="103" t="s">
        <v>1033</v>
      </c>
      <c r="D359" s="104">
        <v>291.85000000000002</v>
      </c>
      <c r="E359" s="104">
        <v>0</v>
      </c>
      <c r="F359" s="104">
        <v>291.85000000000002</v>
      </c>
      <c r="G359" s="105"/>
      <c r="H359" s="108"/>
    </row>
    <row r="360" spans="1:8" x14ac:dyDescent="0.35">
      <c r="A360" s="101" t="s">
        <v>288</v>
      </c>
      <c r="B360" s="102" t="s">
        <v>1034</v>
      </c>
      <c r="C360" s="103" t="s">
        <v>1035</v>
      </c>
      <c r="D360" s="107">
        <v>-2335.4699999999998</v>
      </c>
      <c r="E360" s="104">
        <v>-307.23</v>
      </c>
      <c r="F360" s="107">
        <v>-2028.24</v>
      </c>
      <c r="G360" s="105" t="s">
        <v>1036</v>
      </c>
      <c r="H360" s="108"/>
    </row>
    <row r="361" spans="1:8" x14ac:dyDescent="0.35">
      <c r="A361" s="101" t="s">
        <v>370</v>
      </c>
      <c r="B361" s="102" t="s">
        <v>1037</v>
      </c>
      <c r="C361" s="103" t="s">
        <v>1038</v>
      </c>
      <c r="D361" s="104">
        <v>341.28</v>
      </c>
      <c r="E361" s="104">
        <v>0</v>
      </c>
      <c r="F361" s="104">
        <v>341.28</v>
      </c>
      <c r="G361" s="105"/>
      <c r="H361" s="108"/>
    </row>
    <row r="362" spans="1:8" x14ac:dyDescent="0.35">
      <c r="A362" s="101" t="s">
        <v>370</v>
      </c>
      <c r="B362" s="102" t="s">
        <v>1039</v>
      </c>
      <c r="C362" s="103" t="s">
        <v>1040</v>
      </c>
      <c r="D362" s="104">
        <v>0</v>
      </c>
      <c r="E362" s="104">
        <v>210.33</v>
      </c>
      <c r="F362" s="104">
        <v>-210.33</v>
      </c>
      <c r="G362" s="105" t="s">
        <v>373</v>
      </c>
      <c r="H362" s="108"/>
    </row>
    <row r="363" spans="1:8" x14ac:dyDescent="0.35">
      <c r="A363" s="101" t="s">
        <v>288</v>
      </c>
      <c r="B363" s="102" t="s">
        <v>1041</v>
      </c>
      <c r="C363" s="103" t="s">
        <v>1042</v>
      </c>
      <c r="D363" s="104">
        <v>-89.07</v>
      </c>
      <c r="E363" s="104">
        <v>-552</v>
      </c>
      <c r="F363" s="104">
        <v>462.93</v>
      </c>
      <c r="G363" s="105" t="s">
        <v>1043</v>
      </c>
      <c r="H363" s="108"/>
    </row>
    <row r="364" spans="1:8" x14ac:dyDescent="0.35">
      <c r="A364" s="101" t="s">
        <v>283</v>
      </c>
      <c r="B364" s="102" t="s">
        <v>1044</v>
      </c>
      <c r="C364" s="103" t="s">
        <v>1045</v>
      </c>
      <c r="D364" s="104">
        <v>0</v>
      </c>
      <c r="E364" s="104">
        <v>0</v>
      </c>
      <c r="F364" s="104">
        <v>0</v>
      </c>
      <c r="G364" s="105"/>
      <c r="H364" s="108"/>
    </row>
    <row r="365" spans="1:8" x14ac:dyDescent="0.35">
      <c r="A365" s="101" t="s">
        <v>370</v>
      </c>
      <c r="B365" s="102" t="s">
        <v>1046</v>
      </c>
      <c r="C365" s="103" t="s">
        <v>1047</v>
      </c>
      <c r="D365" s="104">
        <v>92.01</v>
      </c>
      <c r="E365" s="104">
        <v>0</v>
      </c>
      <c r="F365" s="104">
        <v>92.01</v>
      </c>
      <c r="G365" s="105"/>
      <c r="H365" s="108" t="s">
        <v>939</v>
      </c>
    </row>
    <row r="366" spans="1:8" x14ac:dyDescent="0.35">
      <c r="A366" s="109"/>
      <c r="B366" s="110"/>
      <c r="C366" s="103" t="s">
        <v>1048</v>
      </c>
      <c r="D366" s="111">
        <v>-125389</v>
      </c>
      <c r="E366" s="111">
        <v>-97905.67</v>
      </c>
      <c r="F366" s="111">
        <v>-27483.33</v>
      </c>
      <c r="G366" s="112" t="s">
        <v>1049</v>
      </c>
      <c r="H366" s="106" t="s">
        <v>834</v>
      </c>
    </row>
    <row r="367" spans="1:8" x14ac:dyDescent="0.35">
      <c r="A367" s="101" t="s">
        <v>283</v>
      </c>
      <c r="B367" s="102" t="s">
        <v>1050</v>
      </c>
      <c r="C367" s="103" t="s">
        <v>1051</v>
      </c>
      <c r="D367" s="107">
        <v>-2724278.19</v>
      </c>
      <c r="E367" s="107">
        <v>-2375134.85</v>
      </c>
      <c r="F367" s="107">
        <v>-349143.34</v>
      </c>
      <c r="G367" s="105" t="s">
        <v>1052</v>
      </c>
      <c r="H367" s="106" t="s">
        <v>939</v>
      </c>
    </row>
    <row r="368" spans="1:8" x14ac:dyDescent="0.35">
      <c r="A368" s="109"/>
      <c r="B368" s="110"/>
      <c r="C368" s="103" t="s">
        <v>1053</v>
      </c>
      <c r="D368" s="111">
        <v>-2724278.19</v>
      </c>
      <c r="E368" s="111">
        <v>-2375134.85</v>
      </c>
      <c r="F368" s="111">
        <v>-349143.34</v>
      </c>
      <c r="G368" s="112" t="s">
        <v>1052</v>
      </c>
      <c r="H368" s="106" t="s">
        <v>834</v>
      </c>
    </row>
    <row r="369" spans="1:8" x14ac:dyDescent="0.35">
      <c r="A369" s="109"/>
      <c r="B369" s="110"/>
      <c r="C369" s="103" t="s">
        <v>1054</v>
      </c>
      <c r="D369" s="111">
        <v>9433956.9399999995</v>
      </c>
      <c r="E369" s="111">
        <v>14099160.199999999</v>
      </c>
      <c r="F369" s="111">
        <v>-4665203.26</v>
      </c>
      <c r="G369" s="112" t="s">
        <v>1055</v>
      </c>
      <c r="H369" s="106" t="s">
        <v>878</v>
      </c>
    </row>
    <row r="370" spans="1:8" x14ac:dyDescent="0.35">
      <c r="A370" s="101"/>
      <c r="B370" s="102"/>
      <c r="C370" s="103" t="s">
        <v>1056</v>
      </c>
      <c r="D370" s="104"/>
      <c r="E370" s="104"/>
      <c r="F370" s="104"/>
      <c r="G370" s="105"/>
      <c r="H370" s="108" t="s">
        <v>878</v>
      </c>
    </row>
    <row r="371" spans="1:8" x14ac:dyDescent="0.35">
      <c r="A371" s="101" t="s">
        <v>283</v>
      </c>
      <c r="B371" s="102" t="s">
        <v>1057</v>
      </c>
      <c r="C371" s="103" t="s">
        <v>1058</v>
      </c>
      <c r="D371" s="107">
        <v>2240372.41</v>
      </c>
      <c r="E371" s="107">
        <v>2160666.7799999998</v>
      </c>
      <c r="F371" s="107">
        <v>79705.63</v>
      </c>
      <c r="G371" s="105" t="s">
        <v>1059</v>
      </c>
      <c r="H371" s="106" t="s">
        <v>939</v>
      </c>
    </row>
    <row r="372" spans="1:8" x14ac:dyDescent="0.35">
      <c r="A372" s="101" t="s">
        <v>283</v>
      </c>
      <c r="B372" s="102" t="s">
        <v>1060</v>
      </c>
      <c r="C372" s="103" t="s">
        <v>1061</v>
      </c>
      <c r="D372" s="107">
        <v>15750</v>
      </c>
      <c r="E372" s="107">
        <v>13500</v>
      </c>
      <c r="F372" s="107">
        <v>2250</v>
      </c>
      <c r="G372" s="105" t="s">
        <v>1062</v>
      </c>
      <c r="H372" s="108"/>
    </row>
    <row r="373" spans="1:8" x14ac:dyDescent="0.35">
      <c r="A373" s="101" t="s">
        <v>283</v>
      </c>
      <c r="B373" s="102" t="s">
        <v>1063</v>
      </c>
      <c r="C373" s="103" t="s">
        <v>1064</v>
      </c>
      <c r="D373" s="107">
        <v>108727.86</v>
      </c>
      <c r="E373" s="107">
        <v>106673.68</v>
      </c>
      <c r="F373" s="107">
        <v>2054.1799999999998</v>
      </c>
      <c r="G373" s="105" t="s">
        <v>1065</v>
      </c>
      <c r="H373" s="108"/>
    </row>
    <row r="374" spans="1:8" x14ac:dyDescent="0.35">
      <c r="A374" s="101" t="s">
        <v>283</v>
      </c>
      <c r="B374" s="102" t="s">
        <v>1066</v>
      </c>
      <c r="C374" s="103" t="s">
        <v>1067</v>
      </c>
      <c r="D374" s="107">
        <v>3392.82</v>
      </c>
      <c r="E374" s="107">
        <v>3145.13</v>
      </c>
      <c r="F374" s="104">
        <v>247.69</v>
      </c>
      <c r="G374" s="105" t="s">
        <v>331</v>
      </c>
      <c r="H374" s="108"/>
    </row>
    <row r="375" spans="1:8" x14ac:dyDescent="0.35">
      <c r="A375" s="101" t="s">
        <v>283</v>
      </c>
      <c r="B375" s="102" t="s">
        <v>1068</v>
      </c>
      <c r="C375" s="103" t="s">
        <v>1069</v>
      </c>
      <c r="D375" s="107">
        <v>101167</v>
      </c>
      <c r="E375" s="107">
        <v>685555.22</v>
      </c>
      <c r="F375" s="107">
        <v>-584388.22</v>
      </c>
      <c r="G375" s="105" t="s">
        <v>1070</v>
      </c>
      <c r="H375" s="108" t="s">
        <v>939</v>
      </c>
    </row>
    <row r="376" spans="1:8" x14ac:dyDescent="0.35">
      <c r="A376" s="109"/>
      <c r="B376" s="110"/>
      <c r="C376" s="103" t="s">
        <v>1071</v>
      </c>
      <c r="D376" s="111">
        <v>2469410.09</v>
      </c>
      <c r="E376" s="111">
        <v>2969540.81</v>
      </c>
      <c r="F376" s="111">
        <v>-500130.72</v>
      </c>
      <c r="G376" s="112" t="s">
        <v>1072</v>
      </c>
      <c r="H376" s="106" t="s">
        <v>834</v>
      </c>
    </row>
    <row r="377" spans="1:8" x14ac:dyDescent="0.35">
      <c r="A377" s="101" t="s">
        <v>283</v>
      </c>
      <c r="B377" s="102" t="s">
        <v>1073</v>
      </c>
      <c r="C377" s="103" t="s">
        <v>1074</v>
      </c>
      <c r="D377" s="107">
        <v>55890.27</v>
      </c>
      <c r="E377" s="107">
        <v>41284.620000000003</v>
      </c>
      <c r="F377" s="107">
        <v>14605.65</v>
      </c>
      <c r="G377" s="105" t="s">
        <v>1075</v>
      </c>
      <c r="H377" s="106" t="s">
        <v>939</v>
      </c>
    </row>
    <row r="378" spans="1:8" x14ac:dyDescent="0.35">
      <c r="A378" s="101" t="s">
        <v>283</v>
      </c>
      <c r="B378" s="102" t="s">
        <v>1076</v>
      </c>
      <c r="C378" s="103" t="s">
        <v>1077</v>
      </c>
      <c r="D378" s="107">
        <v>30018.85</v>
      </c>
      <c r="E378" s="107">
        <v>25994.81</v>
      </c>
      <c r="F378" s="107">
        <v>4024.04</v>
      </c>
      <c r="G378" s="105" t="s">
        <v>1078</v>
      </c>
      <c r="H378" s="108" t="s">
        <v>939</v>
      </c>
    </row>
    <row r="379" spans="1:8" x14ac:dyDescent="0.35">
      <c r="A379" s="109"/>
      <c r="B379" s="110"/>
      <c r="C379" s="103" t="s">
        <v>1079</v>
      </c>
      <c r="D379" s="111">
        <v>85909.119999999995</v>
      </c>
      <c r="E379" s="111">
        <v>67279.429999999993</v>
      </c>
      <c r="F379" s="111">
        <v>18629.689999999999</v>
      </c>
      <c r="G379" s="112" t="s">
        <v>441</v>
      </c>
      <c r="H379" s="106" t="s">
        <v>834</v>
      </c>
    </row>
    <row r="380" spans="1:8" x14ac:dyDescent="0.35">
      <c r="A380" s="101" t="s">
        <v>283</v>
      </c>
      <c r="B380" s="102" t="s">
        <v>1080</v>
      </c>
      <c r="C380" s="103" t="s">
        <v>1081</v>
      </c>
      <c r="D380" s="107">
        <v>15251.51</v>
      </c>
      <c r="E380" s="107">
        <v>14780.63</v>
      </c>
      <c r="F380" s="104">
        <v>470.88</v>
      </c>
      <c r="G380" s="105" t="s">
        <v>737</v>
      </c>
      <c r="H380" s="106" t="s">
        <v>939</v>
      </c>
    </row>
    <row r="381" spans="1:8" x14ac:dyDescent="0.35">
      <c r="A381" s="109"/>
      <c r="B381" s="110"/>
      <c r="C381" s="103" t="s">
        <v>1082</v>
      </c>
      <c r="D381" s="111">
        <v>15251.51</v>
      </c>
      <c r="E381" s="111">
        <v>14780.63</v>
      </c>
      <c r="F381" s="113">
        <v>470.88</v>
      </c>
      <c r="G381" s="112" t="s">
        <v>737</v>
      </c>
      <c r="H381" s="106" t="s">
        <v>834</v>
      </c>
    </row>
    <row r="382" spans="1:8" x14ac:dyDescent="0.35">
      <c r="A382" s="101" t="s">
        <v>283</v>
      </c>
      <c r="B382" s="102" t="s">
        <v>1083</v>
      </c>
      <c r="C382" s="103" t="s">
        <v>1084</v>
      </c>
      <c r="D382" s="107">
        <v>797383.33</v>
      </c>
      <c r="E382" s="107">
        <v>749349.7</v>
      </c>
      <c r="F382" s="107">
        <v>48033.63</v>
      </c>
      <c r="G382" s="105" t="s">
        <v>798</v>
      </c>
      <c r="H382" s="106" t="s">
        <v>939</v>
      </c>
    </row>
    <row r="383" spans="1:8" x14ac:dyDescent="0.35">
      <c r="A383" s="109"/>
      <c r="B383" s="110"/>
      <c r="C383" s="103" t="s">
        <v>1085</v>
      </c>
      <c r="D383" s="111">
        <v>797383.33</v>
      </c>
      <c r="E383" s="111">
        <v>749349.7</v>
      </c>
      <c r="F383" s="111">
        <v>48033.63</v>
      </c>
      <c r="G383" s="112" t="s">
        <v>798</v>
      </c>
      <c r="H383" s="106" t="s">
        <v>834</v>
      </c>
    </row>
    <row r="384" spans="1:8" x14ac:dyDescent="0.35">
      <c r="A384" s="101" t="s">
        <v>283</v>
      </c>
      <c r="B384" s="102" t="s">
        <v>1086</v>
      </c>
      <c r="C384" s="103" t="s">
        <v>1087</v>
      </c>
      <c r="D384" s="107">
        <v>38841.69</v>
      </c>
      <c r="E384" s="107">
        <v>68175.08</v>
      </c>
      <c r="F384" s="107">
        <v>-29333.39</v>
      </c>
      <c r="G384" s="105" t="s">
        <v>1088</v>
      </c>
      <c r="H384" s="106" t="s">
        <v>939</v>
      </c>
    </row>
    <row r="385" spans="1:8" x14ac:dyDescent="0.35">
      <c r="A385" s="101" t="s">
        <v>283</v>
      </c>
      <c r="B385" s="102" t="s">
        <v>1089</v>
      </c>
      <c r="C385" s="103" t="s">
        <v>1090</v>
      </c>
      <c r="D385" s="107">
        <v>81438.02</v>
      </c>
      <c r="E385" s="107">
        <v>525807.82999999996</v>
      </c>
      <c r="F385" s="107">
        <v>-444369.81</v>
      </c>
      <c r="G385" s="105" t="s">
        <v>1091</v>
      </c>
      <c r="H385" s="108"/>
    </row>
    <row r="386" spans="1:8" x14ac:dyDescent="0.35">
      <c r="A386" s="101" t="s">
        <v>288</v>
      </c>
      <c r="B386" s="102" t="s">
        <v>1092</v>
      </c>
      <c r="C386" s="103" t="s">
        <v>1093</v>
      </c>
      <c r="D386" s="104">
        <v>0</v>
      </c>
      <c r="E386" s="107">
        <v>51187.5</v>
      </c>
      <c r="F386" s="107">
        <v>-51187.5</v>
      </c>
      <c r="G386" s="105" t="s">
        <v>373</v>
      </c>
      <c r="H386" s="108"/>
    </row>
    <row r="387" spans="1:8" x14ac:dyDescent="0.35">
      <c r="A387" s="101" t="s">
        <v>288</v>
      </c>
      <c r="B387" s="102" t="s">
        <v>1094</v>
      </c>
      <c r="C387" s="103" t="s">
        <v>1095</v>
      </c>
      <c r="D387" s="107">
        <v>2270.87</v>
      </c>
      <c r="E387" s="104">
        <v>990</v>
      </c>
      <c r="F387" s="107">
        <v>1280.8699999999999</v>
      </c>
      <c r="G387" s="105" t="s">
        <v>1096</v>
      </c>
      <c r="H387" s="108"/>
    </row>
    <row r="388" spans="1:8" x14ac:dyDescent="0.35">
      <c r="A388" s="101" t="s">
        <v>283</v>
      </c>
      <c r="B388" s="102" t="s">
        <v>1097</v>
      </c>
      <c r="C388" s="103" t="s">
        <v>1098</v>
      </c>
      <c r="D388" s="107">
        <v>33175.019999999997</v>
      </c>
      <c r="E388" s="107">
        <v>10614.28</v>
      </c>
      <c r="F388" s="107">
        <v>22560.74</v>
      </c>
      <c r="G388" s="105" t="s">
        <v>1099</v>
      </c>
      <c r="H388" s="108"/>
    </row>
    <row r="389" spans="1:8" x14ac:dyDescent="0.35">
      <c r="A389" s="101" t="s">
        <v>283</v>
      </c>
      <c r="B389" s="102" t="s">
        <v>1100</v>
      </c>
      <c r="C389" s="103" t="s">
        <v>1101</v>
      </c>
      <c r="D389" s="107">
        <v>1713.81</v>
      </c>
      <c r="E389" s="104">
        <v>465</v>
      </c>
      <c r="F389" s="107">
        <v>1248.81</v>
      </c>
      <c r="G389" s="105" t="s">
        <v>1102</v>
      </c>
      <c r="H389" s="108"/>
    </row>
    <row r="390" spans="1:8" x14ac:dyDescent="0.35">
      <c r="A390" s="101" t="s">
        <v>283</v>
      </c>
      <c r="B390" s="102" t="s">
        <v>1103</v>
      </c>
      <c r="C390" s="103" t="s">
        <v>1104</v>
      </c>
      <c r="D390" s="107">
        <v>6987.66</v>
      </c>
      <c r="E390" s="107">
        <v>4705.01</v>
      </c>
      <c r="F390" s="107">
        <v>2282.65</v>
      </c>
      <c r="G390" s="105" t="s">
        <v>1105</v>
      </c>
      <c r="H390" s="108"/>
    </row>
    <row r="391" spans="1:8" x14ac:dyDescent="0.35">
      <c r="A391" s="101" t="s">
        <v>283</v>
      </c>
      <c r="B391" s="102" t="s">
        <v>1106</v>
      </c>
      <c r="C391" s="103" t="s">
        <v>1107</v>
      </c>
      <c r="D391" s="107">
        <v>14436.04</v>
      </c>
      <c r="E391" s="107">
        <v>74116.94</v>
      </c>
      <c r="F391" s="107">
        <v>-59680.9</v>
      </c>
      <c r="G391" s="105" t="s">
        <v>1108</v>
      </c>
      <c r="H391" s="108" t="s">
        <v>939</v>
      </c>
    </row>
    <row r="392" spans="1:8" x14ac:dyDescent="0.35">
      <c r="A392" s="109"/>
      <c r="B392" s="110"/>
      <c r="C392" s="103" t="s">
        <v>1109</v>
      </c>
      <c r="D392" s="111">
        <v>178863.11</v>
      </c>
      <c r="E392" s="111">
        <v>736061.64</v>
      </c>
      <c r="F392" s="111">
        <v>-557198.53</v>
      </c>
      <c r="G392" s="112" t="s">
        <v>1110</v>
      </c>
      <c r="H392" s="106" t="s">
        <v>834</v>
      </c>
    </row>
    <row r="393" spans="1:8" x14ac:dyDescent="0.35">
      <c r="A393" s="109"/>
      <c r="B393" s="110"/>
      <c r="C393" s="103" t="s">
        <v>1111</v>
      </c>
      <c r="D393" s="111">
        <v>3546817.16</v>
      </c>
      <c r="E393" s="111">
        <v>4537012.21</v>
      </c>
      <c r="F393" s="111">
        <v>-990195.05</v>
      </c>
      <c r="G393" s="112" t="s">
        <v>1112</v>
      </c>
      <c r="H393" s="106" t="s">
        <v>878</v>
      </c>
    </row>
    <row r="394" spans="1:8" x14ac:dyDescent="0.35">
      <c r="A394" s="101"/>
      <c r="B394" s="102"/>
      <c r="C394" s="103" t="s">
        <v>480</v>
      </c>
      <c r="D394" s="104"/>
      <c r="E394" s="104"/>
      <c r="F394" s="104"/>
      <c r="G394" s="105"/>
      <c r="H394" s="108" t="s">
        <v>878</v>
      </c>
    </row>
    <row r="395" spans="1:8" x14ac:dyDescent="0.35">
      <c r="A395" s="101" t="s">
        <v>283</v>
      </c>
      <c r="B395" s="102" t="s">
        <v>1113</v>
      </c>
      <c r="C395" s="103" t="s">
        <v>1114</v>
      </c>
      <c r="D395" s="107">
        <v>2903834.42</v>
      </c>
      <c r="E395" s="107">
        <v>3158943.61</v>
      </c>
      <c r="F395" s="107">
        <v>-255109.19</v>
      </c>
      <c r="G395" s="105" t="s">
        <v>1115</v>
      </c>
      <c r="H395" s="106" t="s">
        <v>939</v>
      </c>
    </row>
    <row r="396" spans="1:8" x14ac:dyDescent="0.35">
      <c r="A396" s="101" t="s">
        <v>288</v>
      </c>
      <c r="B396" s="102" t="s">
        <v>1116</v>
      </c>
      <c r="C396" s="103" t="s">
        <v>1117</v>
      </c>
      <c r="D396" s="104">
        <v>114.26</v>
      </c>
      <c r="E396" s="104">
        <v>0</v>
      </c>
      <c r="F396" s="104">
        <v>114.26</v>
      </c>
      <c r="G396" s="105"/>
      <c r="H396" s="108"/>
    </row>
    <row r="397" spans="1:8" x14ac:dyDescent="0.35">
      <c r="A397" s="101" t="s">
        <v>283</v>
      </c>
      <c r="B397" s="102" t="s">
        <v>1118</v>
      </c>
      <c r="C397" s="103" t="s">
        <v>1119</v>
      </c>
      <c r="D397" s="107">
        <v>-2930.53</v>
      </c>
      <c r="E397" s="107">
        <v>-220821.61</v>
      </c>
      <c r="F397" s="107">
        <v>217891.08</v>
      </c>
      <c r="G397" s="105" t="s">
        <v>1120</v>
      </c>
      <c r="H397" s="108"/>
    </row>
    <row r="398" spans="1:8" x14ac:dyDescent="0.35">
      <c r="A398" s="101" t="s">
        <v>283</v>
      </c>
      <c r="B398" s="102" t="s">
        <v>1121</v>
      </c>
      <c r="C398" s="103" t="s">
        <v>1122</v>
      </c>
      <c r="D398" s="107">
        <v>2746162.03</v>
      </c>
      <c r="E398" s="107">
        <v>964321.15</v>
      </c>
      <c r="F398" s="107">
        <v>1781840.88</v>
      </c>
      <c r="G398" s="105" t="s">
        <v>1123</v>
      </c>
      <c r="H398" s="108"/>
    </row>
    <row r="399" spans="1:8" x14ac:dyDescent="0.35">
      <c r="A399" s="101" t="s">
        <v>288</v>
      </c>
      <c r="B399" s="102" t="s">
        <v>1124</v>
      </c>
      <c r="C399" s="103" t="s">
        <v>1125</v>
      </c>
      <c r="D399" s="107">
        <v>1689911.11</v>
      </c>
      <c r="E399" s="107">
        <v>106113.49</v>
      </c>
      <c r="F399" s="107">
        <v>1583797.62</v>
      </c>
      <c r="G399" s="105" t="s">
        <v>1126</v>
      </c>
      <c r="H399" s="108"/>
    </row>
    <row r="400" spans="1:8" x14ac:dyDescent="0.35">
      <c r="A400" s="101" t="s">
        <v>283</v>
      </c>
      <c r="B400" s="102" t="s">
        <v>1127</v>
      </c>
      <c r="C400" s="103" t="s">
        <v>1128</v>
      </c>
      <c r="D400" s="107">
        <v>383000.7</v>
      </c>
      <c r="E400" s="107">
        <v>333786.90000000002</v>
      </c>
      <c r="F400" s="107">
        <v>49213.8</v>
      </c>
      <c r="G400" s="105" t="s">
        <v>1129</v>
      </c>
      <c r="H400" s="108"/>
    </row>
    <row r="401" spans="1:8" x14ac:dyDescent="0.35">
      <c r="A401" s="101" t="s">
        <v>283</v>
      </c>
      <c r="B401" s="102" t="s">
        <v>1130</v>
      </c>
      <c r="C401" s="103" t="s">
        <v>1131</v>
      </c>
      <c r="D401" s="107">
        <v>271531.21999999997</v>
      </c>
      <c r="E401" s="107">
        <v>344540.98</v>
      </c>
      <c r="F401" s="107">
        <v>-73009.759999999995</v>
      </c>
      <c r="G401" s="105" t="s">
        <v>1132</v>
      </c>
      <c r="H401" s="108"/>
    </row>
    <row r="402" spans="1:8" x14ac:dyDescent="0.35">
      <c r="A402" s="101" t="s">
        <v>288</v>
      </c>
      <c r="B402" s="102" t="s">
        <v>1133</v>
      </c>
      <c r="C402" s="103" t="s">
        <v>1134</v>
      </c>
      <c r="D402" s="107">
        <v>54971.199999999997</v>
      </c>
      <c r="E402" s="104">
        <v>0</v>
      </c>
      <c r="F402" s="107">
        <v>54971.199999999997</v>
      </c>
      <c r="G402" s="105"/>
      <c r="H402" s="108"/>
    </row>
    <row r="403" spans="1:8" x14ac:dyDescent="0.35">
      <c r="A403" s="101" t="s">
        <v>283</v>
      </c>
      <c r="B403" s="102" t="s">
        <v>1135</v>
      </c>
      <c r="C403" s="103" t="s">
        <v>1136</v>
      </c>
      <c r="D403" s="107">
        <v>3033.27</v>
      </c>
      <c r="E403" s="107">
        <v>4531.46</v>
      </c>
      <c r="F403" s="107">
        <v>-1498.19</v>
      </c>
      <c r="G403" s="105" t="s">
        <v>1055</v>
      </c>
      <c r="H403" s="108"/>
    </row>
    <row r="404" spans="1:8" x14ac:dyDescent="0.35">
      <c r="A404" s="101" t="s">
        <v>283</v>
      </c>
      <c r="B404" s="102" t="s">
        <v>1137</v>
      </c>
      <c r="C404" s="103" t="s">
        <v>1138</v>
      </c>
      <c r="D404" s="107">
        <v>174324.55</v>
      </c>
      <c r="E404" s="107">
        <v>197806.16</v>
      </c>
      <c r="F404" s="107">
        <v>-23481.61</v>
      </c>
      <c r="G404" s="105" t="s">
        <v>1139</v>
      </c>
      <c r="H404" s="108"/>
    </row>
    <row r="405" spans="1:8" x14ac:dyDescent="0.35">
      <c r="A405" s="101" t="s">
        <v>283</v>
      </c>
      <c r="B405" s="102" t="s">
        <v>1140</v>
      </c>
      <c r="C405" s="103" t="s">
        <v>1141</v>
      </c>
      <c r="D405" s="107">
        <v>-4203.58</v>
      </c>
      <c r="E405" s="107">
        <v>109148.42</v>
      </c>
      <c r="F405" s="107">
        <v>-113352</v>
      </c>
      <c r="G405" s="105" t="s">
        <v>1142</v>
      </c>
      <c r="H405" s="108" t="s">
        <v>939</v>
      </c>
    </row>
    <row r="406" spans="1:8" x14ac:dyDescent="0.35">
      <c r="A406" s="109"/>
      <c r="B406" s="110"/>
      <c r="C406" s="103" t="s">
        <v>1143</v>
      </c>
      <c r="D406" s="111">
        <v>8219748.6500000004</v>
      </c>
      <c r="E406" s="111">
        <v>4998370.5599999996</v>
      </c>
      <c r="F406" s="111">
        <v>3221378.09</v>
      </c>
      <c r="G406" s="112" t="s">
        <v>1144</v>
      </c>
      <c r="H406" s="106" t="s">
        <v>834</v>
      </c>
    </row>
    <row r="407" spans="1:8" x14ac:dyDescent="0.35">
      <c r="A407" s="101" t="s">
        <v>283</v>
      </c>
      <c r="B407" s="102" t="s">
        <v>1145</v>
      </c>
      <c r="C407" s="103" t="s">
        <v>1146</v>
      </c>
      <c r="D407" s="107">
        <v>-6611901.5999999996</v>
      </c>
      <c r="E407" s="107">
        <v>-3266756.3</v>
      </c>
      <c r="F407" s="107">
        <v>-3345145.3</v>
      </c>
      <c r="G407" s="105" t="s">
        <v>1147</v>
      </c>
      <c r="H407" s="106" t="s">
        <v>939</v>
      </c>
    </row>
    <row r="408" spans="1:8" x14ac:dyDescent="0.35">
      <c r="A408" s="109"/>
      <c r="B408" s="110"/>
      <c r="C408" s="103" t="s">
        <v>1148</v>
      </c>
      <c r="D408" s="111">
        <v>-6611901.5999999996</v>
      </c>
      <c r="E408" s="111">
        <v>-3266756.3</v>
      </c>
      <c r="F408" s="111">
        <v>-3345145.3</v>
      </c>
      <c r="G408" s="112" t="s">
        <v>1147</v>
      </c>
      <c r="H408" s="106" t="s">
        <v>834</v>
      </c>
    </row>
    <row r="409" spans="1:8" x14ac:dyDescent="0.35">
      <c r="A409" s="109"/>
      <c r="B409" s="110"/>
      <c r="C409" s="103" t="s">
        <v>1149</v>
      </c>
      <c r="D409" s="111">
        <v>1607847.05</v>
      </c>
      <c r="E409" s="111">
        <v>1731614.26</v>
      </c>
      <c r="F409" s="111">
        <v>-123767.21</v>
      </c>
      <c r="G409" s="112" t="s">
        <v>1150</v>
      </c>
      <c r="H409" s="106" t="s">
        <v>878</v>
      </c>
    </row>
    <row r="410" spans="1:8" x14ac:dyDescent="0.35">
      <c r="A410" s="101"/>
      <c r="B410" s="102"/>
      <c r="C410" s="103" t="s">
        <v>1151</v>
      </c>
      <c r="D410" s="104"/>
      <c r="E410" s="104"/>
      <c r="F410" s="104"/>
      <c r="G410" s="105"/>
      <c r="H410" s="108" t="s">
        <v>878</v>
      </c>
    </row>
    <row r="411" spans="1:8" x14ac:dyDescent="0.35">
      <c r="A411" s="101" t="s">
        <v>283</v>
      </c>
      <c r="B411" s="102" t="s">
        <v>1152</v>
      </c>
      <c r="C411" s="103" t="s">
        <v>1153</v>
      </c>
      <c r="D411" s="107">
        <v>103612.85</v>
      </c>
      <c r="E411" s="107">
        <v>123434.23</v>
      </c>
      <c r="F411" s="107">
        <v>-19821.38</v>
      </c>
      <c r="G411" s="105" t="s">
        <v>1154</v>
      </c>
      <c r="H411" s="106" t="s">
        <v>939</v>
      </c>
    </row>
    <row r="412" spans="1:8" x14ac:dyDescent="0.35">
      <c r="A412" s="109"/>
      <c r="B412" s="110"/>
      <c r="C412" s="103" t="s">
        <v>1155</v>
      </c>
      <c r="D412" s="111">
        <v>103612.85</v>
      </c>
      <c r="E412" s="111">
        <v>123434.23</v>
      </c>
      <c r="F412" s="111">
        <v>-19821.38</v>
      </c>
      <c r="G412" s="112" t="s">
        <v>1154</v>
      </c>
      <c r="H412" s="106" t="s">
        <v>834</v>
      </c>
    </row>
    <row r="413" spans="1:8" x14ac:dyDescent="0.35">
      <c r="A413" s="101" t="s">
        <v>283</v>
      </c>
      <c r="B413" s="102" t="s">
        <v>1156</v>
      </c>
      <c r="C413" s="103" t="s">
        <v>1157</v>
      </c>
      <c r="D413" s="107">
        <v>280131.39</v>
      </c>
      <c r="E413" s="107">
        <v>191020.34</v>
      </c>
      <c r="F413" s="107">
        <v>89111.05</v>
      </c>
      <c r="G413" s="105" t="s">
        <v>1158</v>
      </c>
      <c r="H413" s="106" t="s">
        <v>939</v>
      </c>
    </row>
    <row r="414" spans="1:8" x14ac:dyDescent="0.35">
      <c r="A414" s="109"/>
      <c r="B414" s="110"/>
      <c r="C414" s="103" t="s">
        <v>1159</v>
      </c>
      <c r="D414" s="111">
        <v>280131.39</v>
      </c>
      <c r="E414" s="111">
        <v>191020.34</v>
      </c>
      <c r="F414" s="111">
        <v>89111.05</v>
      </c>
      <c r="G414" s="112" t="s">
        <v>1158</v>
      </c>
      <c r="H414" s="106" t="s">
        <v>834</v>
      </c>
    </row>
    <row r="415" spans="1:8" x14ac:dyDescent="0.35">
      <c r="A415" s="101" t="s">
        <v>288</v>
      </c>
      <c r="B415" s="102" t="s">
        <v>1160</v>
      </c>
      <c r="C415" s="103" t="s">
        <v>1161</v>
      </c>
      <c r="D415" s="107">
        <v>5124</v>
      </c>
      <c r="E415" s="107">
        <v>4748</v>
      </c>
      <c r="F415" s="104">
        <v>376</v>
      </c>
      <c r="G415" s="105" t="s">
        <v>331</v>
      </c>
      <c r="H415" s="106" t="s">
        <v>939</v>
      </c>
    </row>
    <row r="416" spans="1:8" x14ac:dyDescent="0.35">
      <c r="A416" s="109"/>
      <c r="B416" s="110"/>
      <c r="C416" s="103" t="s">
        <v>1162</v>
      </c>
      <c r="D416" s="111">
        <v>5124</v>
      </c>
      <c r="E416" s="111">
        <v>4748</v>
      </c>
      <c r="F416" s="113">
        <v>376</v>
      </c>
      <c r="G416" s="112" t="s">
        <v>331</v>
      </c>
      <c r="H416" s="106" t="s">
        <v>834</v>
      </c>
    </row>
    <row r="417" spans="1:8" x14ac:dyDescent="0.35">
      <c r="A417" s="101" t="s">
        <v>288</v>
      </c>
      <c r="B417" s="102" t="s">
        <v>1163</v>
      </c>
      <c r="C417" s="103" t="s">
        <v>1164</v>
      </c>
      <c r="D417" s="104">
        <v>0</v>
      </c>
      <c r="E417" s="107">
        <v>1500</v>
      </c>
      <c r="F417" s="107">
        <v>-1500</v>
      </c>
      <c r="G417" s="105" t="s">
        <v>373</v>
      </c>
      <c r="H417" s="106" t="s">
        <v>939</v>
      </c>
    </row>
    <row r="418" spans="1:8" x14ac:dyDescent="0.35">
      <c r="A418" s="101" t="s">
        <v>283</v>
      </c>
      <c r="B418" s="102" t="s">
        <v>1165</v>
      </c>
      <c r="C418" s="103" t="s">
        <v>1166</v>
      </c>
      <c r="D418" s="107">
        <v>9571.5</v>
      </c>
      <c r="E418" s="107">
        <v>28740.02</v>
      </c>
      <c r="F418" s="107">
        <v>-19168.52</v>
      </c>
      <c r="G418" s="105" t="s">
        <v>286</v>
      </c>
      <c r="H418" s="108"/>
    </row>
    <row r="419" spans="1:8" x14ac:dyDescent="0.35">
      <c r="A419" s="101" t="s">
        <v>283</v>
      </c>
      <c r="B419" s="102" t="s">
        <v>1167</v>
      </c>
      <c r="C419" s="103" t="s">
        <v>1168</v>
      </c>
      <c r="D419" s="107">
        <v>17102703.989999998</v>
      </c>
      <c r="E419" s="107">
        <v>8134351.7000000002</v>
      </c>
      <c r="F419" s="107">
        <v>8968352.2899999991</v>
      </c>
      <c r="G419" s="105" t="s">
        <v>1169</v>
      </c>
      <c r="H419" s="108"/>
    </row>
    <row r="420" spans="1:8" x14ac:dyDescent="0.35">
      <c r="A420" s="101" t="s">
        <v>283</v>
      </c>
      <c r="B420" s="102" t="s">
        <v>1170</v>
      </c>
      <c r="C420" s="103" t="s">
        <v>1171</v>
      </c>
      <c r="D420" s="107">
        <v>15830.32</v>
      </c>
      <c r="E420" s="107">
        <v>1771.71</v>
      </c>
      <c r="F420" s="107">
        <v>14058.61</v>
      </c>
      <c r="G420" s="105" t="s">
        <v>1172</v>
      </c>
      <c r="H420" s="108" t="s">
        <v>939</v>
      </c>
    </row>
    <row r="421" spans="1:8" x14ac:dyDescent="0.35">
      <c r="A421" s="109"/>
      <c r="B421" s="110"/>
      <c r="C421" s="103" t="s">
        <v>1173</v>
      </c>
      <c r="D421" s="111">
        <v>17128105.809999999</v>
      </c>
      <c r="E421" s="111">
        <v>8166363.4299999997</v>
      </c>
      <c r="F421" s="111">
        <v>8961742.3800000008</v>
      </c>
      <c r="G421" s="112" t="s">
        <v>1174</v>
      </c>
      <c r="H421" s="106" t="s">
        <v>834</v>
      </c>
    </row>
    <row r="422" spans="1:8" x14ac:dyDescent="0.35">
      <c r="A422" s="101"/>
      <c r="B422" s="102"/>
      <c r="C422" s="103" t="s">
        <v>1175</v>
      </c>
      <c r="D422" s="104"/>
      <c r="E422" s="104"/>
      <c r="F422" s="104"/>
      <c r="G422" s="105"/>
      <c r="H422" s="108" t="s">
        <v>834</v>
      </c>
    </row>
    <row r="423" spans="1:8" x14ac:dyDescent="0.35">
      <c r="A423" s="101" t="s">
        <v>283</v>
      </c>
      <c r="B423" s="102" t="s">
        <v>1176</v>
      </c>
      <c r="C423" s="103" t="s">
        <v>1177</v>
      </c>
      <c r="D423" s="107">
        <v>110230.73</v>
      </c>
      <c r="E423" s="107">
        <v>122952.44</v>
      </c>
      <c r="F423" s="107">
        <v>-12721.71</v>
      </c>
      <c r="G423" s="105" t="s">
        <v>1178</v>
      </c>
      <c r="H423" s="106" t="s">
        <v>1179</v>
      </c>
    </row>
    <row r="424" spans="1:8" x14ac:dyDescent="0.35">
      <c r="A424" s="101" t="s">
        <v>288</v>
      </c>
      <c r="B424" s="102" t="s">
        <v>1180</v>
      </c>
      <c r="C424" s="103" t="s">
        <v>1181</v>
      </c>
      <c r="D424" s="104">
        <v>159.6</v>
      </c>
      <c r="E424" s="104">
        <v>134.80000000000001</v>
      </c>
      <c r="F424" s="104">
        <v>24.8</v>
      </c>
      <c r="G424" s="105" t="s">
        <v>1182</v>
      </c>
      <c r="H424" s="108" t="s">
        <v>1179</v>
      </c>
    </row>
    <row r="425" spans="1:8" x14ac:dyDescent="0.35">
      <c r="A425" s="109"/>
      <c r="B425" s="110"/>
      <c r="C425" s="103" t="s">
        <v>1183</v>
      </c>
      <c r="D425" s="111">
        <v>110390.33</v>
      </c>
      <c r="E425" s="111">
        <v>123087.24</v>
      </c>
      <c r="F425" s="111">
        <v>-12696.91</v>
      </c>
      <c r="G425" s="112" t="s">
        <v>1178</v>
      </c>
      <c r="H425" s="106" t="s">
        <v>939</v>
      </c>
    </row>
    <row r="426" spans="1:8" x14ac:dyDescent="0.35">
      <c r="A426" s="101" t="s">
        <v>370</v>
      </c>
      <c r="B426" s="102" t="s">
        <v>1184</v>
      </c>
      <c r="C426" s="103" t="s">
        <v>1185</v>
      </c>
      <c r="D426" s="104">
        <v>158.66999999999999</v>
      </c>
      <c r="E426" s="107">
        <v>6111.47</v>
      </c>
      <c r="F426" s="107">
        <v>-5952.8</v>
      </c>
      <c r="G426" s="105" t="s">
        <v>1186</v>
      </c>
      <c r="H426" s="106" t="s">
        <v>1179</v>
      </c>
    </row>
    <row r="427" spans="1:8" x14ac:dyDescent="0.35">
      <c r="A427" s="109"/>
      <c r="B427" s="110"/>
      <c r="C427" s="103" t="s">
        <v>1187</v>
      </c>
      <c r="D427" s="113">
        <v>158.66999999999999</v>
      </c>
      <c r="E427" s="111">
        <v>6111.47</v>
      </c>
      <c r="F427" s="111">
        <v>-5952.8</v>
      </c>
      <c r="G427" s="112" t="s">
        <v>1186</v>
      </c>
      <c r="H427" s="106" t="s">
        <v>939</v>
      </c>
    </row>
    <row r="428" spans="1:8" x14ac:dyDescent="0.35">
      <c r="A428" s="101" t="s">
        <v>288</v>
      </c>
      <c r="B428" s="102" t="s">
        <v>1188</v>
      </c>
      <c r="C428" s="103" t="s">
        <v>1189</v>
      </c>
      <c r="D428" s="104">
        <v>0</v>
      </c>
      <c r="E428" s="104">
        <v>431.5</v>
      </c>
      <c r="F428" s="104">
        <v>-431.5</v>
      </c>
      <c r="G428" s="105" t="s">
        <v>373</v>
      </c>
      <c r="H428" s="106" t="s">
        <v>1179</v>
      </c>
    </row>
    <row r="429" spans="1:8" x14ac:dyDescent="0.35">
      <c r="A429" s="109"/>
      <c r="B429" s="110"/>
      <c r="C429" s="103" t="s">
        <v>1190</v>
      </c>
      <c r="D429" s="113">
        <v>0</v>
      </c>
      <c r="E429" s="113">
        <v>431.5</v>
      </c>
      <c r="F429" s="113">
        <v>-431.5</v>
      </c>
      <c r="G429" s="112" t="s">
        <v>373</v>
      </c>
      <c r="H429" s="106" t="s">
        <v>939</v>
      </c>
    </row>
    <row r="430" spans="1:8" x14ac:dyDescent="0.35">
      <c r="A430" s="101" t="s">
        <v>283</v>
      </c>
      <c r="B430" s="102" t="s">
        <v>1191</v>
      </c>
      <c r="C430" s="103" t="s">
        <v>1192</v>
      </c>
      <c r="D430" s="107">
        <v>33974.22</v>
      </c>
      <c r="E430" s="107">
        <v>28443.38</v>
      </c>
      <c r="F430" s="107">
        <v>5530.84</v>
      </c>
      <c r="G430" s="105" t="s">
        <v>360</v>
      </c>
      <c r="H430" s="106" t="s">
        <v>1179</v>
      </c>
    </row>
    <row r="431" spans="1:8" x14ac:dyDescent="0.35">
      <c r="A431" s="101" t="s">
        <v>283</v>
      </c>
      <c r="B431" s="102" t="s">
        <v>1193</v>
      </c>
      <c r="C431" s="103" t="s">
        <v>1194</v>
      </c>
      <c r="D431" s="107">
        <v>344721.63</v>
      </c>
      <c r="E431" s="107">
        <v>424830.64</v>
      </c>
      <c r="F431" s="107">
        <v>-80109.009999999995</v>
      </c>
      <c r="G431" s="105" t="s">
        <v>1195</v>
      </c>
      <c r="H431" s="108"/>
    </row>
    <row r="432" spans="1:8" x14ac:dyDescent="0.35">
      <c r="A432" s="101" t="s">
        <v>283</v>
      </c>
      <c r="B432" s="102" t="s">
        <v>1196</v>
      </c>
      <c r="C432" s="103" t="s">
        <v>1197</v>
      </c>
      <c r="D432" s="107">
        <v>656826.92000000004</v>
      </c>
      <c r="E432" s="107">
        <v>837522.22</v>
      </c>
      <c r="F432" s="107">
        <v>-180695.3</v>
      </c>
      <c r="G432" s="105" t="s">
        <v>1198</v>
      </c>
      <c r="H432" s="108" t="s">
        <v>1179</v>
      </c>
    </row>
    <row r="433" spans="1:8" x14ac:dyDescent="0.35">
      <c r="A433" s="109"/>
      <c r="B433" s="110"/>
      <c r="C433" s="103" t="s">
        <v>1199</v>
      </c>
      <c r="D433" s="111">
        <v>1035522.77</v>
      </c>
      <c r="E433" s="111">
        <v>1290796.24</v>
      </c>
      <c r="F433" s="111">
        <v>-255273.47</v>
      </c>
      <c r="G433" s="112" t="s">
        <v>1200</v>
      </c>
      <c r="H433" s="106" t="s">
        <v>939</v>
      </c>
    </row>
    <row r="434" spans="1:8" x14ac:dyDescent="0.35">
      <c r="A434" s="101" t="s">
        <v>288</v>
      </c>
      <c r="B434" s="102" t="s">
        <v>1201</v>
      </c>
      <c r="C434" s="103" t="s">
        <v>1202</v>
      </c>
      <c r="D434" s="107">
        <v>183994.78</v>
      </c>
      <c r="E434" s="107">
        <v>596352.94999999995</v>
      </c>
      <c r="F434" s="107">
        <v>-412358.17</v>
      </c>
      <c r="G434" s="105" t="s">
        <v>1203</v>
      </c>
      <c r="H434" s="106" t="s">
        <v>1179</v>
      </c>
    </row>
    <row r="435" spans="1:8" x14ac:dyDescent="0.35">
      <c r="A435" s="109"/>
      <c r="B435" s="110"/>
      <c r="C435" s="103" t="s">
        <v>1204</v>
      </c>
      <c r="D435" s="111">
        <v>183994.78</v>
      </c>
      <c r="E435" s="111">
        <v>596352.94999999995</v>
      </c>
      <c r="F435" s="111">
        <v>-412358.17</v>
      </c>
      <c r="G435" s="112" t="s">
        <v>1203</v>
      </c>
      <c r="H435" s="106" t="s">
        <v>939</v>
      </c>
    </row>
    <row r="436" spans="1:8" x14ac:dyDescent="0.35">
      <c r="A436" s="101" t="s">
        <v>283</v>
      </c>
      <c r="B436" s="102" t="s">
        <v>1205</v>
      </c>
      <c r="C436" s="103" t="s">
        <v>1206</v>
      </c>
      <c r="D436" s="107">
        <v>61463.040000000001</v>
      </c>
      <c r="E436" s="107">
        <v>65675.02</v>
      </c>
      <c r="F436" s="107">
        <v>-4211.9799999999996</v>
      </c>
      <c r="G436" s="105" t="s">
        <v>774</v>
      </c>
      <c r="H436" s="106" t="s">
        <v>1179</v>
      </c>
    </row>
    <row r="437" spans="1:8" x14ac:dyDescent="0.35">
      <c r="A437" s="101" t="s">
        <v>283</v>
      </c>
      <c r="B437" s="102" t="s">
        <v>1207</v>
      </c>
      <c r="C437" s="103" t="s">
        <v>1208</v>
      </c>
      <c r="D437" s="107">
        <v>241803.14</v>
      </c>
      <c r="E437" s="107">
        <v>278926.74</v>
      </c>
      <c r="F437" s="107">
        <v>-37123.599999999999</v>
      </c>
      <c r="G437" s="105" t="s">
        <v>1209</v>
      </c>
      <c r="H437" s="108"/>
    </row>
    <row r="438" spans="1:8" x14ac:dyDescent="0.35">
      <c r="A438" s="101" t="s">
        <v>283</v>
      </c>
      <c r="B438" s="102" t="s">
        <v>1210</v>
      </c>
      <c r="C438" s="103" t="s">
        <v>1211</v>
      </c>
      <c r="D438" s="107">
        <v>64869.16</v>
      </c>
      <c r="E438" s="107">
        <v>64295.97</v>
      </c>
      <c r="F438" s="104">
        <v>573.19000000000005</v>
      </c>
      <c r="G438" s="105" t="s">
        <v>1212</v>
      </c>
      <c r="H438" s="108"/>
    </row>
    <row r="439" spans="1:8" x14ac:dyDescent="0.35">
      <c r="A439" s="101" t="s">
        <v>283</v>
      </c>
      <c r="B439" s="102" t="s">
        <v>1213</v>
      </c>
      <c r="C439" s="103" t="s">
        <v>1214</v>
      </c>
      <c r="D439" s="107">
        <v>503285.48</v>
      </c>
      <c r="E439" s="107">
        <v>464359.47</v>
      </c>
      <c r="F439" s="107">
        <v>38926.01</v>
      </c>
      <c r="G439" s="105" t="s">
        <v>833</v>
      </c>
      <c r="H439" s="108"/>
    </row>
    <row r="440" spans="1:8" x14ac:dyDescent="0.35">
      <c r="A440" s="101" t="s">
        <v>283</v>
      </c>
      <c r="B440" s="102" t="s">
        <v>1215</v>
      </c>
      <c r="C440" s="103" t="s">
        <v>1216</v>
      </c>
      <c r="D440" s="107">
        <v>46104.59</v>
      </c>
      <c r="E440" s="107">
        <v>231375.4</v>
      </c>
      <c r="F440" s="107">
        <v>-185270.81</v>
      </c>
      <c r="G440" s="105" t="s">
        <v>1217</v>
      </c>
      <c r="H440" s="108" t="s">
        <v>1179</v>
      </c>
    </row>
    <row r="441" spans="1:8" x14ac:dyDescent="0.35">
      <c r="A441" s="109"/>
      <c r="B441" s="110"/>
      <c r="C441" s="103" t="s">
        <v>1218</v>
      </c>
      <c r="D441" s="111">
        <v>917525.41</v>
      </c>
      <c r="E441" s="111">
        <v>1104632.6000000001</v>
      </c>
      <c r="F441" s="111">
        <v>-187107.19</v>
      </c>
      <c r="G441" s="112" t="s">
        <v>1219</v>
      </c>
      <c r="H441" s="106" t="s">
        <v>939</v>
      </c>
    </row>
    <row r="442" spans="1:8" x14ac:dyDescent="0.35">
      <c r="A442" s="109"/>
      <c r="B442" s="110"/>
      <c r="C442" s="103" t="s">
        <v>1220</v>
      </c>
      <c r="D442" s="111">
        <v>2247591.96</v>
      </c>
      <c r="E442" s="111">
        <v>3121412</v>
      </c>
      <c r="F442" s="111">
        <v>-873820.04</v>
      </c>
      <c r="G442" s="112" t="s">
        <v>1221</v>
      </c>
      <c r="H442" s="106" t="s">
        <v>834</v>
      </c>
    </row>
    <row r="443" spans="1:8" x14ac:dyDescent="0.35">
      <c r="A443" s="101" t="s">
        <v>283</v>
      </c>
      <c r="B443" s="102" t="s">
        <v>1222</v>
      </c>
      <c r="C443" s="103" t="s">
        <v>1223</v>
      </c>
      <c r="D443" s="107">
        <v>-18143772.300000001</v>
      </c>
      <c r="E443" s="107">
        <v>-9073368.8399999999</v>
      </c>
      <c r="F443" s="107">
        <v>-9070403.4600000009</v>
      </c>
      <c r="G443" s="105" t="s">
        <v>373</v>
      </c>
      <c r="H443" s="106" t="s">
        <v>939</v>
      </c>
    </row>
    <row r="444" spans="1:8" x14ac:dyDescent="0.35">
      <c r="A444" s="109"/>
      <c r="B444" s="110"/>
      <c r="C444" s="103" t="s">
        <v>1224</v>
      </c>
      <c r="D444" s="111">
        <v>-18143772.300000001</v>
      </c>
      <c r="E444" s="111">
        <v>-9073368.8399999999</v>
      </c>
      <c r="F444" s="111">
        <v>-9070403.4600000009</v>
      </c>
      <c r="G444" s="112" t="s">
        <v>373</v>
      </c>
      <c r="H444" s="106" t="s">
        <v>834</v>
      </c>
    </row>
    <row r="445" spans="1:8" x14ac:dyDescent="0.35">
      <c r="A445" s="109"/>
      <c r="B445" s="110"/>
      <c r="C445" s="103" t="s">
        <v>1225</v>
      </c>
      <c r="D445" s="111">
        <v>1620793.71</v>
      </c>
      <c r="E445" s="111">
        <v>2533609.16</v>
      </c>
      <c r="F445" s="111">
        <v>-912815.45</v>
      </c>
      <c r="G445" s="112" t="s">
        <v>1226</v>
      </c>
      <c r="H445" s="106" t="s">
        <v>878</v>
      </c>
    </row>
    <row r="446" spans="1:8" x14ac:dyDescent="0.35">
      <c r="A446" s="101"/>
      <c r="B446" s="102"/>
      <c r="C446" s="103" t="s">
        <v>1227</v>
      </c>
      <c r="D446" s="104"/>
      <c r="E446" s="104"/>
      <c r="F446" s="104"/>
      <c r="G446" s="105"/>
      <c r="H446" s="108" t="s">
        <v>878</v>
      </c>
    </row>
    <row r="447" spans="1:8" x14ac:dyDescent="0.35">
      <c r="A447" s="101" t="s">
        <v>283</v>
      </c>
      <c r="B447" s="102" t="s">
        <v>1228</v>
      </c>
      <c r="C447" s="103" t="s">
        <v>1229</v>
      </c>
      <c r="D447" s="107">
        <v>1284437.22</v>
      </c>
      <c r="E447" s="107">
        <v>3850230.42</v>
      </c>
      <c r="F447" s="107">
        <v>-2565793.2000000002</v>
      </c>
      <c r="G447" s="105" t="s">
        <v>1230</v>
      </c>
      <c r="H447" s="106" t="s">
        <v>939</v>
      </c>
    </row>
    <row r="448" spans="1:8" x14ac:dyDescent="0.35">
      <c r="A448" s="101" t="s">
        <v>283</v>
      </c>
      <c r="B448" s="102" t="s">
        <v>1231</v>
      </c>
      <c r="C448" s="103" t="s">
        <v>1232</v>
      </c>
      <c r="D448" s="107">
        <v>422792.05</v>
      </c>
      <c r="E448" s="107">
        <v>879068.26</v>
      </c>
      <c r="F448" s="107">
        <v>-456276.21</v>
      </c>
      <c r="G448" s="105" t="s">
        <v>724</v>
      </c>
      <c r="H448" s="108" t="s">
        <v>939</v>
      </c>
    </row>
    <row r="449" spans="1:8" x14ac:dyDescent="0.35">
      <c r="A449" s="109"/>
      <c r="B449" s="110"/>
      <c r="C449" s="103" t="s">
        <v>1233</v>
      </c>
      <c r="D449" s="111">
        <v>1707229.27</v>
      </c>
      <c r="E449" s="111">
        <v>4729298.68</v>
      </c>
      <c r="F449" s="111">
        <v>-3022069.41</v>
      </c>
      <c r="G449" s="112" t="s">
        <v>1234</v>
      </c>
      <c r="H449" s="106" t="s">
        <v>834</v>
      </c>
    </row>
    <row r="450" spans="1:8" x14ac:dyDescent="0.35">
      <c r="A450" s="101" t="s">
        <v>283</v>
      </c>
      <c r="B450" s="102" t="s">
        <v>1235</v>
      </c>
      <c r="C450" s="103" t="s">
        <v>1236</v>
      </c>
      <c r="D450" s="107">
        <v>640626.18000000005</v>
      </c>
      <c r="E450" s="107">
        <v>440437.11</v>
      </c>
      <c r="F450" s="107">
        <v>200189.07</v>
      </c>
      <c r="G450" s="105" t="s">
        <v>1237</v>
      </c>
      <c r="H450" s="106" t="s">
        <v>939</v>
      </c>
    </row>
    <row r="451" spans="1:8" x14ac:dyDescent="0.35">
      <c r="A451" s="109"/>
      <c r="B451" s="110"/>
      <c r="C451" s="103" t="s">
        <v>1238</v>
      </c>
      <c r="D451" s="111">
        <v>640626.18000000005</v>
      </c>
      <c r="E451" s="111">
        <v>440437.11</v>
      </c>
      <c r="F451" s="111">
        <v>200189.07</v>
      </c>
      <c r="G451" s="112" t="s">
        <v>1237</v>
      </c>
      <c r="H451" s="106" t="s">
        <v>834</v>
      </c>
    </row>
    <row r="452" spans="1:8" x14ac:dyDescent="0.35">
      <c r="A452" s="109"/>
      <c r="B452" s="110"/>
      <c r="C452" s="103" t="s">
        <v>1239</v>
      </c>
      <c r="D452" s="111">
        <v>2347855.4500000002</v>
      </c>
      <c r="E452" s="111">
        <v>5169735.79</v>
      </c>
      <c r="F452" s="111">
        <v>-2821880.34</v>
      </c>
      <c r="G452" s="112" t="s">
        <v>1240</v>
      </c>
      <c r="H452" s="106" t="s">
        <v>878</v>
      </c>
    </row>
    <row r="453" spans="1:8" x14ac:dyDescent="0.35">
      <c r="A453" s="101"/>
      <c r="B453" s="102"/>
      <c r="C453" s="103" t="s">
        <v>1241</v>
      </c>
      <c r="D453" s="104"/>
      <c r="E453" s="104"/>
      <c r="F453" s="104"/>
      <c r="G453" s="105"/>
      <c r="H453" s="108" t="s">
        <v>878</v>
      </c>
    </row>
    <row r="454" spans="1:8" x14ac:dyDescent="0.35">
      <c r="A454" s="101" t="s">
        <v>283</v>
      </c>
      <c r="B454" s="102" t="s">
        <v>1242</v>
      </c>
      <c r="C454" s="103" t="s">
        <v>1243</v>
      </c>
      <c r="D454" s="107">
        <v>28918.53</v>
      </c>
      <c r="E454" s="107">
        <v>20614.16</v>
      </c>
      <c r="F454" s="107">
        <v>8304.3700000000008</v>
      </c>
      <c r="G454" s="105" t="s">
        <v>1244</v>
      </c>
      <c r="H454" s="106" t="s">
        <v>939</v>
      </c>
    </row>
    <row r="455" spans="1:8" x14ac:dyDescent="0.35">
      <c r="A455" s="101" t="s">
        <v>288</v>
      </c>
      <c r="B455" s="102" t="s">
        <v>1245</v>
      </c>
      <c r="C455" s="103" t="s">
        <v>1246</v>
      </c>
      <c r="D455" s="107">
        <v>49143.63</v>
      </c>
      <c r="E455" s="107">
        <v>76679.31</v>
      </c>
      <c r="F455" s="107">
        <v>-27535.68</v>
      </c>
      <c r="G455" s="105" t="s">
        <v>1247</v>
      </c>
      <c r="H455" s="108" t="s">
        <v>939</v>
      </c>
    </row>
    <row r="456" spans="1:8" x14ac:dyDescent="0.35">
      <c r="A456" s="109"/>
      <c r="B456" s="110"/>
      <c r="C456" s="103" t="s">
        <v>1248</v>
      </c>
      <c r="D456" s="111">
        <v>78062.16</v>
      </c>
      <c r="E456" s="111">
        <v>97293.47</v>
      </c>
      <c r="F456" s="111">
        <v>-19231.310000000001</v>
      </c>
      <c r="G456" s="112" t="s">
        <v>1200</v>
      </c>
      <c r="H456" s="106" t="s">
        <v>834</v>
      </c>
    </row>
    <row r="457" spans="1:8" x14ac:dyDescent="0.35">
      <c r="A457" s="101" t="s">
        <v>283</v>
      </c>
      <c r="B457" s="102" t="s">
        <v>1249</v>
      </c>
      <c r="C457" s="103" t="s">
        <v>1250</v>
      </c>
      <c r="D457" s="107">
        <v>26334.22</v>
      </c>
      <c r="E457" s="107">
        <v>23345</v>
      </c>
      <c r="F457" s="107">
        <v>2989.22</v>
      </c>
      <c r="G457" s="105" t="s">
        <v>1251</v>
      </c>
      <c r="H457" s="106" t="s">
        <v>939</v>
      </c>
    </row>
    <row r="458" spans="1:8" x14ac:dyDescent="0.35">
      <c r="A458" s="109"/>
      <c r="B458" s="110"/>
      <c r="C458" s="103" t="s">
        <v>1252</v>
      </c>
      <c r="D458" s="111">
        <v>26334.22</v>
      </c>
      <c r="E458" s="111">
        <v>23345</v>
      </c>
      <c r="F458" s="111">
        <v>2989.22</v>
      </c>
      <c r="G458" s="112" t="s">
        <v>1251</v>
      </c>
      <c r="H458" s="106" t="s">
        <v>834</v>
      </c>
    </row>
    <row r="459" spans="1:8" x14ac:dyDescent="0.35">
      <c r="A459" s="101" t="s">
        <v>283</v>
      </c>
      <c r="B459" s="102" t="s">
        <v>1253</v>
      </c>
      <c r="C459" s="103" t="s">
        <v>1254</v>
      </c>
      <c r="D459" s="104">
        <v>0</v>
      </c>
      <c r="E459" s="107">
        <v>1580</v>
      </c>
      <c r="F459" s="107">
        <v>-1580</v>
      </c>
      <c r="G459" s="105" t="s">
        <v>373</v>
      </c>
      <c r="H459" s="106" t="s">
        <v>939</v>
      </c>
    </row>
    <row r="460" spans="1:8" x14ac:dyDescent="0.35">
      <c r="A460" s="109"/>
      <c r="B460" s="110"/>
      <c r="C460" s="103" t="s">
        <v>1255</v>
      </c>
      <c r="D460" s="113">
        <v>0</v>
      </c>
      <c r="E460" s="111">
        <v>1580</v>
      </c>
      <c r="F460" s="111">
        <v>-1580</v>
      </c>
      <c r="G460" s="112" t="s">
        <v>373</v>
      </c>
      <c r="H460" s="106" t="s">
        <v>834</v>
      </c>
    </row>
    <row r="461" spans="1:8" x14ac:dyDescent="0.35">
      <c r="A461" s="109"/>
      <c r="B461" s="110"/>
      <c r="C461" s="103" t="s">
        <v>1256</v>
      </c>
      <c r="D461" s="111">
        <v>104396.38</v>
      </c>
      <c r="E461" s="111">
        <v>122218.47</v>
      </c>
      <c r="F461" s="111">
        <v>-17822.09</v>
      </c>
      <c r="G461" s="112" t="s">
        <v>1257</v>
      </c>
      <c r="H461" s="106" t="s">
        <v>878</v>
      </c>
    </row>
    <row r="462" spans="1:8" x14ac:dyDescent="0.35">
      <c r="A462" s="101"/>
      <c r="B462" s="102"/>
      <c r="C462" s="103" t="s">
        <v>1258</v>
      </c>
      <c r="D462" s="104"/>
      <c r="E462" s="104"/>
      <c r="F462" s="104"/>
      <c r="G462" s="105"/>
      <c r="H462" s="108" t="s">
        <v>878</v>
      </c>
    </row>
    <row r="463" spans="1:8" x14ac:dyDescent="0.35">
      <c r="A463" s="101" t="s">
        <v>283</v>
      </c>
      <c r="B463" s="102" t="s">
        <v>1259</v>
      </c>
      <c r="C463" s="103" t="s">
        <v>1260</v>
      </c>
      <c r="D463" s="107">
        <v>498298.85</v>
      </c>
      <c r="E463" s="107">
        <v>444886.53</v>
      </c>
      <c r="F463" s="107">
        <v>53412.32</v>
      </c>
      <c r="G463" s="105" t="s">
        <v>1261</v>
      </c>
      <c r="H463" s="106" t="s">
        <v>939</v>
      </c>
    </row>
    <row r="464" spans="1:8" x14ac:dyDescent="0.35">
      <c r="A464" s="101" t="s">
        <v>283</v>
      </c>
      <c r="B464" s="102" t="s">
        <v>1262</v>
      </c>
      <c r="C464" s="103" t="s">
        <v>1263</v>
      </c>
      <c r="D464" s="107">
        <v>79984.12</v>
      </c>
      <c r="E464" s="107">
        <v>75193.740000000005</v>
      </c>
      <c r="F464" s="107">
        <v>4790.38</v>
      </c>
      <c r="G464" s="105" t="s">
        <v>798</v>
      </c>
      <c r="H464" s="108" t="s">
        <v>939</v>
      </c>
    </row>
    <row r="465" spans="1:8" x14ac:dyDescent="0.35">
      <c r="A465" s="109"/>
      <c r="B465" s="110"/>
      <c r="C465" s="103" t="s">
        <v>1264</v>
      </c>
      <c r="D465" s="111">
        <v>578282.97</v>
      </c>
      <c r="E465" s="111">
        <v>520080.27</v>
      </c>
      <c r="F465" s="111">
        <v>58202.7</v>
      </c>
      <c r="G465" s="112" t="s">
        <v>1265</v>
      </c>
      <c r="H465" s="106" t="s">
        <v>834</v>
      </c>
    </row>
    <row r="466" spans="1:8" x14ac:dyDescent="0.35">
      <c r="A466" s="101" t="s">
        <v>283</v>
      </c>
      <c r="B466" s="102" t="s">
        <v>1266</v>
      </c>
      <c r="C466" s="103" t="s">
        <v>1267</v>
      </c>
      <c r="D466" s="107">
        <v>558355.29</v>
      </c>
      <c r="E466" s="107">
        <v>600642.30000000005</v>
      </c>
      <c r="F466" s="107">
        <v>-42287.01</v>
      </c>
      <c r="G466" s="105" t="s">
        <v>753</v>
      </c>
      <c r="H466" s="106" t="s">
        <v>939</v>
      </c>
    </row>
    <row r="467" spans="1:8" x14ac:dyDescent="0.35">
      <c r="A467" s="109"/>
      <c r="B467" s="110"/>
      <c r="C467" s="103" t="s">
        <v>1268</v>
      </c>
      <c r="D467" s="111">
        <v>558355.29</v>
      </c>
      <c r="E467" s="111">
        <v>600642.30000000005</v>
      </c>
      <c r="F467" s="111">
        <v>-42287.01</v>
      </c>
      <c r="G467" s="112" t="s">
        <v>753</v>
      </c>
      <c r="H467" s="106" t="s">
        <v>834</v>
      </c>
    </row>
    <row r="468" spans="1:8" x14ac:dyDescent="0.35">
      <c r="A468" s="101" t="s">
        <v>283</v>
      </c>
      <c r="B468" s="102" t="s">
        <v>1269</v>
      </c>
      <c r="C468" s="103" t="s">
        <v>1270</v>
      </c>
      <c r="D468" s="104">
        <v>97.54</v>
      </c>
      <c r="E468" s="104">
        <v>133.81</v>
      </c>
      <c r="F468" s="104">
        <v>-36.270000000000003</v>
      </c>
      <c r="G468" s="105" t="s">
        <v>1271</v>
      </c>
      <c r="H468" s="106" t="s">
        <v>939</v>
      </c>
    </row>
    <row r="469" spans="1:8" x14ac:dyDescent="0.35">
      <c r="A469" s="101" t="s">
        <v>288</v>
      </c>
      <c r="B469" s="102" t="s">
        <v>1272</v>
      </c>
      <c r="C469" s="103" t="s">
        <v>1273</v>
      </c>
      <c r="D469" s="104">
        <v>0</v>
      </c>
      <c r="E469" s="104">
        <v>-664.11</v>
      </c>
      <c r="F469" s="104">
        <v>664.11</v>
      </c>
      <c r="G469" s="105" t="s">
        <v>656</v>
      </c>
      <c r="H469" s="108" t="s">
        <v>939</v>
      </c>
    </row>
    <row r="470" spans="1:8" x14ac:dyDescent="0.35">
      <c r="A470" s="109"/>
      <c r="B470" s="110"/>
      <c r="C470" s="103" t="s">
        <v>1274</v>
      </c>
      <c r="D470" s="113">
        <v>97.54</v>
      </c>
      <c r="E470" s="113">
        <v>-530.29999999999995</v>
      </c>
      <c r="F470" s="113">
        <v>627.84</v>
      </c>
      <c r="G470" s="112" t="s">
        <v>1275</v>
      </c>
      <c r="H470" s="106" t="s">
        <v>834</v>
      </c>
    </row>
    <row r="471" spans="1:8" x14ac:dyDescent="0.35">
      <c r="A471" s="101" t="s">
        <v>283</v>
      </c>
      <c r="B471" s="102" t="s">
        <v>1276</v>
      </c>
      <c r="C471" s="103" t="s">
        <v>1277</v>
      </c>
      <c r="D471" s="107">
        <v>4333.84</v>
      </c>
      <c r="E471" s="107">
        <v>29984.04</v>
      </c>
      <c r="F471" s="107">
        <v>-25650.2</v>
      </c>
      <c r="G471" s="105" t="s">
        <v>1278</v>
      </c>
      <c r="H471" s="106" t="s">
        <v>939</v>
      </c>
    </row>
    <row r="472" spans="1:8" x14ac:dyDescent="0.35">
      <c r="A472" s="109"/>
      <c r="B472" s="110"/>
      <c r="C472" s="103" t="s">
        <v>1279</v>
      </c>
      <c r="D472" s="111">
        <v>4333.84</v>
      </c>
      <c r="E472" s="111">
        <v>29984.04</v>
      </c>
      <c r="F472" s="111">
        <v>-25650.2</v>
      </c>
      <c r="G472" s="112" t="s">
        <v>1278</v>
      </c>
      <c r="H472" s="106" t="s">
        <v>834</v>
      </c>
    </row>
    <row r="473" spans="1:8" x14ac:dyDescent="0.35">
      <c r="A473" s="109"/>
      <c r="B473" s="110"/>
      <c r="C473" s="103" t="s">
        <v>1280</v>
      </c>
      <c r="D473" s="111">
        <v>1141069.6399999999</v>
      </c>
      <c r="E473" s="111">
        <v>1150176.31</v>
      </c>
      <c r="F473" s="111">
        <v>-9106.67</v>
      </c>
      <c r="G473" s="112" t="s">
        <v>765</v>
      </c>
      <c r="H473" s="106" t="s">
        <v>878</v>
      </c>
    </row>
    <row r="474" spans="1:8" x14ac:dyDescent="0.35">
      <c r="A474" s="101"/>
      <c r="B474" s="102"/>
      <c r="C474" s="103" t="s">
        <v>1281</v>
      </c>
      <c r="D474" s="104"/>
      <c r="E474" s="104"/>
      <c r="F474" s="104"/>
      <c r="G474" s="105"/>
      <c r="H474" s="108" t="s">
        <v>878</v>
      </c>
    </row>
    <row r="475" spans="1:8" x14ac:dyDescent="0.35">
      <c r="A475" s="101" t="s">
        <v>288</v>
      </c>
      <c r="B475" s="102" t="s">
        <v>1282</v>
      </c>
      <c r="C475" s="103" t="s">
        <v>1283</v>
      </c>
      <c r="D475" s="107">
        <v>15372.84</v>
      </c>
      <c r="E475" s="107">
        <v>3615.9</v>
      </c>
      <c r="F475" s="107">
        <v>11756.94</v>
      </c>
      <c r="G475" s="105" t="s">
        <v>1284</v>
      </c>
      <c r="H475" s="106" t="s">
        <v>939</v>
      </c>
    </row>
    <row r="476" spans="1:8" x14ac:dyDescent="0.35">
      <c r="A476" s="101" t="s">
        <v>288</v>
      </c>
      <c r="B476" s="102" t="s">
        <v>1285</v>
      </c>
      <c r="C476" s="103" t="s">
        <v>1286</v>
      </c>
      <c r="D476" s="107">
        <v>1875</v>
      </c>
      <c r="E476" s="107">
        <v>1715</v>
      </c>
      <c r="F476" s="104">
        <v>160</v>
      </c>
      <c r="G476" s="105" t="s">
        <v>734</v>
      </c>
      <c r="H476" s="108"/>
    </row>
    <row r="477" spans="1:8" x14ac:dyDescent="0.35">
      <c r="A477" s="101" t="s">
        <v>288</v>
      </c>
      <c r="B477" s="102" t="s">
        <v>1287</v>
      </c>
      <c r="C477" s="103" t="s">
        <v>1288</v>
      </c>
      <c r="D477" s="107">
        <v>19641.650000000001</v>
      </c>
      <c r="E477" s="107">
        <v>22329.8</v>
      </c>
      <c r="F477" s="107">
        <v>-2688.15</v>
      </c>
      <c r="G477" s="105" t="s">
        <v>1289</v>
      </c>
      <c r="H477" s="108"/>
    </row>
    <row r="478" spans="1:8" x14ac:dyDescent="0.35">
      <c r="A478" s="101" t="s">
        <v>283</v>
      </c>
      <c r="B478" s="102" t="s">
        <v>1290</v>
      </c>
      <c r="C478" s="103" t="s">
        <v>1291</v>
      </c>
      <c r="D478" s="107">
        <v>21578.39</v>
      </c>
      <c r="E478" s="107">
        <v>23907.52</v>
      </c>
      <c r="F478" s="107">
        <v>-2329.13</v>
      </c>
      <c r="G478" s="105" t="s">
        <v>854</v>
      </c>
      <c r="H478" s="108"/>
    </row>
    <row r="479" spans="1:8" x14ac:dyDescent="0.35">
      <c r="A479" s="101" t="s">
        <v>283</v>
      </c>
      <c r="B479" s="102" t="s">
        <v>1292</v>
      </c>
      <c r="C479" s="103" t="s">
        <v>1293</v>
      </c>
      <c r="D479" s="104">
        <v>489.41</v>
      </c>
      <c r="E479" s="107">
        <v>4469.5200000000004</v>
      </c>
      <c r="F479" s="107">
        <v>-3980.11</v>
      </c>
      <c r="G479" s="105" t="s">
        <v>1294</v>
      </c>
      <c r="H479" s="108" t="s">
        <v>939</v>
      </c>
    </row>
    <row r="480" spans="1:8" x14ac:dyDescent="0.35">
      <c r="A480" s="109"/>
      <c r="B480" s="110"/>
      <c r="C480" s="103" t="s">
        <v>1295</v>
      </c>
      <c r="D480" s="111">
        <v>58957.29</v>
      </c>
      <c r="E480" s="111">
        <v>56037.74</v>
      </c>
      <c r="F480" s="111">
        <v>2919.55</v>
      </c>
      <c r="G480" s="112" t="s">
        <v>1296</v>
      </c>
      <c r="H480" s="106" t="s">
        <v>834</v>
      </c>
    </row>
    <row r="481" spans="1:8" x14ac:dyDescent="0.35">
      <c r="A481" s="101" t="s">
        <v>288</v>
      </c>
      <c r="B481" s="102" t="s">
        <v>1297</v>
      </c>
      <c r="C481" s="103" t="s">
        <v>1298</v>
      </c>
      <c r="D481" s="107">
        <v>17073.63</v>
      </c>
      <c r="E481" s="107">
        <v>7163.17</v>
      </c>
      <c r="F481" s="107">
        <v>9910.4599999999991</v>
      </c>
      <c r="G481" s="105" t="s">
        <v>1299</v>
      </c>
      <c r="H481" s="106" t="s">
        <v>939</v>
      </c>
    </row>
    <row r="482" spans="1:8" x14ac:dyDescent="0.35">
      <c r="A482" s="101" t="s">
        <v>283</v>
      </c>
      <c r="B482" s="102" t="s">
        <v>1300</v>
      </c>
      <c r="C482" s="103" t="s">
        <v>1301</v>
      </c>
      <c r="D482" s="107">
        <v>70482.34</v>
      </c>
      <c r="E482" s="107">
        <v>73881.320000000007</v>
      </c>
      <c r="F482" s="107">
        <v>-3398.98</v>
      </c>
      <c r="G482" s="105" t="s">
        <v>1302</v>
      </c>
      <c r="H482" s="108"/>
    </row>
    <row r="483" spans="1:8" x14ac:dyDescent="0.35">
      <c r="A483" s="101" t="s">
        <v>288</v>
      </c>
      <c r="B483" s="102" t="s">
        <v>1303</v>
      </c>
      <c r="C483" s="103" t="s">
        <v>1304</v>
      </c>
      <c r="D483" s="107">
        <v>9980.56</v>
      </c>
      <c r="E483" s="104">
        <v>222.52</v>
      </c>
      <c r="F483" s="107">
        <v>9758.0400000000009</v>
      </c>
      <c r="G483" s="105" t="s">
        <v>1305</v>
      </c>
      <c r="H483" s="108"/>
    </row>
    <row r="484" spans="1:8" x14ac:dyDescent="0.35">
      <c r="A484" s="101" t="s">
        <v>283</v>
      </c>
      <c r="B484" s="102" t="s">
        <v>1306</v>
      </c>
      <c r="C484" s="103" t="s">
        <v>1307</v>
      </c>
      <c r="D484" s="107">
        <v>4245.29</v>
      </c>
      <c r="E484" s="107">
        <v>4322.09</v>
      </c>
      <c r="F484" s="104">
        <v>-76.8</v>
      </c>
      <c r="G484" s="105" t="s">
        <v>1308</v>
      </c>
      <c r="H484" s="108" t="s">
        <v>939</v>
      </c>
    </row>
    <row r="485" spans="1:8" x14ac:dyDescent="0.35">
      <c r="A485" s="109"/>
      <c r="B485" s="110"/>
      <c r="C485" s="103" t="s">
        <v>1309</v>
      </c>
      <c r="D485" s="111">
        <v>101781.82</v>
      </c>
      <c r="E485" s="111">
        <v>85589.1</v>
      </c>
      <c r="F485" s="111">
        <v>16192.72</v>
      </c>
      <c r="G485" s="112" t="s">
        <v>1310</v>
      </c>
      <c r="H485" s="106" t="s">
        <v>834</v>
      </c>
    </row>
    <row r="486" spans="1:8" x14ac:dyDescent="0.35">
      <c r="A486" s="101" t="s">
        <v>283</v>
      </c>
      <c r="B486" s="102" t="s">
        <v>1311</v>
      </c>
      <c r="C486" s="103" t="s">
        <v>1312</v>
      </c>
      <c r="D486" s="107">
        <v>5417.33</v>
      </c>
      <c r="E486" s="107">
        <v>22833.75</v>
      </c>
      <c r="F486" s="107">
        <v>-17416.419999999998</v>
      </c>
      <c r="G486" s="105" t="s">
        <v>1313</v>
      </c>
      <c r="H486" s="106" t="s">
        <v>939</v>
      </c>
    </row>
    <row r="487" spans="1:8" x14ac:dyDescent="0.35">
      <c r="A487" s="109"/>
      <c r="B487" s="110"/>
      <c r="C487" s="103" t="s">
        <v>1314</v>
      </c>
      <c r="D487" s="111">
        <v>5417.33</v>
      </c>
      <c r="E487" s="111">
        <v>22833.75</v>
      </c>
      <c r="F487" s="111">
        <v>-17416.419999999998</v>
      </c>
      <c r="G487" s="112" t="s">
        <v>1313</v>
      </c>
      <c r="H487" s="106" t="s">
        <v>834</v>
      </c>
    </row>
    <row r="488" spans="1:8" x14ac:dyDescent="0.35">
      <c r="A488" s="101" t="s">
        <v>283</v>
      </c>
      <c r="B488" s="102" t="s">
        <v>1315</v>
      </c>
      <c r="C488" s="103" t="s">
        <v>1316</v>
      </c>
      <c r="D488" s="107">
        <v>27784.42</v>
      </c>
      <c r="E488" s="107">
        <v>40644.79</v>
      </c>
      <c r="F488" s="107">
        <v>-12860.37</v>
      </c>
      <c r="G488" s="105" t="s">
        <v>1317</v>
      </c>
      <c r="H488" s="106" t="s">
        <v>939</v>
      </c>
    </row>
    <row r="489" spans="1:8" x14ac:dyDescent="0.35">
      <c r="A489" s="101" t="s">
        <v>283</v>
      </c>
      <c r="B489" s="102" t="s">
        <v>1318</v>
      </c>
      <c r="C489" s="103" t="s">
        <v>1319</v>
      </c>
      <c r="D489" s="107">
        <v>28934.57</v>
      </c>
      <c r="E489" s="107">
        <v>24931.17</v>
      </c>
      <c r="F489" s="107">
        <v>4003.4</v>
      </c>
      <c r="G489" s="105" t="s">
        <v>1320</v>
      </c>
      <c r="H489" s="108"/>
    </row>
    <row r="490" spans="1:8" x14ac:dyDescent="0.35">
      <c r="A490" s="101" t="s">
        <v>283</v>
      </c>
      <c r="B490" s="102" t="s">
        <v>1321</v>
      </c>
      <c r="C490" s="103" t="s">
        <v>1322</v>
      </c>
      <c r="D490" s="107">
        <v>3358.95</v>
      </c>
      <c r="E490" s="107">
        <v>4248.84</v>
      </c>
      <c r="F490" s="104">
        <v>-889.89</v>
      </c>
      <c r="G490" s="105" t="s">
        <v>1323</v>
      </c>
      <c r="H490" s="108"/>
    </row>
    <row r="491" spans="1:8" x14ac:dyDescent="0.35">
      <c r="A491" s="101" t="s">
        <v>288</v>
      </c>
      <c r="B491" s="102" t="s">
        <v>1324</v>
      </c>
      <c r="C491" s="103" t="s">
        <v>1325</v>
      </c>
      <c r="D491" s="104">
        <v>0</v>
      </c>
      <c r="E491" s="104">
        <v>54.81</v>
      </c>
      <c r="F491" s="104">
        <v>-54.81</v>
      </c>
      <c r="G491" s="105" t="s">
        <v>373</v>
      </c>
      <c r="H491" s="108"/>
    </row>
    <row r="492" spans="1:8" x14ac:dyDescent="0.35">
      <c r="A492" s="101" t="s">
        <v>283</v>
      </c>
      <c r="B492" s="102" t="s">
        <v>1326</v>
      </c>
      <c r="C492" s="103" t="s">
        <v>1327</v>
      </c>
      <c r="D492" s="107">
        <v>6561.24</v>
      </c>
      <c r="E492" s="107">
        <v>20738.71</v>
      </c>
      <c r="F492" s="107">
        <v>-14177.47</v>
      </c>
      <c r="G492" s="105" t="s">
        <v>1328</v>
      </c>
      <c r="H492" s="108"/>
    </row>
    <row r="493" spans="1:8" x14ac:dyDescent="0.35">
      <c r="A493" s="101" t="s">
        <v>370</v>
      </c>
      <c r="B493" s="102" t="s">
        <v>1329</v>
      </c>
      <c r="C493" s="103" t="s">
        <v>1330</v>
      </c>
      <c r="D493" s="104">
        <v>90</v>
      </c>
      <c r="E493" s="104">
        <v>15</v>
      </c>
      <c r="F493" s="104">
        <v>75</v>
      </c>
      <c r="G493" s="105" t="s">
        <v>1331</v>
      </c>
      <c r="H493" s="108" t="s">
        <v>939</v>
      </c>
    </row>
    <row r="494" spans="1:8" x14ac:dyDescent="0.35">
      <c r="A494" s="109"/>
      <c r="B494" s="110"/>
      <c r="C494" s="103" t="s">
        <v>1332</v>
      </c>
      <c r="D494" s="111">
        <v>66729.179999999993</v>
      </c>
      <c r="E494" s="111">
        <v>90633.32</v>
      </c>
      <c r="F494" s="111">
        <v>-23904.14</v>
      </c>
      <c r="G494" s="112" t="s">
        <v>1333</v>
      </c>
      <c r="H494" s="106" t="s">
        <v>834</v>
      </c>
    </row>
    <row r="495" spans="1:8" x14ac:dyDescent="0.35">
      <c r="A495" s="101" t="s">
        <v>288</v>
      </c>
      <c r="B495" s="102" t="s">
        <v>1334</v>
      </c>
      <c r="C495" s="103" t="s">
        <v>1335</v>
      </c>
      <c r="D495" s="104">
        <v>655.25</v>
      </c>
      <c r="E495" s="107">
        <v>39018.050000000003</v>
      </c>
      <c r="F495" s="107">
        <v>-38362.800000000003</v>
      </c>
      <c r="G495" s="105" t="s">
        <v>1336</v>
      </c>
      <c r="H495" s="106" t="s">
        <v>939</v>
      </c>
    </row>
    <row r="496" spans="1:8" x14ac:dyDescent="0.35">
      <c r="A496" s="109"/>
      <c r="B496" s="110"/>
      <c r="C496" s="103" t="s">
        <v>1337</v>
      </c>
      <c r="D496" s="113">
        <v>655.25</v>
      </c>
      <c r="E496" s="111">
        <v>39018.050000000003</v>
      </c>
      <c r="F496" s="111">
        <v>-38362.800000000003</v>
      </c>
      <c r="G496" s="112" t="s">
        <v>1336</v>
      </c>
      <c r="H496" s="106" t="s">
        <v>834</v>
      </c>
    </row>
    <row r="497" spans="1:8" x14ac:dyDescent="0.35">
      <c r="A497" s="101" t="s">
        <v>288</v>
      </c>
      <c r="B497" s="102" t="s">
        <v>1338</v>
      </c>
      <c r="C497" s="103" t="s">
        <v>1339</v>
      </c>
      <c r="D497" s="107">
        <v>20000</v>
      </c>
      <c r="E497" s="107">
        <v>100000</v>
      </c>
      <c r="F497" s="107">
        <v>-80000</v>
      </c>
      <c r="G497" s="105" t="s">
        <v>1340</v>
      </c>
      <c r="H497" s="106" t="s">
        <v>939</v>
      </c>
    </row>
    <row r="498" spans="1:8" x14ac:dyDescent="0.35">
      <c r="A498" s="109"/>
      <c r="B498" s="110"/>
      <c r="C498" s="103" t="s">
        <v>1341</v>
      </c>
      <c r="D498" s="111">
        <v>20000</v>
      </c>
      <c r="E498" s="111">
        <v>100000</v>
      </c>
      <c r="F498" s="111">
        <v>-80000</v>
      </c>
      <c r="G498" s="112" t="s">
        <v>1340</v>
      </c>
      <c r="H498" s="106" t="s">
        <v>834</v>
      </c>
    </row>
    <row r="499" spans="1:8" x14ac:dyDescent="0.35">
      <c r="A499" s="101" t="s">
        <v>283</v>
      </c>
      <c r="B499" s="102" t="s">
        <v>1342</v>
      </c>
      <c r="C499" s="103" t="s">
        <v>1343</v>
      </c>
      <c r="D499" s="107">
        <v>43356.08</v>
      </c>
      <c r="E499" s="107">
        <v>56984.66</v>
      </c>
      <c r="F499" s="107">
        <v>-13628.58</v>
      </c>
      <c r="G499" s="105" t="s">
        <v>1344</v>
      </c>
      <c r="H499" s="106" t="s">
        <v>939</v>
      </c>
    </row>
    <row r="500" spans="1:8" x14ac:dyDescent="0.35">
      <c r="A500" s="101" t="s">
        <v>283</v>
      </c>
      <c r="B500" s="102" t="s">
        <v>1345</v>
      </c>
      <c r="C500" s="103" t="s">
        <v>1346</v>
      </c>
      <c r="D500" s="107">
        <v>307420.71999999997</v>
      </c>
      <c r="E500" s="107">
        <v>355596.08</v>
      </c>
      <c r="F500" s="107">
        <v>-48175.360000000001</v>
      </c>
      <c r="G500" s="105" t="s">
        <v>1347</v>
      </c>
      <c r="H500" s="108"/>
    </row>
    <row r="501" spans="1:8" x14ac:dyDescent="0.35">
      <c r="A501" s="101" t="s">
        <v>283</v>
      </c>
      <c r="B501" s="102" t="s">
        <v>1348</v>
      </c>
      <c r="C501" s="103" t="s">
        <v>1349</v>
      </c>
      <c r="D501" s="107">
        <v>51751.35</v>
      </c>
      <c r="E501" s="107">
        <v>23254.27</v>
      </c>
      <c r="F501" s="107">
        <v>28497.08</v>
      </c>
      <c r="G501" s="105" t="s">
        <v>1350</v>
      </c>
      <c r="H501" s="108"/>
    </row>
    <row r="502" spans="1:8" x14ac:dyDescent="0.35">
      <c r="A502" s="101" t="s">
        <v>288</v>
      </c>
      <c r="B502" s="102" t="s">
        <v>1351</v>
      </c>
      <c r="C502" s="103" t="s">
        <v>1352</v>
      </c>
      <c r="D502" s="104">
        <v>0</v>
      </c>
      <c r="E502" s="107">
        <v>3218.98</v>
      </c>
      <c r="F502" s="107">
        <v>-3218.98</v>
      </c>
      <c r="G502" s="105" t="s">
        <v>373</v>
      </c>
      <c r="H502" s="108"/>
    </row>
    <row r="503" spans="1:8" x14ac:dyDescent="0.35">
      <c r="A503" s="101" t="s">
        <v>283</v>
      </c>
      <c r="B503" s="102" t="s">
        <v>1353</v>
      </c>
      <c r="C503" s="103" t="s">
        <v>1354</v>
      </c>
      <c r="D503" s="107">
        <v>24495.3</v>
      </c>
      <c r="E503" s="107">
        <v>-22862.85</v>
      </c>
      <c r="F503" s="107">
        <v>47358.15</v>
      </c>
      <c r="G503" s="105" t="s">
        <v>1355</v>
      </c>
      <c r="H503" s="108" t="s">
        <v>939</v>
      </c>
    </row>
    <row r="504" spans="1:8" x14ac:dyDescent="0.35">
      <c r="A504" s="109"/>
      <c r="B504" s="110"/>
      <c r="C504" s="103" t="s">
        <v>1356</v>
      </c>
      <c r="D504" s="111">
        <v>427023.45</v>
      </c>
      <c r="E504" s="111">
        <v>416191.14</v>
      </c>
      <c r="F504" s="111">
        <v>10832.31</v>
      </c>
      <c r="G504" s="112" t="s">
        <v>1357</v>
      </c>
      <c r="H504" s="106" t="s">
        <v>834</v>
      </c>
    </row>
    <row r="505" spans="1:8" x14ac:dyDescent="0.35">
      <c r="A505" s="101" t="s">
        <v>283</v>
      </c>
      <c r="B505" s="102" t="s">
        <v>1358</v>
      </c>
      <c r="C505" s="103" t="s">
        <v>1359</v>
      </c>
      <c r="D505" s="107">
        <v>260665.77</v>
      </c>
      <c r="E505" s="107">
        <v>234846.14</v>
      </c>
      <c r="F505" s="107">
        <v>25819.63</v>
      </c>
      <c r="G505" s="105" t="s">
        <v>708</v>
      </c>
      <c r="H505" s="106" t="s">
        <v>939</v>
      </c>
    </row>
    <row r="506" spans="1:8" x14ac:dyDescent="0.35">
      <c r="A506" s="101" t="s">
        <v>283</v>
      </c>
      <c r="B506" s="102" t="s">
        <v>1360</v>
      </c>
      <c r="C506" s="103" t="s">
        <v>1361</v>
      </c>
      <c r="D506" s="107">
        <v>634122.43999999994</v>
      </c>
      <c r="E506" s="107">
        <v>670485.65</v>
      </c>
      <c r="F506" s="107">
        <v>-36363.21</v>
      </c>
      <c r="G506" s="105" t="s">
        <v>1362</v>
      </c>
      <c r="H506" s="108"/>
    </row>
    <row r="507" spans="1:8" x14ac:dyDescent="0.35">
      <c r="A507" s="101" t="s">
        <v>283</v>
      </c>
      <c r="B507" s="102" t="s">
        <v>1363</v>
      </c>
      <c r="C507" s="103" t="s">
        <v>1364</v>
      </c>
      <c r="D507" s="107">
        <v>102672.16</v>
      </c>
      <c r="E507" s="107">
        <v>111745.32</v>
      </c>
      <c r="F507" s="107">
        <v>-9073.16</v>
      </c>
      <c r="G507" s="105" t="s">
        <v>1115</v>
      </c>
      <c r="H507" s="108"/>
    </row>
    <row r="508" spans="1:8" x14ac:dyDescent="0.35">
      <c r="A508" s="101" t="s">
        <v>283</v>
      </c>
      <c r="B508" s="102" t="s">
        <v>1365</v>
      </c>
      <c r="C508" s="103" t="s">
        <v>1366</v>
      </c>
      <c r="D508" s="107">
        <v>19984.46</v>
      </c>
      <c r="E508" s="107">
        <v>19622.12</v>
      </c>
      <c r="F508" s="104">
        <v>362.34</v>
      </c>
      <c r="G508" s="105" t="s">
        <v>877</v>
      </c>
      <c r="H508" s="108"/>
    </row>
    <row r="509" spans="1:8" x14ac:dyDescent="0.35">
      <c r="A509" s="101" t="s">
        <v>288</v>
      </c>
      <c r="B509" s="102" t="s">
        <v>1367</v>
      </c>
      <c r="C509" s="103" t="s">
        <v>1368</v>
      </c>
      <c r="D509" s="107">
        <v>20111.75</v>
      </c>
      <c r="E509" s="107">
        <v>25621.39</v>
      </c>
      <c r="F509" s="107">
        <v>-5509.64</v>
      </c>
      <c r="G509" s="105" t="s">
        <v>1369</v>
      </c>
      <c r="H509" s="108" t="s">
        <v>939</v>
      </c>
    </row>
    <row r="510" spans="1:8" x14ac:dyDescent="0.35">
      <c r="A510" s="109"/>
      <c r="B510" s="110"/>
      <c r="C510" s="103" t="s">
        <v>1370</v>
      </c>
      <c r="D510" s="111">
        <v>1037556.58</v>
      </c>
      <c r="E510" s="111">
        <v>1062320.6200000001</v>
      </c>
      <c r="F510" s="111">
        <v>-24764.04</v>
      </c>
      <c r="G510" s="112" t="s">
        <v>1371</v>
      </c>
      <c r="H510" s="106" t="s">
        <v>834</v>
      </c>
    </row>
    <row r="511" spans="1:8" x14ac:dyDescent="0.35">
      <c r="A511" s="101" t="s">
        <v>337</v>
      </c>
      <c r="B511" s="102" t="s">
        <v>1372</v>
      </c>
      <c r="C511" s="103" t="s">
        <v>1373</v>
      </c>
      <c r="D511" s="104">
        <v>0</v>
      </c>
      <c r="E511" s="107">
        <v>12184.04</v>
      </c>
      <c r="F511" s="107">
        <v>-12184.04</v>
      </c>
      <c r="G511" s="105" t="s">
        <v>373</v>
      </c>
      <c r="H511" s="106" t="s">
        <v>939</v>
      </c>
    </row>
    <row r="512" spans="1:8" x14ac:dyDescent="0.35">
      <c r="A512" s="101" t="s">
        <v>337</v>
      </c>
      <c r="B512" s="102" t="s">
        <v>1374</v>
      </c>
      <c r="C512" s="103" t="s">
        <v>1375</v>
      </c>
      <c r="D512" s="104">
        <v>0</v>
      </c>
      <c r="E512" s="107">
        <v>-12184.04</v>
      </c>
      <c r="F512" s="107">
        <v>12184.04</v>
      </c>
      <c r="G512" s="105" t="s">
        <v>656</v>
      </c>
      <c r="H512" s="108"/>
    </row>
    <row r="513" spans="1:8" x14ac:dyDescent="0.35">
      <c r="A513" s="101" t="s">
        <v>337</v>
      </c>
      <c r="B513" s="102" t="s">
        <v>1376</v>
      </c>
      <c r="C513" s="103" t="s">
        <v>1377</v>
      </c>
      <c r="D513" s="104">
        <v>0</v>
      </c>
      <c r="E513" s="107">
        <v>16319.03</v>
      </c>
      <c r="F513" s="107">
        <v>-16319.03</v>
      </c>
      <c r="G513" s="105" t="s">
        <v>373</v>
      </c>
      <c r="H513" s="108"/>
    </row>
    <row r="514" spans="1:8" x14ac:dyDescent="0.35">
      <c r="A514" s="101" t="s">
        <v>283</v>
      </c>
      <c r="B514" s="102" t="s">
        <v>1378</v>
      </c>
      <c r="C514" s="103" t="s">
        <v>1379</v>
      </c>
      <c r="D514" s="107">
        <v>-310690.69</v>
      </c>
      <c r="E514" s="107">
        <v>-308248.99</v>
      </c>
      <c r="F514" s="107">
        <v>-2441.6999999999998</v>
      </c>
      <c r="G514" s="105" t="s">
        <v>765</v>
      </c>
      <c r="H514" s="108"/>
    </row>
    <row r="515" spans="1:8" x14ac:dyDescent="0.35">
      <c r="A515" s="101" t="s">
        <v>283</v>
      </c>
      <c r="B515" s="102" t="s">
        <v>1380</v>
      </c>
      <c r="C515" s="103" t="s">
        <v>1381</v>
      </c>
      <c r="D515" s="107">
        <v>-101855.19</v>
      </c>
      <c r="E515" s="107">
        <v>-75407.06</v>
      </c>
      <c r="F515" s="107">
        <v>-26448.13</v>
      </c>
      <c r="G515" s="105" t="s">
        <v>1382</v>
      </c>
      <c r="H515" s="108" t="s">
        <v>939</v>
      </c>
    </row>
    <row r="516" spans="1:8" x14ac:dyDescent="0.35">
      <c r="A516" s="109"/>
      <c r="B516" s="110"/>
      <c r="C516" s="103" t="s">
        <v>1383</v>
      </c>
      <c r="D516" s="111">
        <v>-412545.88</v>
      </c>
      <c r="E516" s="111">
        <v>-367337.02</v>
      </c>
      <c r="F516" s="111">
        <v>-45208.86</v>
      </c>
      <c r="G516" s="112" t="s">
        <v>524</v>
      </c>
      <c r="H516" s="106" t="s">
        <v>834</v>
      </c>
    </row>
    <row r="517" spans="1:8" x14ac:dyDescent="0.35">
      <c r="A517" s="101" t="s">
        <v>288</v>
      </c>
      <c r="B517" s="102" t="s">
        <v>1384</v>
      </c>
      <c r="C517" s="103" t="s">
        <v>1385</v>
      </c>
      <c r="D517" s="104">
        <v>308.49</v>
      </c>
      <c r="E517" s="107">
        <v>2205.88</v>
      </c>
      <c r="F517" s="107">
        <v>-1897.39</v>
      </c>
      <c r="G517" s="105" t="s">
        <v>1386</v>
      </c>
      <c r="H517" s="106" t="s">
        <v>939</v>
      </c>
    </row>
    <row r="518" spans="1:8" x14ac:dyDescent="0.35">
      <c r="A518" s="101" t="s">
        <v>288</v>
      </c>
      <c r="B518" s="102" t="s">
        <v>1387</v>
      </c>
      <c r="C518" s="103" t="s">
        <v>1388</v>
      </c>
      <c r="D518" s="107">
        <v>10693.1</v>
      </c>
      <c r="E518" s="107">
        <v>28300.13</v>
      </c>
      <c r="F518" s="107">
        <v>-17607.03</v>
      </c>
      <c r="G518" s="105" t="s">
        <v>1389</v>
      </c>
      <c r="H518" s="108" t="s">
        <v>939</v>
      </c>
    </row>
    <row r="519" spans="1:8" x14ac:dyDescent="0.35">
      <c r="A519" s="109"/>
      <c r="B519" s="110"/>
      <c r="C519" s="103" t="s">
        <v>1390</v>
      </c>
      <c r="D519" s="111">
        <v>11001.59</v>
      </c>
      <c r="E519" s="111">
        <v>30506.01</v>
      </c>
      <c r="F519" s="111">
        <v>-19504.419999999998</v>
      </c>
      <c r="G519" s="112" t="s">
        <v>1234</v>
      </c>
      <c r="H519" s="106" t="s">
        <v>834</v>
      </c>
    </row>
    <row r="520" spans="1:8" x14ac:dyDescent="0.35">
      <c r="A520" s="101" t="s">
        <v>288</v>
      </c>
      <c r="B520" s="102" t="s">
        <v>1391</v>
      </c>
      <c r="C520" s="103" t="s">
        <v>1392</v>
      </c>
      <c r="D520" s="107">
        <v>39000</v>
      </c>
      <c r="E520" s="107">
        <v>39000</v>
      </c>
      <c r="F520" s="104">
        <v>0</v>
      </c>
      <c r="G520" s="105" t="s">
        <v>291</v>
      </c>
      <c r="H520" s="106" t="s">
        <v>939</v>
      </c>
    </row>
    <row r="521" spans="1:8" x14ac:dyDescent="0.35">
      <c r="A521" s="101" t="s">
        <v>283</v>
      </c>
      <c r="B521" s="102" t="s">
        <v>1393</v>
      </c>
      <c r="C521" s="103" t="s">
        <v>1394</v>
      </c>
      <c r="D521" s="107">
        <v>7575.41</v>
      </c>
      <c r="E521" s="107">
        <v>7182.08</v>
      </c>
      <c r="F521" s="104">
        <v>393.33</v>
      </c>
      <c r="G521" s="105" t="s">
        <v>1395</v>
      </c>
      <c r="H521" s="108"/>
    </row>
    <row r="522" spans="1:8" x14ac:dyDescent="0.35">
      <c r="A522" s="101" t="s">
        <v>288</v>
      </c>
      <c r="B522" s="102" t="s">
        <v>1396</v>
      </c>
      <c r="C522" s="103" t="s">
        <v>1397</v>
      </c>
      <c r="D522" s="107">
        <v>621381.54</v>
      </c>
      <c r="E522" s="107">
        <v>298533.11</v>
      </c>
      <c r="F522" s="107">
        <v>322848.43</v>
      </c>
      <c r="G522" s="105" t="s">
        <v>1398</v>
      </c>
      <c r="H522" s="108"/>
    </row>
    <row r="523" spans="1:8" x14ac:dyDescent="0.35">
      <c r="A523" s="101" t="s">
        <v>288</v>
      </c>
      <c r="B523" s="102" t="s">
        <v>1399</v>
      </c>
      <c r="C523" s="103" t="s">
        <v>1400</v>
      </c>
      <c r="D523" s="104">
        <v>11.64</v>
      </c>
      <c r="E523" s="107">
        <v>1176.6099999999999</v>
      </c>
      <c r="F523" s="107">
        <v>-1164.97</v>
      </c>
      <c r="G523" s="105" t="s">
        <v>1401</v>
      </c>
      <c r="H523" s="108"/>
    </row>
    <row r="524" spans="1:8" x14ac:dyDescent="0.35">
      <c r="A524" s="101" t="s">
        <v>283</v>
      </c>
      <c r="B524" s="102" t="s">
        <v>1402</v>
      </c>
      <c r="C524" s="103" t="s">
        <v>1403</v>
      </c>
      <c r="D524" s="107">
        <v>41002.410000000003</v>
      </c>
      <c r="E524" s="107">
        <v>49832.05</v>
      </c>
      <c r="F524" s="107">
        <v>-8829.64</v>
      </c>
      <c r="G524" s="105" t="s">
        <v>1404</v>
      </c>
      <c r="H524" s="108"/>
    </row>
    <row r="525" spans="1:8" x14ac:dyDescent="0.35">
      <c r="A525" s="101" t="s">
        <v>283</v>
      </c>
      <c r="B525" s="102" t="s">
        <v>1405</v>
      </c>
      <c r="C525" s="103" t="s">
        <v>1406</v>
      </c>
      <c r="D525" s="104">
        <v>0.46</v>
      </c>
      <c r="E525" s="107">
        <v>2330.41</v>
      </c>
      <c r="F525" s="107">
        <v>-2329.9499999999998</v>
      </c>
      <c r="G525" s="105" t="s">
        <v>373</v>
      </c>
      <c r="H525" s="108" t="s">
        <v>939</v>
      </c>
    </row>
    <row r="526" spans="1:8" x14ac:dyDescent="0.35">
      <c r="A526" s="109"/>
      <c r="B526" s="110"/>
      <c r="C526" s="103" t="s">
        <v>1407</v>
      </c>
      <c r="D526" s="111">
        <v>708971.46</v>
      </c>
      <c r="E526" s="111">
        <v>398054.26</v>
      </c>
      <c r="F526" s="111">
        <v>310917.2</v>
      </c>
      <c r="G526" s="112" t="s">
        <v>1408</v>
      </c>
      <c r="H526" s="106" t="s">
        <v>834</v>
      </c>
    </row>
    <row r="527" spans="1:8" x14ac:dyDescent="0.35">
      <c r="A527" s="101" t="s">
        <v>283</v>
      </c>
      <c r="B527" s="102" t="s">
        <v>1409</v>
      </c>
      <c r="C527" s="103" t="s">
        <v>1410</v>
      </c>
      <c r="D527" s="104">
        <v>0</v>
      </c>
      <c r="E527" s="107">
        <v>1038043.67</v>
      </c>
      <c r="F527" s="107">
        <v>-1038043.67</v>
      </c>
      <c r="G527" s="105" t="s">
        <v>373</v>
      </c>
      <c r="H527" s="106" t="s">
        <v>939</v>
      </c>
    </row>
    <row r="528" spans="1:8" x14ac:dyDescent="0.35">
      <c r="A528" s="101" t="s">
        <v>288</v>
      </c>
      <c r="B528" s="102" t="s">
        <v>1411</v>
      </c>
      <c r="C528" s="103" t="s">
        <v>1412</v>
      </c>
      <c r="D528" s="107">
        <v>-10249557.710000001</v>
      </c>
      <c r="E528" s="107">
        <v>-4887884.54</v>
      </c>
      <c r="F528" s="107">
        <v>-5361673.17</v>
      </c>
      <c r="G528" s="105" t="s">
        <v>1413</v>
      </c>
      <c r="H528" s="108"/>
    </row>
    <row r="529" spans="1:8" x14ac:dyDescent="0.35">
      <c r="A529" s="101" t="s">
        <v>283</v>
      </c>
      <c r="B529" s="102" t="s">
        <v>1414</v>
      </c>
      <c r="C529" s="103" t="s">
        <v>1415</v>
      </c>
      <c r="D529" s="107">
        <v>1831595.48</v>
      </c>
      <c r="E529" s="107">
        <v>976131.47</v>
      </c>
      <c r="F529" s="107">
        <v>855464.01</v>
      </c>
      <c r="G529" s="105" t="s">
        <v>1416</v>
      </c>
      <c r="H529" s="108"/>
    </row>
    <row r="530" spans="1:8" x14ac:dyDescent="0.35">
      <c r="A530" s="101" t="s">
        <v>283</v>
      </c>
      <c r="B530" s="102" t="s">
        <v>1417</v>
      </c>
      <c r="C530" s="103" t="s">
        <v>1418</v>
      </c>
      <c r="D530" s="107">
        <v>-508587.18</v>
      </c>
      <c r="E530" s="107">
        <v>-1478480.78</v>
      </c>
      <c r="F530" s="107">
        <v>969893.6</v>
      </c>
      <c r="G530" s="105" t="s">
        <v>1419</v>
      </c>
      <c r="H530" s="108"/>
    </row>
    <row r="531" spans="1:8" x14ac:dyDescent="0.35">
      <c r="A531" s="101" t="s">
        <v>283</v>
      </c>
      <c r="B531" s="102" t="s">
        <v>1420</v>
      </c>
      <c r="C531" s="103" t="s">
        <v>1421</v>
      </c>
      <c r="D531" s="107">
        <v>2408946.7799999998</v>
      </c>
      <c r="E531" s="107">
        <v>-614567.56000000006</v>
      </c>
      <c r="F531" s="107">
        <v>3023514.34</v>
      </c>
      <c r="G531" s="105" t="s">
        <v>1422</v>
      </c>
      <c r="H531" s="108"/>
    </row>
    <row r="532" spans="1:8" x14ac:dyDescent="0.35">
      <c r="A532" s="101" t="s">
        <v>288</v>
      </c>
      <c r="B532" s="102" t="s">
        <v>1423</v>
      </c>
      <c r="C532" s="103" t="s">
        <v>1424</v>
      </c>
      <c r="D532" s="107">
        <v>49965.81</v>
      </c>
      <c r="E532" s="107">
        <v>-1761.94</v>
      </c>
      <c r="F532" s="107">
        <v>51727.75</v>
      </c>
      <c r="G532" s="105" t="s">
        <v>1425</v>
      </c>
      <c r="H532" s="108" t="s">
        <v>939</v>
      </c>
    </row>
    <row r="533" spans="1:8" x14ac:dyDescent="0.35">
      <c r="A533" s="109"/>
      <c r="B533" s="110"/>
      <c r="C533" s="103" t="s">
        <v>1426</v>
      </c>
      <c r="D533" s="111">
        <v>-6467636.8200000003</v>
      </c>
      <c r="E533" s="111">
        <v>-4968519.6799999997</v>
      </c>
      <c r="F533" s="111">
        <v>-1499117.14</v>
      </c>
      <c r="G533" s="112" t="s">
        <v>1427</v>
      </c>
      <c r="H533" s="106" t="s">
        <v>834</v>
      </c>
    </row>
    <row r="534" spans="1:8" x14ac:dyDescent="0.35">
      <c r="A534" s="109"/>
      <c r="B534" s="110"/>
      <c r="C534" s="103" t="s">
        <v>1428</v>
      </c>
      <c r="D534" s="111">
        <v>-4442088.75</v>
      </c>
      <c r="E534" s="111">
        <v>-3034672.71</v>
      </c>
      <c r="F534" s="111">
        <v>-1407416.04</v>
      </c>
      <c r="G534" s="112" t="s">
        <v>1429</v>
      </c>
      <c r="H534" s="106" t="s">
        <v>878</v>
      </c>
    </row>
    <row r="535" spans="1:8" x14ac:dyDescent="0.35">
      <c r="A535" s="101"/>
      <c r="B535" s="102"/>
      <c r="C535" s="103" t="s">
        <v>1430</v>
      </c>
      <c r="D535" s="104"/>
      <c r="E535" s="104"/>
      <c r="F535" s="104"/>
      <c r="G535" s="105"/>
      <c r="H535" s="108" t="s">
        <v>878</v>
      </c>
    </row>
    <row r="536" spans="1:8" x14ac:dyDescent="0.35">
      <c r="A536" s="101" t="s">
        <v>283</v>
      </c>
      <c r="B536" s="102" t="s">
        <v>1431</v>
      </c>
      <c r="C536" s="103" t="s">
        <v>1432</v>
      </c>
      <c r="D536" s="107">
        <v>121107.88</v>
      </c>
      <c r="E536" s="107">
        <v>101973</v>
      </c>
      <c r="F536" s="107">
        <v>19134.88</v>
      </c>
      <c r="G536" s="105" t="s">
        <v>1433</v>
      </c>
      <c r="H536" s="106" t="s">
        <v>834</v>
      </c>
    </row>
    <row r="537" spans="1:8" x14ac:dyDescent="0.35">
      <c r="A537" s="101" t="s">
        <v>288</v>
      </c>
      <c r="B537" s="102" t="s">
        <v>1434</v>
      </c>
      <c r="C537" s="103" t="s">
        <v>1435</v>
      </c>
      <c r="D537" s="107">
        <v>-3392.31</v>
      </c>
      <c r="E537" s="107">
        <v>-8857.8700000000008</v>
      </c>
      <c r="F537" s="107">
        <v>5465.56</v>
      </c>
      <c r="G537" s="105" t="s">
        <v>1436</v>
      </c>
      <c r="H537" s="108"/>
    </row>
    <row r="538" spans="1:8" x14ac:dyDescent="0.35">
      <c r="A538" s="101" t="s">
        <v>283</v>
      </c>
      <c r="B538" s="102" t="s">
        <v>1437</v>
      </c>
      <c r="C538" s="103" t="s">
        <v>1438</v>
      </c>
      <c r="D538" s="107">
        <v>229977.34</v>
      </c>
      <c r="E538" s="107">
        <v>120466.03</v>
      </c>
      <c r="F538" s="107">
        <v>109511.31</v>
      </c>
      <c r="G538" s="105" t="s">
        <v>1439</v>
      </c>
      <c r="H538" s="108"/>
    </row>
    <row r="539" spans="1:8" x14ac:dyDescent="0.35">
      <c r="A539" s="101" t="s">
        <v>283</v>
      </c>
      <c r="B539" s="102" t="s">
        <v>1440</v>
      </c>
      <c r="C539" s="103" t="s">
        <v>1441</v>
      </c>
      <c r="D539" s="107">
        <v>74661.070000000007</v>
      </c>
      <c r="E539" s="107">
        <v>67684.39</v>
      </c>
      <c r="F539" s="107">
        <v>6976.68</v>
      </c>
      <c r="G539" s="105" t="s">
        <v>1442</v>
      </c>
      <c r="H539" s="108"/>
    </row>
    <row r="540" spans="1:8" x14ac:dyDescent="0.35">
      <c r="A540" s="101" t="s">
        <v>283</v>
      </c>
      <c r="B540" s="102" t="s">
        <v>1443</v>
      </c>
      <c r="C540" s="103" t="s">
        <v>1444</v>
      </c>
      <c r="D540" s="107">
        <v>763327.18</v>
      </c>
      <c r="E540" s="107">
        <v>677390.7</v>
      </c>
      <c r="F540" s="107">
        <v>85936.48</v>
      </c>
      <c r="G540" s="105" t="s">
        <v>1445</v>
      </c>
      <c r="H540" s="108"/>
    </row>
    <row r="541" spans="1:8" x14ac:dyDescent="0.35">
      <c r="A541" s="101" t="s">
        <v>283</v>
      </c>
      <c r="B541" s="102" t="s">
        <v>1446</v>
      </c>
      <c r="C541" s="103" t="s">
        <v>1447</v>
      </c>
      <c r="D541" s="107">
        <v>137181.18</v>
      </c>
      <c r="E541" s="107">
        <v>123841.8</v>
      </c>
      <c r="F541" s="107">
        <v>13339.38</v>
      </c>
      <c r="G541" s="105" t="s">
        <v>1448</v>
      </c>
      <c r="H541" s="108"/>
    </row>
    <row r="542" spans="1:8" x14ac:dyDescent="0.35">
      <c r="A542" s="101" t="s">
        <v>283</v>
      </c>
      <c r="B542" s="102" t="s">
        <v>1449</v>
      </c>
      <c r="C542" s="103" t="s">
        <v>1450</v>
      </c>
      <c r="D542" s="107">
        <v>59909.279999999999</v>
      </c>
      <c r="E542" s="107">
        <v>54340.959999999999</v>
      </c>
      <c r="F542" s="107">
        <v>5568.32</v>
      </c>
      <c r="G542" s="105" t="s">
        <v>1451</v>
      </c>
      <c r="H542" s="108"/>
    </row>
    <row r="543" spans="1:8" x14ac:dyDescent="0.35">
      <c r="A543" s="101" t="s">
        <v>283</v>
      </c>
      <c r="B543" s="102" t="s">
        <v>1452</v>
      </c>
      <c r="C543" s="103" t="s">
        <v>1453</v>
      </c>
      <c r="D543" s="107">
        <v>94994.93</v>
      </c>
      <c r="E543" s="107">
        <v>95037.55</v>
      </c>
      <c r="F543" s="104">
        <v>-42.62</v>
      </c>
      <c r="G543" s="105" t="s">
        <v>291</v>
      </c>
      <c r="H543" s="108"/>
    </row>
    <row r="544" spans="1:8" x14ac:dyDescent="0.35">
      <c r="A544" s="101" t="s">
        <v>288</v>
      </c>
      <c r="B544" s="102" t="s">
        <v>1454</v>
      </c>
      <c r="C544" s="103" t="s">
        <v>1455</v>
      </c>
      <c r="D544" s="107">
        <v>-107257.15</v>
      </c>
      <c r="E544" s="107">
        <v>-78964.990000000005</v>
      </c>
      <c r="F544" s="107">
        <v>-28292.16</v>
      </c>
      <c r="G544" s="105" t="s">
        <v>1456</v>
      </c>
      <c r="H544" s="108" t="s">
        <v>834</v>
      </c>
    </row>
    <row r="545" spans="1:8" x14ac:dyDescent="0.35">
      <c r="A545" s="109"/>
      <c r="B545" s="110"/>
      <c r="C545" s="103" t="s">
        <v>1457</v>
      </c>
      <c r="D545" s="111">
        <v>1370509.4</v>
      </c>
      <c r="E545" s="111">
        <v>1152911.57</v>
      </c>
      <c r="F545" s="111">
        <v>217597.83</v>
      </c>
      <c r="G545" s="112" t="s">
        <v>1310</v>
      </c>
      <c r="H545" s="106" t="s">
        <v>878</v>
      </c>
    </row>
    <row r="546" spans="1:8" x14ac:dyDescent="0.35">
      <c r="A546" s="101"/>
      <c r="B546" s="102"/>
      <c r="C546" s="103" t="s">
        <v>1458</v>
      </c>
      <c r="D546" s="104"/>
      <c r="E546" s="104"/>
      <c r="F546" s="104"/>
      <c r="G546" s="105"/>
      <c r="H546" s="108" t="s">
        <v>878</v>
      </c>
    </row>
    <row r="547" spans="1:8" x14ac:dyDescent="0.35">
      <c r="A547" s="101" t="s">
        <v>283</v>
      </c>
      <c r="B547" s="102" t="s">
        <v>1459</v>
      </c>
      <c r="C547" s="103" t="s">
        <v>1460</v>
      </c>
      <c r="D547" s="107">
        <v>192334.82</v>
      </c>
      <c r="E547" s="107">
        <v>459486.52</v>
      </c>
      <c r="F547" s="107">
        <v>-267151.7</v>
      </c>
      <c r="G547" s="105" t="s">
        <v>1461</v>
      </c>
      <c r="H547" s="106" t="s">
        <v>834</v>
      </c>
    </row>
    <row r="548" spans="1:8" x14ac:dyDescent="0.35">
      <c r="A548" s="109"/>
      <c r="B548" s="110"/>
      <c r="C548" s="103" t="s">
        <v>1462</v>
      </c>
      <c r="D548" s="111">
        <v>192334.82</v>
      </c>
      <c r="E548" s="111">
        <v>459486.52</v>
      </c>
      <c r="F548" s="111">
        <v>-267151.7</v>
      </c>
      <c r="G548" s="112" t="s">
        <v>1461</v>
      </c>
      <c r="H548" s="106" t="s">
        <v>878</v>
      </c>
    </row>
    <row r="549" spans="1:8" x14ac:dyDescent="0.35">
      <c r="A549" s="101"/>
      <c r="B549" s="102"/>
      <c r="C549" s="103" t="s">
        <v>1463</v>
      </c>
      <c r="D549" s="104"/>
      <c r="E549" s="104"/>
      <c r="F549" s="104"/>
      <c r="G549" s="105"/>
      <c r="H549" s="108" t="s">
        <v>878</v>
      </c>
    </row>
    <row r="550" spans="1:8" x14ac:dyDescent="0.35">
      <c r="A550" s="101" t="s">
        <v>288</v>
      </c>
      <c r="B550" s="102" t="s">
        <v>1464</v>
      </c>
      <c r="C550" s="103" t="s">
        <v>1465</v>
      </c>
      <c r="D550" s="104">
        <v>505.42</v>
      </c>
      <c r="E550" s="104">
        <v>293.37</v>
      </c>
      <c r="F550" s="104">
        <v>212.05</v>
      </c>
      <c r="G550" s="105" t="s">
        <v>1466</v>
      </c>
      <c r="H550" s="106" t="s">
        <v>834</v>
      </c>
    </row>
    <row r="551" spans="1:8" x14ac:dyDescent="0.35">
      <c r="A551" s="101" t="s">
        <v>288</v>
      </c>
      <c r="B551" s="102" t="s">
        <v>1467</v>
      </c>
      <c r="C551" s="103" t="s">
        <v>1468</v>
      </c>
      <c r="D551" s="104">
        <v>0</v>
      </c>
      <c r="E551" s="104">
        <v>100</v>
      </c>
      <c r="F551" s="104">
        <v>-100</v>
      </c>
      <c r="G551" s="105" t="s">
        <v>373</v>
      </c>
      <c r="H551" s="108"/>
    </row>
    <row r="552" spans="1:8" x14ac:dyDescent="0.35">
      <c r="A552" s="101" t="s">
        <v>288</v>
      </c>
      <c r="B552" s="102" t="s">
        <v>1469</v>
      </c>
      <c r="C552" s="103" t="s">
        <v>1470</v>
      </c>
      <c r="D552" s="104">
        <v>0</v>
      </c>
      <c r="E552" s="107">
        <v>45000</v>
      </c>
      <c r="F552" s="107">
        <v>-45000</v>
      </c>
      <c r="G552" s="105" t="s">
        <v>373</v>
      </c>
      <c r="H552" s="108"/>
    </row>
    <row r="553" spans="1:8" x14ac:dyDescent="0.35">
      <c r="A553" s="101" t="s">
        <v>288</v>
      </c>
      <c r="B553" s="102" t="s">
        <v>1471</v>
      </c>
      <c r="C553" s="103" t="s">
        <v>1472</v>
      </c>
      <c r="D553" s="107">
        <v>20186.310000000001</v>
      </c>
      <c r="E553" s="107">
        <v>2942.53</v>
      </c>
      <c r="F553" s="107">
        <v>17243.78</v>
      </c>
      <c r="G553" s="105" t="s">
        <v>1473</v>
      </c>
      <c r="H553" s="108"/>
    </row>
    <row r="554" spans="1:8" x14ac:dyDescent="0.35">
      <c r="A554" s="101" t="s">
        <v>288</v>
      </c>
      <c r="B554" s="102" t="s">
        <v>1474</v>
      </c>
      <c r="C554" s="103" t="s">
        <v>1475</v>
      </c>
      <c r="D554" s="104">
        <v>73.61</v>
      </c>
      <c r="E554" s="104">
        <v>65</v>
      </c>
      <c r="F554" s="104">
        <v>8.61</v>
      </c>
      <c r="G554" s="105" t="s">
        <v>1476</v>
      </c>
      <c r="H554" s="108"/>
    </row>
    <row r="555" spans="1:8" x14ac:dyDescent="0.35">
      <c r="A555" s="101" t="s">
        <v>288</v>
      </c>
      <c r="B555" s="102" t="s">
        <v>1477</v>
      </c>
      <c r="C555" s="103" t="s">
        <v>1478</v>
      </c>
      <c r="D555" s="107">
        <v>1639.28</v>
      </c>
      <c r="E555" s="107">
        <v>1827.78</v>
      </c>
      <c r="F555" s="104">
        <v>-188.5</v>
      </c>
      <c r="G555" s="105" t="s">
        <v>1178</v>
      </c>
      <c r="H555" s="108" t="s">
        <v>834</v>
      </c>
    </row>
    <row r="556" spans="1:8" x14ac:dyDescent="0.35">
      <c r="A556" s="109"/>
      <c r="B556" s="110"/>
      <c r="C556" s="103" t="s">
        <v>1479</v>
      </c>
      <c r="D556" s="111">
        <v>22404.62</v>
      </c>
      <c r="E556" s="111">
        <v>50228.68</v>
      </c>
      <c r="F556" s="111">
        <v>-27824.06</v>
      </c>
      <c r="G556" s="112" t="s">
        <v>1480</v>
      </c>
      <c r="H556" s="106" t="s">
        <v>878</v>
      </c>
    </row>
    <row r="557" spans="1:8" x14ac:dyDescent="0.35">
      <c r="A557" s="109"/>
      <c r="B557" s="110"/>
      <c r="C557" s="103" t="s">
        <v>1481</v>
      </c>
      <c r="D557" s="111">
        <v>16945896.420000002</v>
      </c>
      <c r="E557" s="111">
        <v>27971480.460000001</v>
      </c>
      <c r="F557" s="111">
        <v>-11025584.039999999</v>
      </c>
      <c r="G557" s="112" t="s">
        <v>1482</v>
      </c>
      <c r="H557" s="106" t="s">
        <v>287</v>
      </c>
    </row>
    <row r="558" spans="1:8" x14ac:dyDescent="0.35">
      <c r="A558" s="101"/>
      <c r="B558" s="102"/>
      <c r="C558" s="103" t="s">
        <v>1483</v>
      </c>
      <c r="D558" s="104"/>
      <c r="E558" s="104"/>
      <c r="F558" s="104"/>
      <c r="G558" s="105"/>
      <c r="H558" s="108" t="s">
        <v>287</v>
      </c>
    </row>
    <row r="559" spans="1:8" x14ac:dyDescent="0.35">
      <c r="A559" s="101" t="s">
        <v>283</v>
      </c>
      <c r="B559" s="102" t="s">
        <v>1484</v>
      </c>
      <c r="C559" s="103" t="s">
        <v>1485</v>
      </c>
      <c r="D559" s="107">
        <v>10919835.23</v>
      </c>
      <c r="E559" s="107">
        <v>8774534.2699999996</v>
      </c>
      <c r="F559" s="107">
        <v>2145300.96</v>
      </c>
      <c r="G559" s="105" t="s">
        <v>382</v>
      </c>
      <c r="H559" s="106" t="s">
        <v>878</v>
      </c>
    </row>
    <row r="560" spans="1:8" x14ac:dyDescent="0.35">
      <c r="A560" s="109"/>
      <c r="B560" s="110"/>
      <c r="C560" s="103" t="s">
        <v>1486</v>
      </c>
      <c r="D560" s="111">
        <v>10919835.23</v>
      </c>
      <c r="E560" s="111">
        <v>8774534.2699999996</v>
      </c>
      <c r="F560" s="111">
        <v>2145300.96</v>
      </c>
      <c r="G560" s="112" t="s">
        <v>382</v>
      </c>
      <c r="H560" s="106" t="s">
        <v>287</v>
      </c>
    </row>
    <row r="561" spans="1:8" x14ac:dyDescent="0.35">
      <c r="A561" s="101"/>
      <c r="B561" s="102"/>
      <c r="C561" s="103" t="s">
        <v>1487</v>
      </c>
      <c r="D561" s="104"/>
      <c r="E561" s="104"/>
      <c r="F561" s="104"/>
      <c r="G561" s="105"/>
      <c r="H561" s="108" t="s">
        <v>287</v>
      </c>
    </row>
    <row r="562" spans="1:8" x14ac:dyDescent="0.35">
      <c r="A562" s="101" t="s">
        <v>288</v>
      </c>
      <c r="B562" s="102" t="s">
        <v>1488</v>
      </c>
      <c r="C562" s="103" t="s">
        <v>1489</v>
      </c>
      <c r="D562" s="107">
        <v>263149.71000000002</v>
      </c>
      <c r="E562" s="107">
        <v>315779.64</v>
      </c>
      <c r="F562" s="107">
        <v>-52629.93</v>
      </c>
      <c r="G562" s="105" t="s">
        <v>1490</v>
      </c>
      <c r="H562" s="106" t="s">
        <v>878</v>
      </c>
    </row>
    <row r="563" spans="1:8" x14ac:dyDescent="0.35">
      <c r="A563" s="109"/>
      <c r="B563" s="110"/>
      <c r="C563" s="103" t="s">
        <v>1491</v>
      </c>
      <c r="D563" s="111">
        <v>263149.71000000002</v>
      </c>
      <c r="E563" s="111">
        <v>315779.64</v>
      </c>
      <c r="F563" s="111">
        <v>-52629.93</v>
      </c>
      <c r="G563" s="112" t="s">
        <v>1490</v>
      </c>
      <c r="H563" s="106" t="s">
        <v>287</v>
      </c>
    </row>
    <row r="564" spans="1:8" x14ac:dyDescent="0.35">
      <c r="A564" s="101"/>
      <c r="B564" s="102"/>
      <c r="C564" s="103" t="s">
        <v>1492</v>
      </c>
      <c r="D564" s="104"/>
      <c r="E564" s="104"/>
      <c r="F564" s="104"/>
      <c r="G564" s="105"/>
      <c r="H564" s="108" t="s">
        <v>287</v>
      </c>
    </row>
    <row r="565" spans="1:8" x14ac:dyDescent="0.35">
      <c r="A565" s="101" t="s">
        <v>288</v>
      </c>
      <c r="B565" s="102" t="s">
        <v>1493</v>
      </c>
      <c r="C565" s="103" t="s">
        <v>1494</v>
      </c>
      <c r="D565" s="107">
        <v>205260.94</v>
      </c>
      <c r="E565" s="107">
        <v>169246.26</v>
      </c>
      <c r="F565" s="107">
        <v>36014.68</v>
      </c>
      <c r="G565" s="105" t="s">
        <v>1495</v>
      </c>
      <c r="H565" s="106" t="s">
        <v>878</v>
      </c>
    </row>
    <row r="566" spans="1:8" x14ac:dyDescent="0.35">
      <c r="A566" s="101" t="s">
        <v>288</v>
      </c>
      <c r="B566" s="102" t="s">
        <v>1496</v>
      </c>
      <c r="C566" s="103" t="s">
        <v>1497</v>
      </c>
      <c r="D566" s="107">
        <v>-92099</v>
      </c>
      <c r="E566" s="104">
        <v>0</v>
      </c>
      <c r="F566" s="107">
        <v>-92099</v>
      </c>
      <c r="G566" s="105"/>
      <c r="H566" s="108"/>
    </row>
    <row r="567" spans="1:8" x14ac:dyDescent="0.35">
      <c r="A567" s="101" t="s">
        <v>283</v>
      </c>
      <c r="B567" s="102" t="s">
        <v>1498</v>
      </c>
      <c r="C567" s="103" t="s">
        <v>1499</v>
      </c>
      <c r="D567" s="107">
        <v>2125677.46</v>
      </c>
      <c r="E567" s="107">
        <v>3219739.5</v>
      </c>
      <c r="F567" s="107">
        <v>-1094062.04</v>
      </c>
      <c r="G567" s="105" t="s">
        <v>1500</v>
      </c>
      <c r="H567" s="108"/>
    </row>
    <row r="568" spans="1:8" x14ac:dyDescent="0.35">
      <c r="A568" s="101" t="s">
        <v>283</v>
      </c>
      <c r="B568" s="102" t="s">
        <v>1501</v>
      </c>
      <c r="C568" s="103" t="s">
        <v>1502</v>
      </c>
      <c r="D568" s="107">
        <v>835545.18</v>
      </c>
      <c r="E568" s="107">
        <v>703331.74</v>
      </c>
      <c r="F568" s="107">
        <v>132213.44</v>
      </c>
      <c r="G568" s="105" t="s">
        <v>1433</v>
      </c>
      <c r="H568" s="108"/>
    </row>
    <row r="569" spans="1:8" x14ac:dyDescent="0.35">
      <c r="A569" s="101" t="s">
        <v>283</v>
      </c>
      <c r="B569" s="102" t="s">
        <v>1503</v>
      </c>
      <c r="C569" s="103" t="s">
        <v>1504</v>
      </c>
      <c r="D569" s="107">
        <v>86954.02</v>
      </c>
      <c r="E569" s="107">
        <v>614855.98</v>
      </c>
      <c r="F569" s="107">
        <v>-527901.96</v>
      </c>
      <c r="G569" s="105" t="s">
        <v>1505</v>
      </c>
      <c r="H569" s="108"/>
    </row>
    <row r="570" spans="1:8" x14ac:dyDescent="0.35">
      <c r="A570" s="101" t="s">
        <v>288</v>
      </c>
      <c r="B570" s="102" t="s">
        <v>1506</v>
      </c>
      <c r="C570" s="103" t="s">
        <v>1507</v>
      </c>
      <c r="D570" s="104">
        <v>0</v>
      </c>
      <c r="E570" s="107">
        <v>17520.3</v>
      </c>
      <c r="F570" s="107">
        <v>-17520.3</v>
      </c>
      <c r="G570" s="105" t="s">
        <v>373</v>
      </c>
      <c r="H570" s="108"/>
    </row>
    <row r="571" spans="1:8" x14ac:dyDescent="0.35">
      <c r="A571" s="101" t="s">
        <v>288</v>
      </c>
      <c r="B571" s="102" t="s">
        <v>1508</v>
      </c>
      <c r="C571" s="103" t="s">
        <v>1509</v>
      </c>
      <c r="D571" s="104">
        <v>131.34</v>
      </c>
      <c r="E571" s="104">
        <v>0</v>
      </c>
      <c r="F571" s="104">
        <v>131.34</v>
      </c>
      <c r="G571" s="105"/>
      <c r="H571" s="108" t="s">
        <v>878</v>
      </c>
    </row>
    <row r="572" spans="1:8" x14ac:dyDescent="0.35">
      <c r="A572" s="109"/>
      <c r="B572" s="110"/>
      <c r="C572" s="103" t="s">
        <v>1510</v>
      </c>
      <c r="D572" s="111">
        <v>3161469.94</v>
      </c>
      <c r="E572" s="111">
        <v>4724693.78</v>
      </c>
      <c r="F572" s="111">
        <v>-1563223.84</v>
      </c>
      <c r="G572" s="112" t="s">
        <v>1055</v>
      </c>
      <c r="H572" s="106" t="s">
        <v>287</v>
      </c>
    </row>
    <row r="573" spans="1:8" x14ac:dyDescent="0.35">
      <c r="A573" s="109"/>
      <c r="B573" s="110"/>
      <c r="C573" s="103" t="s">
        <v>1511</v>
      </c>
      <c r="D573" s="111">
        <v>48378670.43</v>
      </c>
      <c r="E573" s="111">
        <v>59155417.810000002</v>
      </c>
      <c r="F573" s="111">
        <v>-10776747.380000001</v>
      </c>
      <c r="G573" s="112" t="s">
        <v>1512</v>
      </c>
      <c r="H573" s="106" t="s">
        <v>299</v>
      </c>
    </row>
    <row r="574" spans="1:8" x14ac:dyDescent="0.35">
      <c r="A574" s="109"/>
      <c r="B574" s="110"/>
      <c r="C574" s="103" t="s">
        <v>1513</v>
      </c>
      <c r="D574" s="111">
        <v>-10706613.26</v>
      </c>
      <c r="E574" s="111">
        <v>-12269341.33</v>
      </c>
      <c r="F574" s="111">
        <v>1562728.07</v>
      </c>
      <c r="G574" s="112" t="s">
        <v>1445</v>
      </c>
      <c r="H574" s="106" t="s">
        <v>282</v>
      </c>
    </row>
    <row r="575" spans="1:8" x14ac:dyDescent="0.35">
      <c r="A575" s="101"/>
      <c r="B575" s="102"/>
      <c r="C575" s="103" t="s">
        <v>1514</v>
      </c>
      <c r="D575" s="104"/>
      <c r="E575" s="104"/>
      <c r="F575" s="104"/>
      <c r="G575" s="105"/>
      <c r="H575" s="108" t="s">
        <v>282</v>
      </c>
    </row>
    <row r="576" spans="1:8" x14ac:dyDescent="0.35">
      <c r="A576" s="101"/>
      <c r="B576" s="102"/>
      <c r="C576" s="103" t="s">
        <v>1515</v>
      </c>
      <c r="D576" s="104"/>
      <c r="E576" s="104"/>
      <c r="F576" s="104"/>
      <c r="G576" s="105"/>
      <c r="H576" s="106" t="s">
        <v>299</v>
      </c>
    </row>
    <row r="577" spans="1:9" x14ac:dyDescent="0.35">
      <c r="A577" s="101" t="s">
        <v>337</v>
      </c>
      <c r="B577" s="102" t="s">
        <v>1516</v>
      </c>
      <c r="C577" s="103" t="s">
        <v>1517</v>
      </c>
      <c r="D577" s="104">
        <v>0</v>
      </c>
      <c r="E577" s="107">
        <v>18454858.82</v>
      </c>
      <c r="F577" s="107">
        <v>-18454858.82</v>
      </c>
      <c r="G577" s="105" t="s">
        <v>373</v>
      </c>
      <c r="H577" s="106" t="s">
        <v>834</v>
      </c>
    </row>
    <row r="578" spans="1:9" x14ac:dyDescent="0.35">
      <c r="A578" s="101" t="s">
        <v>337</v>
      </c>
      <c r="B578" s="102" t="s">
        <v>1518</v>
      </c>
      <c r="C578" s="103" t="s">
        <v>1519</v>
      </c>
      <c r="D578" s="104">
        <v>0</v>
      </c>
      <c r="E578" s="107">
        <v>672709.34</v>
      </c>
      <c r="F578" s="107">
        <v>-672709.34</v>
      </c>
      <c r="G578" s="105" t="s">
        <v>373</v>
      </c>
      <c r="H578" s="108"/>
    </row>
    <row r="579" spans="1:9" x14ac:dyDescent="0.35">
      <c r="A579" s="101" t="s">
        <v>337</v>
      </c>
      <c r="B579" s="102" t="s">
        <v>1520</v>
      </c>
      <c r="C579" s="103" t="s">
        <v>1521</v>
      </c>
      <c r="D579" s="104">
        <v>0</v>
      </c>
      <c r="E579" s="107">
        <v>67779.520000000004</v>
      </c>
      <c r="F579" s="107">
        <v>-67779.520000000004</v>
      </c>
      <c r="G579" s="105" t="s">
        <v>373</v>
      </c>
      <c r="H579" s="108"/>
    </row>
    <row r="580" spans="1:9" x14ac:dyDescent="0.35">
      <c r="A580" s="101" t="s">
        <v>337</v>
      </c>
      <c r="B580" s="102" t="s">
        <v>1522</v>
      </c>
      <c r="C580" s="103" t="s">
        <v>1523</v>
      </c>
      <c r="D580" s="104">
        <v>0</v>
      </c>
      <c r="E580" s="107">
        <v>-372192.09</v>
      </c>
      <c r="F580" s="107">
        <v>372192.09</v>
      </c>
      <c r="G580" s="105" t="s">
        <v>656</v>
      </c>
      <c r="H580" s="108"/>
    </row>
    <row r="581" spans="1:9" x14ac:dyDescent="0.35">
      <c r="A581" s="101" t="s">
        <v>337</v>
      </c>
      <c r="B581" s="102" t="s">
        <v>1524</v>
      </c>
      <c r="C581" s="103" t="s">
        <v>1525</v>
      </c>
      <c r="D581" s="104">
        <v>0</v>
      </c>
      <c r="E581" s="107">
        <v>549434.62</v>
      </c>
      <c r="F581" s="107">
        <v>-549434.62</v>
      </c>
      <c r="G581" s="105" t="s">
        <v>373</v>
      </c>
      <c r="H581" s="108"/>
    </row>
    <row r="582" spans="1:9" x14ac:dyDescent="0.35">
      <c r="A582" s="101" t="s">
        <v>337</v>
      </c>
      <c r="B582" s="102" t="s">
        <v>1526</v>
      </c>
      <c r="C582" s="103" t="s">
        <v>1527</v>
      </c>
      <c r="D582" s="104">
        <v>0</v>
      </c>
      <c r="E582" s="107">
        <v>1525637.71</v>
      </c>
      <c r="F582" s="107">
        <v>-1525637.71</v>
      </c>
      <c r="G582" s="105" t="s">
        <v>373</v>
      </c>
      <c r="H582" s="108"/>
    </row>
    <row r="583" spans="1:9" x14ac:dyDescent="0.35">
      <c r="A583" s="101" t="s">
        <v>337</v>
      </c>
      <c r="B583" s="102" t="s">
        <v>1528</v>
      </c>
      <c r="C583" s="103" t="s">
        <v>1529</v>
      </c>
      <c r="D583" s="104">
        <v>0</v>
      </c>
      <c r="E583" s="107">
        <v>-58435.5</v>
      </c>
      <c r="F583" s="107">
        <v>58435.5</v>
      </c>
      <c r="G583" s="105" t="s">
        <v>656</v>
      </c>
      <c r="H583" s="108"/>
    </row>
    <row r="584" spans="1:9" x14ac:dyDescent="0.35">
      <c r="A584" s="101" t="s">
        <v>337</v>
      </c>
      <c r="B584" s="102" t="s">
        <v>1530</v>
      </c>
      <c r="C584" s="103" t="s">
        <v>1531</v>
      </c>
      <c r="D584" s="104">
        <v>0</v>
      </c>
      <c r="E584" s="107">
        <v>-237682.31</v>
      </c>
      <c r="F584" s="107">
        <v>237682.31</v>
      </c>
      <c r="G584" s="105" t="s">
        <v>656</v>
      </c>
      <c r="H584" s="108"/>
    </row>
    <row r="585" spans="1:9" x14ac:dyDescent="0.35">
      <c r="A585" s="101" t="s">
        <v>337</v>
      </c>
      <c r="B585" s="102" t="s">
        <v>1532</v>
      </c>
      <c r="C585" s="103" t="s">
        <v>1533</v>
      </c>
      <c r="D585" s="104">
        <v>0</v>
      </c>
      <c r="E585" s="107">
        <v>-23252.61</v>
      </c>
      <c r="F585" s="107">
        <v>23252.61</v>
      </c>
      <c r="G585" s="105" t="s">
        <v>656</v>
      </c>
      <c r="H585" s="108"/>
    </row>
    <row r="586" spans="1:9" x14ac:dyDescent="0.35">
      <c r="A586" s="101" t="s">
        <v>283</v>
      </c>
      <c r="B586" s="102" t="s">
        <v>1534</v>
      </c>
      <c r="C586" s="103" t="s">
        <v>1535</v>
      </c>
      <c r="D586" s="107">
        <v>1692188.33</v>
      </c>
      <c r="E586" s="107">
        <v>-18703994.91</v>
      </c>
      <c r="F586" s="107">
        <v>20396183.239999998</v>
      </c>
      <c r="G586" s="105" t="s">
        <v>1536</v>
      </c>
      <c r="H586" s="108"/>
    </row>
    <row r="587" spans="1:9" x14ac:dyDescent="0.35">
      <c r="A587" s="101" t="s">
        <v>288</v>
      </c>
      <c r="B587" s="102" t="s">
        <v>1537</v>
      </c>
      <c r="C587" s="103" t="s">
        <v>1538</v>
      </c>
      <c r="D587" s="107">
        <v>458535.09</v>
      </c>
      <c r="E587" s="107">
        <v>458544</v>
      </c>
      <c r="F587" s="104">
        <v>-8.91</v>
      </c>
      <c r="G587" s="105" t="s">
        <v>291</v>
      </c>
      <c r="H587" s="108" t="s">
        <v>834</v>
      </c>
    </row>
    <row r="588" spans="1:9" x14ac:dyDescent="0.35">
      <c r="A588" s="109"/>
      <c r="B588" s="110"/>
      <c r="C588" s="103" t="s">
        <v>1539</v>
      </c>
      <c r="D588" s="111">
        <v>2150723.42</v>
      </c>
      <c r="E588" s="111">
        <v>2333406.59</v>
      </c>
      <c r="F588" s="111">
        <v>-182683.17</v>
      </c>
      <c r="G588" s="112" t="s">
        <v>929</v>
      </c>
      <c r="H588" s="106" t="s">
        <v>878</v>
      </c>
    </row>
    <row r="589" spans="1:9" x14ac:dyDescent="0.35">
      <c r="A589" s="101" t="s">
        <v>288</v>
      </c>
      <c r="B589" s="102" t="s">
        <v>1540</v>
      </c>
      <c r="C589" s="103" t="s">
        <v>1541</v>
      </c>
      <c r="D589" s="107">
        <v>157733.14000000001</v>
      </c>
      <c r="E589" s="107">
        <v>191410.69</v>
      </c>
      <c r="F589" s="107">
        <v>-33677.550000000003</v>
      </c>
      <c r="G589" s="105" t="s">
        <v>1542</v>
      </c>
      <c r="H589" s="106" t="s">
        <v>834</v>
      </c>
    </row>
    <row r="590" spans="1:9" x14ac:dyDescent="0.35">
      <c r="A590" s="109"/>
      <c r="B590" s="110"/>
      <c r="C590" s="103" t="s">
        <v>1543</v>
      </c>
      <c r="D590" s="111">
        <v>157733.14000000001</v>
      </c>
      <c r="E590" s="111">
        <v>191410.69</v>
      </c>
      <c r="F590" s="111">
        <v>-33677.550000000003</v>
      </c>
      <c r="G590" s="112" t="s">
        <v>1542</v>
      </c>
      <c r="H590" s="106" t="s">
        <v>878</v>
      </c>
    </row>
    <row r="591" spans="1:9" x14ac:dyDescent="0.35">
      <c r="A591" s="109"/>
      <c r="B591" s="110"/>
      <c r="C591" s="103" t="s">
        <v>1544</v>
      </c>
      <c r="D591" s="111">
        <v>2308456.56</v>
      </c>
      <c r="E591" s="111">
        <v>2524817.2799999998</v>
      </c>
      <c r="F591" s="111">
        <v>-216360.72</v>
      </c>
      <c r="G591" s="112" t="s">
        <v>1545</v>
      </c>
      <c r="H591" s="106" t="s">
        <v>287</v>
      </c>
      <c r="I591" s="85" t="s">
        <v>1655</v>
      </c>
    </row>
    <row r="592" spans="1:9" x14ac:dyDescent="0.35">
      <c r="A592" s="101" t="s">
        <v>288</v>
      </c>
      <c r="B592" s="102" t="s">
        <v>1546</v>
      </c>
      <c r="C592" s="103" t="s">
        <v>1547</v>
      </c>
      <c r="D592" s="107">
        <v>-1413.77</v>
      </c>
      <c r="E592" s="104">
        <v>0</v>
      </c>
      <c r="F592" s="107">
        <v>-1413.77</v>
      </c>
      <c r="G592" s="105"/>
      <c r="H592" s="106" t="s">
        <v>834</v>
      </c>
    </row>
    <row r="593" spans="1:9" x14ac:dyDescent="0.35">
      <c r="A593" s="109"/>
      <c r="B593" s="110"/>
      <c r="C593" s="103" t="s">
        <v>1548</v>
      </c>
      <c r="D593" s="111">
        <v>-1413.77</v>
      </c>
      <c r="E593" s="113">
        <v>0</v>
      </c>
      <c r="F593" s="111">
        <v>-1413.77</v>
      </c>
      <c r="G593" s="112"/>
      <c r="H593" s="106" t="s">
        <v>878</v>
      </c>
    </row>
    <row r="594" spans="1:9" x14ac:dyDescent="0.35">
      <c r="A594" s="101" t="s">
        <v>370</v>
      </c>
      <c r="B594" s="102" t="s">
        <v>1549</v>
      </c>
      <c r="C594" s="103" t="s">
        <v>1550</v>
      </c>
      <c r="D594" s="104">
        <v>314</v>
      </c>
      <c r="E594" s="104">
        <v>128.68</v>
      </c>
      <c r="F594" s="104">
        <v>185.32</v>
      </c>
      <c r="G594" s="105" t="s">
        <v>1551</v>
      </c>
      <c r="H594" s="106" t="s">
        <v>834</v>
      </c>
    </row>
    <row r="595" spans="1:9" x14ac:dyDescent="0.35">
      <c r="A595" s="101" t="s">
        <v>288</v>
      </c>
      <c r="B595" s="102" t="s">
        <v>1552</v>
      </c>
      <c r="C595" s="103" t="s">
        <v>1553</v>
      </c>
      <c r="D595" s="104">
        <v>-283.55</v>
      </c>
      <c r="E595" s="107">
        <v>1486.43</v>
      </c>
      <c r="F595" s="107">
        <v>-1769.98</v>
      </c>
      <c r="G595" s="105" t="s">
        <v>1554</v>
      </c>
      <c r="H595" s="108"/>
    </row>
    <row r="596" spans="1:9" x14ac:dyDescent="0.35">
      <c r="A596" s="101" t="s">
        <v>288</v>
      </c>
      <c r="B596" s="102" t="s">
        <v>1555</v>
      </c>
      <c r="C596" s="103" t="s">
        <v>1556</v>
      </c>
      <c r="D596" s="104">
        <v>151.26</v>
      </c>
      <c r="E596" s="104">
        <v>0</v>
      </c>
      <c r="F596" s="104">
        <v>151.26</v>
      </c>
      <c r="G596" s="105"/>
      <c r="H596" s="108" t="s">
        <v>834</v>
      </c>
    </row>
    <row r="597" spans="1:9" x14ac:dyDescent="0.35">
      <c r="A597" s="109"/>
      <c r="B597" s="110"/>
      <c r="C597" s="103" t="s">
        <v>1557</v>
      </c>
      <c r="D597" s="113">
        <v>181.71</v>
      </c>
      <c r="E597" s="111">
        <v>1615.11</v>
      </c>
      <c r="F597" s="111">
        <v>-1433.4</v>
      </c>
      <c r="G597" s="112" t="s">
        <v>1558</v>
      </c>
      <c r="H597" s="106" t="s">
        <v>878</v>
      </c>
    </row>
    <row r="598" spans="1:9" x14ac:dyDescent="0.35">
      <c r="A598" s="109"/>
      <c r="B598" s="110"/>
      <c r="C598" s="103" t="s">
        <v>1559</v>
      </c>
      <c r="D598" s="111">
        <v>-1232.06</v>
      </c>
      <c r="E598" s="111">
        <v>1615.11</v>
      </c>
      <c r="F598" s="111">
        <v>-2847.17</v>
      </c>
      <c r="G598" s="112" t="s">
        <v>1560</v>
      </c>
      <c r="H598" s="106" t="s">
        <v>287</v>
      </c>
      <c r="I598" s="85" t="s">
        <v>1655</v>
      </c>
    </row>
    <row r="599" spans="1:9" x14ac:dyDescent="0.35">
      <c r="A599" s="109"/>
      <c r="B599" s="110"/>
      <c r="C599" s="103" t="s">
        <v>1561</v>
      </c>
      <c r="D599" s="111">
        <v>2307224.5</v>
      </c>
      <c r="E599" s="111">
        <v>2526432.39</v>
      </c>
      <c r="F599" s="111">
        <v>-219207.89</v>
      </c>
      <c r="G599" s="112" t="s">
        <v>1562</v>
      </c>
      <c r="H599" s="106" t="s">
        <v>299</v>
      </c>
      <c r="I599" s="85" t="s">
        <v>1654</v>
      </c>
    </row>
    <row r="600" spans="1:9" x14ac:dyDescent="0.35">
      <c r="A600" s="101"/>
      <c r="B600" s="102"/>
      <c r="C600" s="103" t="s">
        <v>1563</v>
      </c>
      <c r="D600" s="104"/>
      <c r="E600" s="104"/>
      <c r="F600" s="104"/>
      <c r="G600" s="105"/>
      <c r="H600" s="108" t="s">
        <v>299</v>
      </c>
    </row>
    <row r="601" spans="1:9" x14ac:dyDescent="0.35">
      <c r="A601" s="101" t="s">
        <v>283</v>
      </c>
      <c r="B601" s="102" t="s">
        <v>1564</v>
      </c>
      <c r="C601" s="103" t="s">
        <v>1565</v>
      </c>
      <c r="D601" s="107">
        <v>67599.839999999997</v>
      </c>
      <c r="E601" s="107">
        <v>-374277.99</v>
      </c>
      <c r="F601" s="107">
        <v>441877.83</v>
      </c>
      <c r="G601" s="105" t="s">
        <v>1566</v>
      </c>
      <c r="H601" s="106" t="s">
        <v>878</v>
      </c>
    </row>
    <row r="602" spans="1:9" x14ac:dyDescent="0.35">
      <c r="A602" s="101" t="s">
        <v>283</v>
      </c>
      <c r="B602" s="102" t="s">
        <v>1567</v>
      </c>
      <c r="C602" s="103" t="s">
        <v>1568</v>
      </c>
      <c r="D602" s="107">
        <v>42961.77</v>
      </c>
      <c r="E602" s="107">
        <v>-8447.92</v>
      </c>
      <c r="F602" s="107">
        <v>51409.69</v>
      </c>
      <c r="G602" s="105" t="s">
        <v>1569</v>
      </c>
      <c r="H602" s="108" t="s">
        <v>878</v>
      </c>
    </row>
    <row r="603" spans="1:9" x14ac:dyDescent="0.35">
      <c r="A603" s="109"/>
      <c r="B603" s="110"/>
      <c r="C603" s="103" t="s">
        <v>1570</v>
      </c>
      <c r="D603" s="111">
        <v>110561.61</v>
      </c>
      <c r="E603" s="111">
        <v>-382725.91</v>
      </c>
      <c r="F603" s="111">
        <v>493287.52</v>
      </c>
      <c r="G603" s="112" t="s">
        <v>1571</v>
      </c>
      <c r="H603" s="106" t="s">
        <v>287</v>
      </c>
    </row>
    <row r="604" spans="1:9" x14ac:dyDescent="0.35">
      <c r="A604" s="109"/>
      <c r="B604" s="110"/>
      <c r="C604" s="103" t="s">
        <v>1572</v>
      </c>
      <c r="D604" s="111">
        <v>110561.61</v>
      </c>
      <c r="E604" s="111">
        <v>-382725.91</v>
      </c>
      <c r="F604" s="111">
        <v>493287.52</v>
      </c>
      <c r="G604" s="112" t="s">
        <v>1571</v>
      </c>
      <c r="H604" s="106" t="s">
        <v>299</v>
      </c>
    </row>
    <row r="605" spans="1:9" x14ac:dyDescent="0.35">
      <c r="A605" s="109"/>
      <c r="B605" s="110"/>
      <c r="C605" s="103" t="s">
        <v>1573</v>
      </c>
      <c r="D605" s="111">
        <v>2417786.11</v>
      </c>
      <c r="E605" s="111">
        <v>2143706.48</v>
      </c>
      <c r="F605" s="111">
        <v>274079.63</v>
      </c>
      <c r="G605" s="112" t="s">
        <v>1251</v>
      </c>
      <c r="H605" s="106" t="s">
        <v>282</v>
      </c>
    </row>
    <row r="606" spans="1:9" x14ac:dyDescent="0.35">
      <c r="A606" s="109"/>
      <c r="B606" s="110"/>
      <c r="C606" s="103" t="s">
        <v>1574</v>
      </c>
      <c r="D606" s="111">
        <v>-8288827.1500000004</v>
      </c>
      <c r="E606" s="111">
        <v>-10125634.85</v>
      </c>
      <c r="F606" s="111">
        <v>1836807.7</v>
      </c>
      <c r="G606" s="112" t="s">
        <v>527</v>
      </c>
      <c r="H606" s="106" t="s">
        <v>280</v>
      </c>
    </row>
    <row r="607" spans="1:9" x14ac:dyDescent="0.35">
      <c r="A607" s="101"/>
      <c r="B607" s="102"/>
      <c r="C607" s="103" t="s">
        <v>1575</v>
      </c>
      <c r="D607" s="104"/>
      <c r="E607" s="104"/>
      <c r="F607" s="104"/>
      <c r="G607" s="105"/>
      <c r="H607" s="108" t="s">
        <v>280</v>
      </c>
    </row>
    <row r="608" spans="1:9" x14ac:dyDescent="0.35">
      <c r="A608" s="101"/>
      <c r="B608" s="102"/>
      <c r="C608" s="103" t="s">
        <v>1576</v>
      </c>
      <c r="D608" s="104"/>
      <c r="E608" s="104"/>
      <c r="F608" s="104"/>
      <c r="G608" s="105"/>
      <c r="H608" s="106" t="s">
        <v>282</v>
      </c>
    </row>
    <row r="609" spans="1:9" x14ac:dyDescent="0.35">
      <c r="A609" s="101" t="s">
        <v>283</v>
      </c>
      <c r="B609" s="102" t="s">
        <v>1577</v>
      </c>
      <c r="C609" s="103" t="s">
        <v>1578</v>
      </c>
      <c r="D609" s="107">
        <v>2401613.4300000002</v>
      </c>
      <c r="E609" s="107">
        <v>1921956.88</v>
      </c>
      <c r="F609" s="107">
        <v>479656.55</v>
      </c>
      <c r="G609" s="105" t="s">
        <v>1579</v>
      </c>
      <c r="H609" s="106" t="s">
        <v>287</v>
      </c>
    </row>
    <row r="610" spans="1:9" x14ac:dyDescent="0.35">
      <c r="A610" s="109"/>
      <c r="B610" s="110"/>
      <c r="C610" s="103" t="s">
        <v>1580</v>
      </c>
      <c r="D610" s="111">
        <v>2401613.4300000002</v>
      </c>
      <c r="E610" s="111">
        <v>1921956.88</v>
      </c>
      <c r="F610" s="111">
        <v>479656.55</v>
      </c>
      <c r="G610" s="112" t="s">
        <v>1579</v>
      </c>
      <c r="H610" s="106" t="s">
        <v>299</v>
      </c>
      <c r="I610" s="85" t="s">
        <v>519</v>
      </c>
    </row>
    <row r="611" spans="1:9" x14ac:dyDescent="0.35">
      <c r="A611" s="101" t="s">
        <v>283</v>
      </c>
      <c r="B611" s="102" t="s">
        <v>1581</v>
      </c>
      <c r="C611" s="103" t="s">
        <v>1582</v>
      </c>
      <c r="D611" s="107">
        <v>541037.1</v>
      </c>
      <c r="E611" s="107">
        <v>409922.66</v>
      </c>
      <c r="F611" s="107">
        <v>131114.44</v>
      </c>
      <c r="G611" s="105" t="s">
        <v>1583</v>
      </c>
      <c r="H611" s="106" t="s">
        <v>287</v>
      </c>
    </row>
    <row r="612" spans="1:9" x14ac:dyDescent="0.35">
      <c r="A612" s="109"/>
      <c r="B612" s="110"/>
      <c r="C612" s="103" t="s">
        <v>1584</v>
      </c>
      <c r="D612" s="111">
        <v>541037.1</v>
      </c>
      <c r="E612" s="111">
        <v>409922.66</v>
      </c>
      <c r="F612" s="111">
        <v>131114.44</v>
      </c>
      <c r="G612" s="112" t="s">
        <v>1583</v>
      </c>
      <c r="H612" s="106" t="s">
        <v>299</v>
      </c>
      <c r="I612" s="85" t="s">
        <v>519</v>
      </c>
    </row>
    <row r="613" spans="1:9" x14ac:dyDescent="0.35">
      <c r="A613" s="109"/>
      <c r="B613" s="110"/>
      <c r="C613" s="103" t="s">
        <v>1585</v>
      </c>
      <c r="D613" s="111">
        <v>2942650.53</v>
      </c>
      <c r="E613" s="111">
        <v>2331879.54</v>
      </c>
      <c r="F613" s="111">
        <v>610770.99</v>
      </c>
      <c r="G613" s="112" t="s">
        <v>1586</v>
      </c>
      <c r="H613" s="106" t="s">
        <v>282</v>
      </c>
    </row>
    <row r="614" spans="1:9" x14ac:dyDescent="0.35">
      <c r="A614" s="101"/>
      <c r="B614" s="102"/>
      <c r="C614" s="103" t="s">
        <v>1587</v>
      </c>
      <c r="D614" s="104"/>
      <c r="E614" s="104"/>
      <c r="F614" s="104"/>
      <c r="G614" s="105"/>
      <c r="H614" s="108" t="s">
        <v>282</v>
      </c>
    </row>
    <row r="615" spans="1:9" x14ac:dyDescent="0.35">
      <c r="A615" s="101" t="s">
        <v>283</v>
      </c>
      <c r="B615" s="102" t="s">
        <v>1588</v>
      </c>
      <c r="C615" s="103" t="s">
        <v>1589</v>
      </c>
      <c r="D615" s="107">
        <v>1776021.93</v>
      </c>
      <c r="E615" s="107">
        <v>2188869.3199999998</v>
      </c>
      <c r="F615" s="107">
        <v>-412847.39</v>
      </c>
      <c r="G615" s="105" t="s">
        <v>1195</v>
      </c>
      <c r="H615" s="106" t="s">
        <v>287</v>
      </c>
    </row>
    <row r="616" spans="1:9" x14ac:dyDescent="0.35">
      <c r="A616" s="101" t="s">
        <v>283</v>
      </c>
      <c r="B616" s="102" t="s">
        <v>1590</v>
      </c>
      <c r="C616" s="103" t="s">
        <v>1591</v>
      </c>
      <c r="D616" s="107">
        <v>-1893055.35</v>
      </c>
      <c r="E616" s="107">
        <v>-2399341.23</v>
      </c>
      <c r="F616" s="107">
        <v>506285.88</v>
      </c>
      <c r="G616" s="105" t="s">
        <v>1592</v>
      </c>
      <c r="H616" s="108"/>
    </row>
    <row r="617" spans="1:9" x14ac:dyDescent="0.35">
      <c r="A617" s="101" t="s">
        <v>283</v>
      </c>
      <c r="B617" s="102" t="s">
        <v>1593</v>
      </c>
      <c r="C617" s="103" t="s">
        <v>1594</v>
      </c>
      <c r="D617" s="107">
        <v>4388405.2699999996</v>
      </c>
      <c r="E617" s="107">
        <v>1681551.53</v>
      </c>
      <c r="F617" s="107">
        <v>2706853.74</v>
      </c>
      <c r="G617" s="105" t="s">
        <v>1595</v>
      </c>
      <c r="H617" s="108"/>
    </row>
    <row r="618" spans="1:9" x14ac:dyDescent="0.35">
      <c r="A618" s="101" t="s">
        <v>283</v>
      </c>
      <c r="B618" s="102" t="s">
        <v>1596</v>
      </c>
      <c r="C618" s="103" t="s">
        <v>1597</v>
      </c>
      <c r="D618" s="107">
        <v>-5562819.46</v>
      </c>
      <c r="E618" s="107">
        <v>-2502112.16</v>
      </c>
      <c r="F618" s="107">
        <v>-3060707.3</v>
      </c>
      <c r="G618" s="105" t="s">
        <v>1598</v>
      </c>
      <c r="H618" s="108" t="s">
        <v>287</v>
      </c>
    </row>
    <row r="619" spans="1:9" x14ac:dyDescent="0.35">
      <c r="A619" s="109"/>
      <c r="B619" s="110"/>
      <c r="C619" s="103" t="s">
        <v>1599</v>
      </c>
      <c r="D619" s="111">
        <v>-1291447.6100000001</v>
      </c>
      <c r="E619" s="111">
        <v>-1031032.54</v>
      </c>
      <c r="F619" s="111">
        <v>-260415.07</v>
      </c>
      <c r="G619" s="112" t="s">
        <v>1600</v>
      </c>
      <c r="H619" s="106" t="s">
        <v>299</v>
      </c>
      <c r="I619" s="85" t="s">
        <v>519</v>
      </c>
    </row>
    <row r="620" spans="1:9" x14ac:dyDescent="0.35">
      <c r="A620" s="101" t="s">
        <v>283</v>
      </c>
      <c r="B620" s="102" t="s">
        <v>1601</v>
      </c>
      <c r="C620" s="103" t="s">
        <v>1602</v>
      </c>
      <c r="D620" s="107">
        <v>326154.40000000002</v>
      </c>
      <c r="E620" s="107">
        <v>466198.24</v>
      </c>
      <c r="F620" s="107">
        <v>-140043.84</v>
      </c>
      <c r="G620" s="105" t="s">
        <v>1603</v>
      </c>
      <c r="H620" s="106" t="s">
        <v>287</v>
      </c>
    </row>
    <row r="621" spans="1:9" x14ac:dyDescent="0.35">
      <c r="A621" s="101" t="s">
        <v>283</v>
      </c>
      <c r="B621" s="102" t="s">
        <v>1604</v>
      </c>
      <c r="C621" s="103" t="s">
        <v>1605</v>
      </c>
      <c r="D621" s="107">
        <v>-532916.91</v>
      </c>
      <c r="E621" s="107">
        <v>-544716.46</v>
      </c>
      <c r="F621" s="107">
        <v>11799.55</v>
      </c>
      <c r="G621" s="105" t="s">
        <v>777</v>
      </c>
      <c r="H621" s="108"/>
    </row>
    <row r="622" spans="1:9" x14ac:dyDescent="0.35">
      <c r="A622" s="101" t="s">
        <v>283</v>
      </c>
      <c r="B622" s="102" t="s">
        <v>1606</v>
      </c>
      <c r="C622" s="103" t="s">
        <v>1607</v>
      </c>
      <c r="D622" s="107">
        <v>1085070.3400000001</v>
      </c>
      <c r="E622" s="107">
        <v>403303.37</v>
      </c>
      <c r="F622" s="107">
        <v>681766.97</v>
      </c>
      <c r="G622" s="105" t="s">
        <v>1608</v>
      </c>
      <c r="H622" s="108"/>
    </row>
    <row r="623" spans="1:9" x14ac:dyDescent="0.35">
      <c r="A623" s="101" t="s">
        <v>283</v>
      </c>
      <c r="B623" s="102" t="s">
        <v>1609</v>
      </c>
      <c r="C623" s="103" t="s">
        <v>1610</v>
      </c>
      <c r="D623" s="107">
        <v>-1230248.95</v>
      </c>
      <c r="E623" s="107">
        <v>-439237.7</v>
      </c>
      <c r="F623" s="107">
        <v>-791011.25</v>
      </c>
      <c r="G623" s="105" t="s">
        <v>1611</v>
      </c>
      <c r="H623" s="108" t="s">
        <v>287</v>
      </c>
    </row>
    <row r="624" spans="1:9" x14ac:dyDescent="0.35">
      <c r="A624" s="109"/>
      <c r="B624" s="110"/>
      <c r="C624" s="103" t="s">
        <v>1612</v>
      </c>
      <c r="D624" s="111">
        <v>-351941.12</v>
      </c>
      <c r="E624" s="111">
        <v>-114452.55</v>
      </c>
      <c r="F624" s="111">
        <v>-237488.57</v>
      </c>
      <c r="G624" s="112" t="s">
        <v>1613</v>
      </c>
      <c r="H624" s="106" t="s">
        <v>299</v>
      </c>
      <c r="I624" s="85" t="s">
        <v>519</v>
      </c>
    </row>
    <row r="625" spans="1:10" x14ac:dyDescent="0.35">
      <c r="A625" s="109"/>
      <c r="B625" s="110"/>
      <c r="C625" s="103" t="s">
        <v>1614</v>
      </c>
      <c r="D625" s="111">
        <v>-1643388.73</v>
      </c>
      <c r="E625" s="111">
        <v>-1145485.0900000001</v>
      </c>
      <c r="F625" s="111">
        <v>-497903.64</v>
      </c>
      <c r="G625" s="112" t="s">
        <v>1615</v>
      </c>
      <c r="H625" s="106" t="s">
        <v>282</v>
      </c>
      <c r="I625" s="85" t="s">
        <v>1616</v>
      </c>
      <c r="J625" s="114">
        <f>D613+D625</f>
        <v>1299261.7999999998</v>
      </c>
    </row>
    <row r="626" spans="1:10" x14ac:dyDescent="0.35">
      <c r="A626" s="109"/>
      <c r="B626" s="110"/>
      <c r="C626" s="103" t="s">
        <v>1617</v>
      </c>
      <c r="D626" s="111">
        <v>1299261.8</v>
      </c>
      <c r="E626" s="111">
        <v>1186394.45</v>
      </c>
      <c r="F626" s="111">
        <v>112867.35</v>
      </c>
      <c r="G626" s="112" t="s">
        <v>1618</v>
      </c>
      <c r="H626" s="106" t="s">
        <v>280</v>
      </c>
      <c r="I626" s="85" t="s">
        <v>1619</v>
      </c>
      <c r="J626" s="115">
        <f>D627</f>
        <v>-6989565.3499999996</v>
      </c>
    </row>
    <row r="627" spans="1:10" x14ac:dyDescent="0.35">
      <c r="A627" s="109"/>
      <c r="B627" s="110"/>
      <c r="C627" s="103" t="s">
        <v>1620</v>
      </c>
      <c r="D627" s="111">
        <v>-6989565.3499999996</v>
      </c>
      <c r="E627" s="111">
        <v>-8939240.4000000004</v>
      </c>
      <c r="F627" s="111">
        <v>1949675.05</v>
      </c>
      <c r="G627" s="112" t="s">
        <v>1621</v>
      </c>
      <c r="H627" s="106" t="s">
        <v>278</v>
      </c>
      <c r="I627" s="85" t="s">
        <v>1622</v>
      </c>
      <c r="J627" s="114">
        <f>J626-J625</f>
        <v>-8288827.1499999994</v>
      </c>
    </row>
    <row r="628" spans="1:10" x14ac:dyDescent="0.35">
      <c r="A628" s="101"/>
      <c r="B628" s="102"/>
      <c r="C628" s="103" t="s">
        <v>1623</v>
      </c>
      <c r="D628" s="104"/>
      <c r="E628" s="104"/>
      <c r="F628" s="104"/>
      <c r="G628" s="105"/>
      <c r="H628" s="108" t="s">
        <v>278</v>
      </c>
    </row>
    <row r="629" spans="1:10" x14ac:dyDescent="0.35">
      <c r="A629" s="101" t="s">
        <v>334</v>
      </c>
      <c r="B629" s="102" t="s">
        <v>1624</v>
      </c>
      <c r="C629" s="103" t="s">
        <v>1625</v>
      </c>
      <c r="D629" s="104">
        <v>0</v>
      </c>
      <c r="E629" s="107">
        <v>-73259872.969999999</v>
      </c>
      <c r="F629" s="107">
        <v>73259872.969999999</v>
      </c>
      <c r="G629" s="105" t="s">
        <v>656</v>
      </c>
      <c r="H629" s="106" t="s">
        <v>280</v>
      </c>
    </row>
    <row r="630" spans="1:10" x14ac:dyDescent="0.35">
      <c r="A630" s="101" t="s">
        <v>283</v>
      </c>
      <c r="B630" s="102" t="s">
        <v>1626</v>
      </c>
      <c r="C630" s="103" t="s">
        <v>1627</v>
      </c>
      <c r="D630" s="104">
        <v>0</v>
      </c>
      <c r="E630" s="107">
        <v>121030573.43000001</v>
      </c>
      <c r="F630" s="107">
        <v>-121030573.43000001</v>
      </c>
      <c r="G630" s="105" t="s">
        <v>373</v>
      </c>
      <c r="H630" s="108"/>
    </row>
    <row r="631" spans="1:10" x14ac:dyDescent="0.35">
      <c r="A631" s="101" t="s">
        <v>337</v>
      </c>
      <c r="B631" s="102" t="s">
        <v>1628</v>
      </c>
      <c r="C631" s="103" t="s">
        <v>1629</v>
      </c>
      <c r="D631" s="104">
        <v>0</v>
      </c>
      <c r="E631" s="107">
        <v>167341921.13999999</v>
      </c>
      <c r="F631" s="107">
        <v>-167341921.13999999</v>
      </c>
      <c r="G631" s="105" t="s">
        <v>373</v>
      </c>
      <c r="H631" s="108"/>
    </row>
    <row r="632" spans="1:10" x14ac:dyDescent="0.35">
      <c r="A632" s="101" t="s">
        <v>337</v>
      </c>
      <c r="B632" s="102" t="s">
        <v>1630</v>
      </c>
      <c r="C632" s="103" t="s">
        <v>1631</v>
      </c>
      <c r="D632" s="104">
        <v>0</v>
      </c>
      <c r="E632" s="107">
        <v>-356791</v>
      </c>
      <c r="F632" s="107">
        <v>356791</v>
      </c>
      <c r="G632" s="105" t="s">
        <v>656</v>
      </c>
      <c r="H632" s="108"/>
    </row>
    <row r="633" spans="1:10" x14ac:dyDescent="0.35">
      <c r="A633" s="101" t="s">
        <v>337</v>
      </c>
      <c r="B633" s="102" t="s">
        <v>1632</v>
      </c>
      <c r="C633" s="103" t="s">
        <v>1633</v>
      </c>
      <c r="D633" s="104">
        <v>0</v>
      </c>
      <c r="E633" s="107">
        <v>-149686.75</v>
      </c>
      <c r="F633" s="107">
        <v>149686.75</v>
      </c>
      <c r="G633" s="105" t="s">
        <v>656</v>
      </c>
      <c r="H633" s="108"/>
    </row>
    <row r="634" spans="1:10" x14ac:dyDescent="0.35">
      <c r="A634" s="101" t="s">
        <v>337</v>
      </c>
      <c r="B634" s="102" t="s">
        <v>1634</v>
      </c>
      <c r="C634" s="103" t="s">
        <v>1635</v>
      </c>
      <c r="D634" s="104">
        <v>0</v>
      </c>
      <c r="E634" s="107">
        <v>1471147.64</v>
      </c>
      <c r="F634" s="107">
        <v>-1471147.64</v>
      </c>
      <c r="G634" s="105" t="s">
        <v>373</v>
      </c>
      <c r="H634" s="108"/>
    </row>
    <row r="635" spans="1:10" x14ac:dyDescent="0.35">
      <c r="A635" s="101" t="s">
        <v>337</v>
      </c>
      <c r="B635" s="102" t="s">
        <v>1636</v>
      </c>
      <c r="C635" s="103" t="s">
        <v>1637</v>
      </c>
      <c r="D635" s="104">
        <v>0</v>
      </c>
      <c r="E635" s="107">
        <v>-1064346.8799999999</v>
      </c>
      <c r="F635" s="107">
        <v>1064346.8799999999</v>
      </c>
      <c r="G635" s="105" t="s">
        <v>656</v>
      </c>
      <c r="H635" s="108"/>
    </row>
    <row r="636" spans="1:10" x14ac:dyDescent="0.35">
      <c r="A636" s="101" t="s">
        <v>337</v>
      </c>
      <c r="B636" s="102" t="s">
        <v>1638</v>
      </c>
      <c r="C636" s="103" t="s">
        <v>1639</v>
      </c>
      <c r="D636" s="104">
        <v>0</v>
      </c>
      <c r="E636" s="107">
        <v>12460869.65</v>
      </c>
      <c r="F636" s="107">
        <v>-12460869.65</v>
      </c>
      <c r="G636" s="105" t="s">
        <v>373</v>
      </c>
      <c r="H636" s="108"/>
    </row>
    <row r="637" spans="1:10" x14ac:dyDescent="0.35">
      <c r="A637" s="101" t="s">
        <v>337</v>
      </c>
      <c r="B637" s="102" t="s">
        <v>1640</v>
      </c>
      <c r="C637" s="103" t="s">
        <v>1641</v>
      </c>
      <c r="D637" s="104">
        <v>0</v>
      </c>
      <c r="E637" s="107">
        <v>1916959.17</v>
      </c>
      <c r="F637" s="107">
        <v>-1916959.17</v>
      </c>
      <c r="G637" s="105" t="s">
        <v>373</v>
      </c>
      <c r="H637" s="108"/>
    </row>
    <row r="638" spans="1:10" x14ac:dyDescent="0.35">
      <c r="A638" s="101" t="s">
        <v>337</v>
      </c>
      <c r="B638" s="102" t="s">
        <v>1642</v>
      </c>
      <c r="C638" s="103" t="s">
        <v>1643</v>
      </c>
      <c r="D638" s="104">
        <v>0</v>
      </c>
      <c r="E638" s="107">
        <v>337227.26</v>
      </c>
      <c r="F638" s="107">
        <v>-337227.26</v>
      </c>
      <c r="G638" s="105" t="s">
        <v>373</v>
      </c>
      <c r="H638" s="108"/>
    </row>
    <row r="639" spans="1:10" x14ac:dyDescent="0.35">
      <c r="A639" s="101" t="s">
        <v>337</v>
      </c>
      <c r="B639" s="102" t="s">
        <v>1644</v>
      </c>
      <c r="C639" s="103" t="s">
        <v>1645</v>
      </c>
      <c r="D639" s="104">
        <v>0</v>
      </c>
      <c r="E639" s="107">
        <v>1783808.69</v>
      </c>
      <c r="F639" s="107">
        <v>-1783808.69</v>
      </c>
      <c r="G639" s="105" t="s">
        <v>373</v>
      </c>
      <c r="H639" s="108"/>
    </row>
    <row r="640" spans="1:10" x14ac:dyDescent="0.35">
      <c r="A640" s="101" t="s">
        <v>337</v>
      </c>
      <c r="B640" s="102" t="s">
        <v>1646</v>
      </c>
      <c r="C640" s="103" t="s">
        <v>1647</v>
      </c>
      <c r="D640" s="104">
        <v>0</v>
      </c>
      <c r="E640" s="107">
        <v>26331.85</v>
      </c>
      <c r="F640" s="107">
        <v>-26331.85</v>
      </c>
      <c r="G640" s="105" t="s">
        <v>373</v>
      </c>
      <c r="H640" s="108" t="s">
        <v>280</v>
      </c>
    </row>
    <row r="641" spans="1:8" x14ac:dyDescent="0.35">
      <c r="A641" s="109"/>
      <c r="B641" s="110"/>
      <c r="C641" s="103" t="s">
        <v>1648</v>
      </c>
      <c r="D641" s="113">
        <v>0</v>
      </c>
      <c r="E641" s="111">
        <v>231538141.22999999</v>
      </c>
      <c r="F641" s="111">
        <v>-231538141.22999999</v>
      </c>
      <c r="G641" s="112" t="s">
        <v>373</v>
      </c>
      <c r="H641" s="106" t="s">
        <v>278</v>
      </c>
    </row>
    <row r="642" spans="1:8" x14ac:dyDescent="0.35">
      <c r="A642" s="109"/>
      <c r="B642" s="110"/>
      <c r="C642" s="103" t="s">
        <v>1649</v>
      </c>
      <c r="D642" s="111">
        <v>-6989565.3499999996</v>
      </c>
      <c r="E642" s="111">
        <v>222598900.83000001</v>
      </c>
      <c r="F642" s="111">
        <v>-229588466.18000001</v>
      </c>
      <c r="G642" s="112" t="s">
        <v>1650</v>
      </c>
      <c r="H642" s="106" t="s">
        <v>276</v>
      </c>
    </row>
    <row r="643" spans="1:8" x14ac:dyDescent="0.35">
      <c r="A643" s="109"/>
      <c r="B643" s="110"/>
      <c r="C643" s="103" t="s">
        <v>1651</v>
      </c>
      <c r="D643" s="111">
        <v>6989565.3499999996</v>
      </c>
      <c r="E643" s="111">
        <v>-222598900.83000001</v>
      </c>
      <c r="F643" s="111">
        <v>229588466.18000001</v>
      </c>
      <c r="G643" s="112" t="s">
        <v>1652</v>
      </c>
      <c r="H643" s="108" t="s">
        <v>276</v>
      </c>
    </row>
    <row r="644" spans="1:8" x14ac:dyDescent="0.35">
      <c r="A644" s="116"/>
      <c r="B644" s="117"/>
      <c r="C644" s="118" t="s">
        <v>1653</v>
      </c>
      <c r="D644" s="119">
        <v>0</v>
      </c>
      <c r="E644" s="119">
        <v>0</v>
      </c>
      <c r="F644" s="119">
        <v>0</v>
      </c>
      <c r="G644" s="120"/>
      <c r="H644" s="121" t="s">
        <v>827</v>
      </c>
    </row>
    <row r="645" spans="1:8" x14ac:dyDescent="0.35">
      <c r="A645" s="122"/>
      <c r="B645" s="123"/>
      <c r="C645" s="123"/>
      <c r="D645" s="124">
        <v>5385523695.4200001</v>
      </c>
      <c r="E645" s="124">
        <v>5869729064.5</v>
      </c>
      <c r="F645" s="124">
        <v>-484205369.07999998</v>
      </c>
      <c r="G645" s="123"/>
      <c r="H645" s="1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6045F-B802-446D-9524-D50F6B5F27EE}">
  <dimension ref="A1:G117"/>
  <sheetViews>
    <sheetView workbookViewId="0">
      <pane xSplit="2" ySplit="10" topLeftCell="C104" activePane="bottomRight" state="frozen"/>
      <selection pane="topRight" activeCell="C1" sqref="C1"/>
      <selection pane="bottomLeft" activeCell="A11" sqref="A11"/>
      <selection pane="bottomRight" activeCell="G107" sqref="G107"/>
    </sheetView>
  </sheetViews>
  <sheetFormatPr defaultRowHeight="14.5" x14ac:dyDescent="0.35"/>
  <cols>
    <col min="1" max="1" width="42.26953125" style="85" bestFit="1" customWidth="1"/>
    <col min="2" max="2" width="39" style="85" bestFit="1" customWidth="1"/>
    <col min="3" max="4" width="16.54296875" style="85" bestFit="1" customWidth="1"/>
    <col min="5" max="5" width="14.26953125" style="85" bestFit="1" customWidth="1"/>
    <col min="6" max="6" width="15.26953125" style="85" bestFit="1" customWidth="1"/>
    <col min="7" max="7" width="14" style="85" bestFit="1" customWidth="1"/>
    <col min="8" max="16384" width="8.7265625" style="85"/>
  </cols>
  <sheetData>
    <row r="1" spans="1:6" x14ac:dyDescent="0.35">
      <c r="A1" s="85" t="s">
        <v>143</v>
      </c>
    </row>
    <row r="3" spans="1:6" x14ac:dyDescent="0.35">
      <c r="A3" s="85" t="s">
        <v>144</v>
      </c>
    </row>
    <row r="4" spans="1:6" x14ac:dyDescent="0.35">
      <c r="A4" s="85" t="s">
        <v>145</v>
      </c>
    </row>
    <row r="5" spans="1:6" x14ac:dyDescent="0.35">
      <c r="A5" s="85" t="s">
        <v>146</v>
      </c>
    </row>
    <row r="6" spans="1:6" x14ac:dyDescent="0.35">
      <c r="A6" s="85" t="s">
        <v>147</v>
      </c>
    </row>
    <row r="7" spans="1:6" x14ac:dyDescent="0.35">
      <c r="A7" s="85" t="s">
        <v>148</v>
      </c>
    </row>
    <row r="8" spans="1:6" x14ac:dyDescent="0.35">
      <c r="C8" s="85" t="s">
        <v>149</v>
      </c>
      <c r="D8" s="85" t="s">
        <v>150</v>
      </c>
      <c r="E8" s="85" t="s">
        <v>149</v>
      </c>
      <c r="F8" s="85" t="s">
        <v>149</v>
      </c>
    </row>
    <row r="9" spans="1:6" x14ac:dyDescent="0.35">
      <c r="C9" s="85" t="s">
        <v>151</v>
      </c>
      <c r="D9" s="85" t="s">
        <v>151</v>
      </c>
      <c r="E9" s="85" t="s">
        <v>33</v>
      </c>
      <c r="F9" s="85" t="s">
        <v>152</v>
      </c>
    </row>
    <row r="10" spans="1:6" x14ac:dyDescent="0.35">
      <c r="A10" s="85" t="s">
        <v>153</v>
      </c>
      <c r="C10" s="86">
        <v>7471462.4199999999</v>
      </c>
      <c r="D10" s="86">
        <v>7471462.4199999999</v>
      </c>
      <c r="E10" s="86">
        <v>0</v>
      </c>
      <c r="F10" s="86">
        <v>7471462.4199999999</v>
      </c>
    </row>
    <row r="11" spans="1:6" x14ac:dyDescent="0.35">
      <c r="A11" s="85" t="s">
        <v>154</v>
      </c>
    </row>
    <row r="12" spans="1:6" x14ac:dyDescent="0.35">
      <c r="A12" s="85" t="s">
        <v>155</v>
      </c>
      <c r="B12" s="85" t="s">
        <v>156</v>
      </c>
      <c r="C12" s="86">
        <v>-64295.54</v>
      </c>
      <c r="D12" s="86">
        <v>-64295.54</v>
      </c>
      <c r="E12" s="86">
        <v>0</v>
      </c>
      <c r="F12" s="86">
        <v>-64295.54</v>
      </c>
    </row>
    <row r="13" spans="1:6" x14ac:dyDescent="0.35">
      <c r="A13" s="85" t="s">
        <v>157</v>
      </c>
      <c r="B13" s="85" t="s">
        <v>158</v>
      </c>
      <c r="C13" s="86">
        <v>6899</v>
      </c>
      <c r="D13" s="86">
        <v>6899</v>
      </c>
      <c r="E13" s="86">
        <v>0</v>
      </c>
      <c r="F13" s="86">
        <v>6899</v>
      </c>
    </row>
    <row r="14" spans="1:6" x14ac:dyDescent="0.35">
      <c r="A14" s="85" t="s">
        <v>159</v>
      </c>
      <c r="B14" s="85" t="s">
        <v>160</v>
      </c>
      <c r="C14" s="86">
        <v>14794.36</v>
      </c>
      <c r="D14" s="86">
        <v>14794.36</v>
      </c>
      <c r="E14" s="86">
        <v>0</v>
      </c>
      <c r="F14" s="86">
        <v>14794.36</v>
      </c>
    </row>
    <row r="15" spans="1:6" x14ac:dyDescent="0.35">
      <c r="A15" s="85" t="s">
        <v>159</v>
      </c>
      <c r="B15" s="85" t="s">
        <v>161</v>
      </c>
      <c r="C15" s="86">
        <v>2549.06</v>
      </c>
      <c r="D15" s="86">
        <v>2549.06</v>
      </c>
      <c r="E15" s="86">
        <v>0</v>
      </c>
      <c r="F15" s="86">
        <v>2549.06</v>
      </c>
    </row>
    <row r="16" spans="1:6" x14ac:dyDescent="0.35">
      <c r="A16" s="85" t="s">
        <v>162</v>
      </c>
      <c r="B16" s="85" t="s">
        <v>163</v>
      </c>
      <c r="C16" s="86">
        <v>16000</v>
      </c>
      <c r="D16" s="86">
        <v>16000</v>
      </c>
      <c r="E16" s="86">
        <v>65</v>
      </c>
      <c r="F16" s="86">
        <v>16065</v>
      </c>
    </row>
    <row r="17" spans="1:6" x14ac:dyDescent="0.35">
      <c r="A17" s="85" t="s">
        <v>164</v>
      </c>
      <c r="B17" s="85" t="s">
        <v>165</v>
      </c>
      <c r="C17" s="86">
        <v>16437.09</v>
      </c>
      <c r="D17" s="86">
        <v>16437.09</v>
      </c>
      <c r="E17" s="86">
        <v>0</v>
      </c>
      <c r="F17" s="86">
        <v>16437.09</v>
      </c>
    </row>
    <row r="18" spans="1:6" x14ac:dyDescent="0.35">
      <c r="A18" s="85" t="s">
        <v>166</v>
      </c>
      <c r="B18" s="85" t="s">
        <v>167</v>
      </c>
      <c r="C18" s="86">
        <v>0</v>
      </c>
      <c r="D18" s="86">
        <v>0</v>
      </c>
      <c r="E18" s="86">
        <v>4800</v>
      </c>
      <c r="F18" s="86">
        <v>4800</v>
      </c>
    </row>
    <row r="19" spans="1:6" x14ac:dyDescent="0.35">
      <c r="A19" s="85" t="s">
        <v>168</v>
      </c>
      <c r="C19" s="86">
        <v>-7616.03</v>
      </c>
      <c r="D19" s="86">
        <v>-7616.03</v>
      </c>
      <c r="E19" s="86">
        <v>4865</v>
      </c>
      <c r="F19" s="86">
        <v>-2751.03</v>
      </c>
    </row>
    <row r="20" spans="1:6" x14ac:dyDescent="0.35">
      <c r="A20" s="85" t="s">
        <v>169</v>
      </c>
    </row>
    <row r="21" spans="1:6" x14ac:dyDescent="0.35">
      <c r="A21" s="85" t="s">
        <v>170</v>
      </c>
      <c r="B21" s="85" t="s">
        <v>171</v>
      </c>
      <c r="C21" s="86">
        <v>15951</v>
      </c>
      <c r="D21" s="86">
        <v>15951</v>
      </c>
      <c r="E21" s="86">
        <v>0</v>
      </c>
      <c r="F21" s="86">
        <v>15951</v>
      </c>
    </row>
    <row r="22" spans="1:6" x14ac:dyDescent="0.35">
      <c r="A22" s="85" t="s">
        <v>172</v>
      </c>
      <c r="B22" s="85" t="s">
        <v>173</v>
      </c>
      <c r="C22" s="86">
        <v>172199.99</v>
      </c>
      <c r="D22" s="86">
        <v>172199.99</v>
      </c>
      <c r="E22" s="86">
        <v>0</v>
      </c>
      <c r="F22" s="86">
        <v>172199.99</v>
      </c>
    </row>
    <row r="23" spans="1:6" x14ac:dyDescent="0.35">
      <c r="A23" s="85" t="s">
        <v>174</v>
      </c>
      <c r="B23" s="85" t="s">
        <v>175</v>
      </c>
      <c r="C23" s="86">
        <v>13674</v>
      </c>
      <c r="D23" s="86">
        <v>13674</v>
      </c>
      <c r="E23" s="86">
        <v>0</v>
      </c>
      <c r="F23" s="86">
        <v>13674</v>
      </c>
    </row>
    <row r="24" spans="1:6" x14ac:dyDescent="0.35">
      <c r="A24" s="85" t="s">
        <v>176</v>
      </c>
      <c r="B24" s="85" t="s">
        <v>177</v>
      </c>
      <c r="C24" s="86">
        <v>-11275</v>
      </c>
      <c r="D24" s="86">
        <v>-11275</v>
      </c>
      <c r="E24" s="86">
        <v>0</v>
      </c>
      <c r="F24" s="86">
        <v>-11275</v>
      </c>
    </row>
    <row r="25" spans="1:6" x14ac:dyDescent="0.35">
      <c r="A25" s="85" t="s">
        <v>178</v>
      </c>
      <c r="B25" s="85" t="s">
        <v>179</v>
      </c>
      <c r="C25" s="86">
        <v>-15603.22</v>
      </c>
      <c r="D25" s="86">
        <v>-15603.22</v>
      </c>
      <c r="E25" s="86">
        <v>0</v>
      </c>
      <c r="F25" s="86">
        <v>-15603.22</v>
      </c>
    </row>
    <row r="26" spans="1:6" x14ac:dyDescent="0.35">
      <c r="A26" s="85" t="s">
        <v>180</v>
      </c>
      <c r="B26" s="85" t="s">
        <v>181</v>
      </c>
      <c r="C26" s="86">
        <v>-19235</v>
      </c>
      <c r="D26" s="86">
        <v>-19235</v>
      </c>
      <c r="E26" s="86">
        <v>0</v>
      </c>
      <c r="F26" s="86">
        <v>-19235</v>
      </c>
    </row>
    <row r="27" spans="1:6" x14ac:dyDescent="0.35">
      <c r="A27" s="85" t="s">
        <v>180</v>
      </c>
      <c r="B27" s="85" t="s">
        <v>182</v>
      </c>
      <c r="C27" s="86">
        <v>19235.03</v>
      </c>
      <c r="D27" s="86">
        <v>19235.03</v>
      </c>
      <c r="E27" s="86">
        <v>0</v>
      </c>
      <c r="F27" s="86">
        <v>19235.03</v>
      </c>
    </row>
    <row r="28" spans="1:6" x14ac:dyDescent="0.35">
      <c r="A28" s="85" t="s">
        <v>183</v>
      </c>
      <c r="B28" s="85" t="s">
        <v>184</v>
      </c>
      <c r="C28" s="86">
        <v>53437.56</v>
      </c>
      <c r="D28" s="86">
        <v>53437.56</v>
      </c>
      <c r="E28" s="86">
        <v>0</v>
      </c>
      <c r="F28" s="86">
        <v>53437.56</v>
      </c>
    </row>
    <row r="29" spans="1:6" x14ac:dyDescent="0.35">
      <c r="A29" s="85" t="s">
        <v>185</v>
      </c>
      <c r="B29" s="85" t="s">
        <v>186</v>
      </c>
      <c r="C29" s="86">
        <v>-98727.76</v>
      </c>
      <c r="D29" s="86">
        <v>-98727.76</v>
      </c>
      <c r="E29" s="86">
        <v>0</v>
      </c>
      <c r="F29" s="86">
        <v>-98727.76</v>
      </c>
    </row>
    <row r="30" spans="1:6" x14ac:dyDescent="0.35">
      <c r="A30" s="85" t="s">
        <v>185</v>
      </c>
      <c r="B30" s="85" t="s">
        <v>187</v>
      </c>
      <c r="C30" s="86">
        <v>-94233.06</v>
      </c>
      <c r="D30" s="86">
        <v>-94233.06</v>
      </c>
      <c r="E30" s="86">
        <v>132078</v>
      </c>
      <c r="F30" s="86">
        <v>37844.94</v>
      </c>
    </row>
    <row r="31" spans="1:6" x14ac:dyDescent="0.35">
      <c r="A31" s="85" t="s">
        <v>188</v>
      </c>
      <c r="B31" s="85" t="s">
        <v>189</v>
      </c>
      <c r="C31" s="86">
        <v>0</v>
      </c>
      <c r="D31" s="86">
        <v>0</v>
      </c>
      <c r="E31" s="86">
        <v>-35025</v>
      </c>
      <c r="F31" s="86">
        <v>-35025</v>
      </c>
    </row>
    <row r="32" spans="1:6" x14ac:dyDescent="0.35">
      <c r="A32" s="85" t="s">
        <v>188</v>
      </c>
      <c r="B32" s="85" t="s">
        <v>190</v>
      </c>
      <c r="C32" s="86">
        <v>-51302.15</v>
      </c>
      <c r="D32" s="86">
        <v>-51302.15</v>
      </c>
      <c r="E32" s="86">
        <v>-297885.71999999997</v>
      </c>
      <c r="F32" s="86">
        <v>-349187.87</v>
      </c>
    </row>
    <row r="33" spans="1:6" x14ac:dyDescent="0.35">
      <c r="A33" s="85" t="s">
        <v>191</v>
      </c>
      <c r="B33" s="85" t="s">
        <v>192</v>
      </c>
      <c r="C33" s="86">
        <v>0</v>
      </c>
      <c r="D33" s="86">
        <v>0</v>
      </c>
      <c r="E33" s="86">
        <v>794.12</v>
      </c>
      <c r="F33" s="86">
        <v>794.12</v>
      </c>
    </row>
    <row r="34" spans="1:6" x14ac:dyDescent="0.35">
      <c r="A34" s="85" t="s">
        <v>193</v>
      </c>
      <c r="B34" s="85" t="s">
        <v>194</v>
      </c>
      <c r="C34" s="86">
        <v>40885.82</v>
      </c>
      <c r="D34" s="86">
        <v>40885.82</v>
      </c>
      <c r="E34" s="86">
        <v>0</v>
      </c>
      <c r="F34" s="86">
        <v>40885.82</v>
      </c>
    </row>
    <row r="35" spans="1:6" x14ac:dyDescent="0.35">
      <c r="A35" s="85" t="s">
        <v>193</v>
      </c>
      <c r="B35" s="85" t="s">
        <v>195</v>
      </c>
      <c r="C35" s="86">
        <v>-40885.82</v>
      </c>
      <c r="D35" s="86">
        <v>-40885.82</v>
      </c>
      <c r="E35" s="86">
        <v>0</v>
      </c>
      <c r="F35" s="86">
        <v>-40885.82</v>
      </c>
    </row>
    <row r="36" spans="1:6" x14ac:dyDescent="0.35">
      <c r="A36" s="85" t="s">
        <v>196</v>
      </c>
      <c r="B36" s="85" t="s">
        <v>197</v>
      </c>
      <c r="C36" s="86">
        <v>1690862.74</v>
      </c>
      <c r="D36" s="86">
        <v>1690862.74</v>
      </c>
      <c r="E36" s="86">
        <v>0</v>
      </c>
      <c r="F36" s="86">
        <v>1690862.74</v>
      </c>
    </row>
    <row r="37" spans="1:6" x14ac:dyDescent="0.35">
      <c r="A37" s="85" t="s">
        <v>196</v>
      </c>
      <c r="B37" s="85" t="s">
        <v>198</v>
      </c>
      <c r="C37" s="86">
        <v>516441.13</v>
      </c>
      <c r="D37" s="86">
        <v>516441.13</v>
      </c>
      <c r="E37" s="86">
        <v>0</v>
      </c>
      <c r="F37" s="86">
        <v>516441.13</v>
      </c>
    </row>
    <row r="38" spans="1:6" x14ac:dyDescent="0.35">
      <c r="A38" s="85" t="s">
        <v>199</v>
      </c>
      <c r="C38" s="86">
        <v>2191425.2599999998</v>
      </c>
      <c r="D38" s="86">
        <v>2191425.2599999998</v>
      </c>
      <c r="E38" s="86">
        <v>-200038.6</v>
      </c>
      <c r="F38" s="86">
        <v>1991386.66</v>
      </c>
    </row>
    <row r="39" spans="1:6" x14ac:dyDescent="0.35">
      <c r="A39" s="85" t="s">
        <v>200</v>
      </c>
    </row>
    <row r="40" spans="1:6" x14ac:dyDescent="0.35">
      <c r="A40" s="85" t="s">
        <v>201</v>
      </c>
      <c r="B40" s="85" t="s">
        <v>202</v>
      </c>
      <c r="C40" s="86">
        <v>-5107.51</v>
      </c>
      <c r="D40" s="86">
        <v>-5107.51</v>
      </c>
      <c r="E40" s="86">
        <v>-45350</v>
      </c>
      <c r="F40" s="86">
        <v>-50457.51</v>
      </c>
    </row>
    <row r="41" spans="1:6" x14ac:dyDescent="0.35">
      <c r="A41" s="85" t="s">
        <v>203</v>
      </c>
      <c r="C41" s="86">
        <v>-5107.51</v>
      </c>
      <c r="D41" s="86">
        <v>-5107.51</v>
      </c>
      <c r="E41" s="86">
        <v>-45350</v>
      </c>
      <c r="F41" s="86">
        <v>-50457.51</v>
      </c>
    </row>
    <row r="42" spans="1:6" x14ac:dyDescent="0.35">
      <c r="A42" s="85" t="s">
        <v>204</v>
      </c>
    </row>
    <row r="43" spans="1:6" x14ac:dyDescent="0.35">
      <c r="A43" s="85" t="s">
        <v>205</v>
      </c>
      <c r="B43" s="85" t="s">
        <v>206</v>
      </c>
      <c r="C43" s="86">
        <v>-10176</v>
      </c>
      <c r="D43" s="87">
        <v>-10176</v>
      </c>
      <c r="E43" s="86">
        <v>10176</v>
      </c>
      <c r="F43" s="86">
        <v>0</v>
      </c>
    </row>
    <row r="44" spans="1:6" x14ac:dyDescent="0.35">
      <c r="A44" s="85" t="s">
        <v>207</v>
      </c>
      <c r="C44" s="86">
        <v>-10176</v>
      </c>
      <c r="D44" s="86">
        <v>-10176</v>
      </c>
      <c r="E44" s="86">
        <v>10176</v>
      </c>
      <c r="F44" s="86">
        <v>0</v>
      </c>
    </row>
    <row r="45" spans="1:6" x14ac:dyDescent="0.35">
      <c r="A45" s="85" t="s">
        <v>208</v>
      </c>
    </row>
    <row r="46" spans="1:6" x14ac:dyDescent="0.35">
      <c r="A46" s="85" t="s">
        <v>205</v>
      </c>
      <c r="B46" s="85" t="s">
        <v>209</v>
      </c>
      <c r="C46" s="86">
        <v>199353</v>
      </c>
      <c r="D46" s="87">
        <v>199353</v>
      </c>
      <c r="E46" s="86">
        <v>0</v>
      </c>
      <c r="F46" s="86">
        <v>199353</v>
      </c>
    </row>
    <row r="47" spans="1:6" x14ac:dyDescent="0.35">
      <c r="A47" s="85" t="s">
        <v>210</v>
      </c>
      <c r="C47" s="86">
        <v>199353</v>
      </c>
      <c r="D47" s="86">
        <v>199353</v>
      </c>
      <c r="E47" s="86">
        <v>0</v>
      </c>
      <c r="F47" s="86">
        <v>199353</v>
      </c>
    </row>
    <row r="48" spans="1:6" x14ac:dyDescent="0.35">
      <c r="A48" s="85" t="s">
        <v>211</v>
      </c>
    </row>
    <row r="49" spans="1:7" x14ac:dyDescent="0.35">
      <c r="A49" s="85" t="s">
        <v>205</v>
      </c>
      <c r="B49" s="85" t="s">
        <v>212</v>
      </c>
      <c r="C49" s="86">
        <v>243130.57</v>
      </c>
      <c r="D49" s="86">
        <v>243130.57</v>
      </c>
      <c r="E49" s="86">
        <v>197852.57</v>
      </c>
      <c r="F49" s="86">
        <v>440983.14</v>
      </c>
    </row>
    <row r="50" spans="1:7" x14ac:dyDescent="0.35">
      <c r="A50" s="85" t="s">
        <v>205</v>
      </c>
      <c r="B50" s="85" t="s">
        <v>213</v>
      </c>
      <c r="C50" s="86">
        <v>19235398.280000001</v>
      </c>
      <c r="D50" s="86">
        <v>19235398.280000001</v>
      </c>
      <c r="E50" s="86">
        <v>258.63</v>
      </c>
      <c r="F50" s="86">
        <v>19235656.91</v>
      </c>
    </row>
    <row r="51" spans="1:7" x14ac:dyDescent="0.35">
      <c r="A51" s="85" t="s">
        <v>205</v>
      </c>
      <c r="B51" s="85" t="s">
        <v>214</v>
      </c>
      <c r="C51" s="86">
        <v>-11537709.060000001</v>
      </c>
      <c r="D51" s="86">
        <v>-11537709.060000001</v>
      </c>
      <c r="E51" s="86">
        <v>-1088848.1100000001</v>
      </c>
      <c r="F51" s="86">
        <v>-12626557.17</v>
      </c>
    </row>
    <row r="52" spans="1:7" x14ac:dyDescent="0.35">
      <c r="A52" s="85" t="s">
        <v>205</v>
      </c>
      <c r="B52" s="85" t="s">
        <v>215</v>
      </c>
      <c r="C52" s="86">
        <v>-5800578.75</v>
      </c>
      <c r="D52" s="86">
        <v>-5800578.75</v>
      </c>
      <c r="E52" s="86">
        <v>905080.07</v>
      </c>
      <c r="F52" s="86">
        <v>-4895498.68</v>
      </c>
    </row>
    <row r="53" spans="1:7" x14ac:dyDescent="0.35">
      <c r="A53" s="85" t="s">
        <v>216</v>
      </c>
      <c r="C53" s="86">
        <v>2140241.04</v>
      </c>
      <c r="D53" s="86">
        <v>2140241.04</v>
      </c>
      <c r="E53" s="86">
        <v>14343.16</v>
      </c>
      <c r="F53" s="86">
        <v>2154584.2000000002</v>
      </c>
      <c r="G53" s="86">
        <f>D19+D38+D41+D44+D47+D53</f>
        <v>4508119.76</v>
      </c>
    </row>
    <row r="54" spans="1:7" x14ac:dyDescent="0.35">
      <c r="A54" s="85" t="s">
        <v>217</v>
      </c>
      <c r="C54" s="86">
        <v>11979582.18</v>
      </c>
      <c r="D54" s="86">
        <v>11979582.18</v>
      </c>
      <c r="E54" s="86">
        <v>-216004.44</v>
      </c>
      <c r="F54" s="86">
        <v>11763577.74</v>
      </c>
    </row>
    <row r="55" spans="1:7" x14ac:dyDescent="0.35">
      <c r="A55" s="85" t="s">
        <v>218</v>
      </c>
      <c r="C55" s="86">
        <v>552961.16</v>
      </c>
      <c r="D55" s="86">
        <v>552961.16</v>
      </c>
      <c r="E55" s="86">
        <v>-16149.77</v>
      </c>
      <c r="F55" s="86">
        <v>536811.39</v>
      </c>
    </row>
    <row r="56" spans="1:7" x14ac:dyDescent="0.35">
      <c r="A56" s="85" t="s">
        <v>219</v>
      </c>
      <c r="C56" s="86">
        <v>11426621.02</v>
      </c>
      <c r="D56" s="87">
        <v>11426621.02</v>
      </c>
      <c r="E56" s="86">
        <v>-199854.67</v>
      </c>
      <c r="F56" s="86">
        <v>11226766.35</v>
      </c>
    </row>
    <row r="57" spans="1:7" x14ac:dyDescent="0.35">
      <c r="A57" s="85" t="s">
        <v>220</v>
      </c>
      <c r="C57" s="85">
        <v>1</v>
      </c>
      <c r="D57" s="85">
        <v>1</v>
      </c>
      <c r="E57" s="85">
        <v>1</v>
      </c>
      <c r="F57" s="85">
        <v>1</v>
      </c>
    </row>
    <row r="58" spans="1:7" x14ac:dyDescent="0.35">
      <c r="A58" s="85" t="s">
        <v>221</v>
      </c>
      <c r="C58" s="86">
        <v>11426621.02</v>
      </c>
      <c r="D58" s="86">
        <v>11426621.02</v>
      </c>
      <c r="E58" s="86">
        <v>-199854.67</v>
      </c>
      <c r="F58" s="86">
        <v>11226766.35</v>
      </c>
    </row>
    <row r="59" spans="1:7" x14ac:dyDescent="0.35">
      <c r="A59" s="85" t="s">
        <v>222</v>
      </c>
      <c r="C59" s="88">
        <v>0.21</v>
      </c>
      <c r="D59" s="88">
        <v>0.21</v>
      </c>
      <c r="E59" s="88">
        <v>0.21</v>
      </c>
      <c r="F59" s="88">
        <v>0.21</v>
      </c>
    </row>
    <row r="60" spans="1:7" x14ac:dyDescent="0.35">
      <c r="A60" s="85" t="s">
        <v>223</v>
      </c>
      <c r="C60" s="86">
        <v>2399590.41</v>
      </c>
      <c r="D60" s="86">
        <v>2399590.41</v>
      </c>
      <c r="E60" s="86">
        <v>-41969.48</v>
      </c>
      <c r="F60" s="86">
        <v>2357620.9300000002</v>
      </c>
    </row>
    <row r="61" spans="1:7" x14ac:dyDescent="0.35">
      <c r="A61" s="89"/>
      <c r="B61" s="89"/>
      <c r="C61" s="90"/>
      <c r="D61" s="90"/>
      <c r="E61" s="90"/>
      <c r="F61" s="90"/>
      <c r="G61" s="89"/>
    </row>
    <row r="62" spans="1:7" x14ac:dyDescent="0.35">
      <c r="A62" s="85" t="s">
        <v>153</v>
      </c>
      <c r="C62" s="86">
        <v>7471462.4199999999</v>
      </c>
      <c r="D62" s="86">
        <v>7471462.4199999999</v>
      </c>
      <c r="E62" s="86">
        <v>0</v>
      </c>
      <c r="F62" s="86">
        <v>7471462.4199999999</v>
      </c>
    </row>
    <row r="63" spans="1:7" x14ac:dyDescent="0.35">
      <c r="A63" s="85" t="s">
        <v>154</v>
      </c>
    </row>
    <row r="64" spans="1:7" x14ac:dyDescent="0.35">
      <c r="A64" s="85" t="s">
        <v>155</v>
      </c>
      <c r="B64" s="85" t="s">
        <v>156</v>
      </c>
      <c r="C64" s="86">
        <v>-64295.54</v>
      </c>
      <c r="D64" s="86">
        <v>-64295.54</v>
      </c>
      <c r="E64" s="86">
        <v>0</v>
      </c>
      <c r="F64" s="86">
        <v>-64295.54</v>
      </c>
    </row>
    <row r="65" spans="1:6" x14ac:dyDescent="0.35">
      <c r="A65" s="85" t="s">
        <v>157</v>
      </c>
      <c r="B65" s="85" t="s">
        <v>158</v>
      </c>
      <c r="C65" s="86">
        <v>6899</v>
      </c>
      <c r="D65" s="86">
        <v>6899</v>
      </c>
      <c r="E65" s="86">
        <v>0</v>
      </c>
      <c r="F65" s="86">
        <v>6899</v>
      </c>
    </row>
    <row r="66" spans="1:6" x14ac:dyDescent="0.35">
      <c r="A66" s="85" t="s">
        <v>159</v>
      </c>
      <c r="B66" s="85" t="s">
        <v>160</v>
      </c>
      <c r="C66" s="86">
        <v>14794.36</v>
      </c>
      <c r="D66" s="86">
        <v>14794.36</v>
      </c>
      <c r="E66" s="86">
        <v>0</v>
      </c>
      <c r="F66" s="86">
        <v>14794.36</v>
      </c>
    </row>
    <row r="67" spans="1:6" x14ac:dyDescent="0.35">
      <c r="A67" s="85" t="s">
        <v>159</v>
      </c>
      <c r="B67" s="85" t="s">
        <v>161</v>
      </c>
      <c r="C67" s="86">
        <v>2549.06</v>
      </c>
      <c r="D67" s="86">
        <v>2549.06</v>
      </c>
      <c r="E67" s="86">
        <v>0</v>
      </c>
      <c r="F67" s="86">
        <v>2549.06</v>
      </c>
    </row>
    <row r="68" spans="1:6" x14ac:dyDescent="0.35">
      <c r="A68" s="85" t="s">
        <v>162</v>
      </c>
      <c r="B68" s="85" t="s">
        <v>163</v>
      </c>
      <c r="C68" s="86">
        <v>16000</v>
      </c>
      <c r="D68" s="86">
        <v>16000</v>
      </c>
      <c r="E68" s="86">
        <v>65</v>
      </c>
      <c r="F68" s="86">
        <v>16065</v>
      </c>
    </row>
    <row r="69" spans="1:6" x14ac:dyDescent="0.35">
      <c r="A69" s="85" t="s">
        <v>164</v>
      </c>
      <c r="B69" s="85" t="s">
        <v>165</v>
      </c>
      <c r="C69" s="86">
        <v>16437.09</v>
      </c>
      <c r="D69" s="86">
        <v>16437.09</v>
      </c>
      <c r="E69" s="86">
        <v>0</v>
      </c>
      <c r="F69" s="86">
        <v>16437.09</v>
      </c>
    </row>
    <row r="70" spans="1:6" x14ac:dyDescent="0.35">
      <c r="A70" s="85" t="s">
        <v>166</v>
      </c>
      <c r="B70" s="85" t="s">
        <v>167</v>
      </c>
      <c r="C70" s="86">
        <v>0</v>
      </c>
      <c r="D70" s="86">
        <v>0</v>
      </c>
      <c r="E70" s="86">
        <v>4800</v>
      </c>
      <c r="F70" s="86">
        <v>4800</v>
      </c>
    </row>
    <row r="71" spans="1:6" x14ac:dyDescent="0.35">
      <c r="A71" s="85" t="s">
        <v>168</v>
      </c>
      <c r="C71" s="86">
        <v>-7616.03</v>
      </c>
      <c r="D71" s="91">
        <v>-7616.03</v>
      </c>
      <c r="E71" s="86">
        <v>4865</v>
      </c>
      <c r="F71" s="86">
        <v>-2751.03</v>
      </c>
    </row>
    <row r="72" spans="1:6" x14ac:dyDescent="0.35">
      <c r="A72" s="85" t="s">
        <v>169</v>
      </c>
    </row>
    <row r="73" spans="1:6" x14ac:dyDescent="0.35">
      <c r="A73" s="85" t="s">
        <v>170</v>
      </c>
      <c r="B73" s="85" t="s">
        <v>171</v>
      </c>
      <c r="C73" s="86">
        <v>15951</v>
      </c>
      <c r="D73" s="86">
        <v>15951</v>
      </c>
      <c r="E73" s="86">
        <v>0</v>
      </c>
      <c r="F73" s="86">
        <v>15951</v>
      </c>
    </row>
    <row r="74" spans="1:6" x14ac:dyDescent="0.35">
      <c r="A74" s="85" t="s">
        <v>172</v>
      </c>
      <c r="B74" s="85" t="s">
        <v>173</v>
      </c>
      <c r="C74" s="86">
        <v>172199.99</v>
      </c>
      <c r="D74" s="86">
        <v>172199.99</v>
      </c>
      <c r="E74" s="86">
        <v>0</v>
      </c>
      <c r="F74" s="86">
        <v>172199.99</v>
      </c>
    </row>
    <row r="75" spans="1:6" x14ac:dyDescent="0.35">
      <c r="A75" s="85" t="s">
        <v>174</v>
      </c>
      <c r="B75" s="85" t="s">
        <v>175</v>
      </c>
      <c r="C75" s="86">
        <v>13674</v>
      </c>
      <c r="D75" s="86">
        <v>13674</v>
      </c>
      <c r="E75" s="86">
        <v>0</v>
      </c>
      <c r="F75" s="86">
        <v>13674</v>
      </c>
    </row>
    <row r="76" spans="1:6" x14ac:dyDescent="0.35">
      <c r="A76" s="85" t="s">
        <v>176</v>
      </c>
      <c r="B76" s="85" t="s">
        <v>177</v>
      </c>
      <c r="C76" s="86">
        <v>-11275</v>
      </c>
      <c r="D76" s="86">
        <v>-11275</v>
      </c>
      <c r="E76" s="86">
        <v>0</v>
      </c>
      <c r="F76" s="86">
        <v>-11275</v>
      </c>
    </row>
    <row r="77" spans="1:6" x14ac:dyDescent="0.35">
      <c r="A77" s="85" t="s">
        <v>178</v>
      </c>
      <c r="B77" s="85" t="s">
        <v>179</v>
      </c>
      <c r="C77" s="86">
        <v>-15603.22</v>
      </c>
      <c r="D77" s="86">
        <v>-15603.22</v>
      </c>
      <c r="E77" s="86">
        <v>0</v>
      </c>
      <c r="F77" s="86">
        <v>-15603.22</v>
      </c>
    </row>
    <row r="78" spans="1:6" x14ac:dyDescent="0.35">
      <c r="A78" s="85" t="s">
        <v>180</v>
      </c>
      <c r="B78" s="85" t="s">
        <v>181</v>
      </c>
      <c r="C78" s="86">
        <v>-19235</v>
      </c>
      <c r="D78" s="86">
        <v>-19235</v>
      </c>
      <c r="E78" s="86">
        <v>0</v>
      </c>
      <c r="F78" s="86">
        <v>-19235</v>
      </c>
    </row>
    <row r="79" spans="1:6" x14ac:dyDescent="0.35">
      <c r="A79" s="85" t="s">
        <v>180</v>
      </c>
      <c r="B79" s="85" t="s">
        <v>182</v>
      </c>
      <c r="C79" s="86">
        <v>19235.03</v>
      </c>
      <c r="D79" s="86">
        <v>19235.03</v>
      </c>
      <c r="E79" s="86">
        <v>0</v>
      </c>
      <c r="F79" s="86">
        <v>19235.03</v>
      </c>
    </row>
    <row r="80" spans="1:6" x14ac:dyDescent="0.35">
      <c r="A80" s="85" t="s">
        <v>183</v>
      </c>
      <c r="B80" s="85" t="s">
        <v>184</v>
      </c>
      <c r="C80" s="86">
        <v>53437.56</v>
      </c>
      <c r="D80" s="86">
        <v>53437.56</v>
      </c>
      <c r="E80" s="86">
        <v>0</v>
      </c>
      <c r="F80" s="86">
        <v>53437.56</v>
      </c>
    </row>
    <row r="81" spans="1:6" x14ac:dyDescent="0.35">
      <c r="A81" s="85" t="s">
        <v>185</v>
      </c>
      <c r="B81" s="85" t="s">
        <v>186</v>
      </c>
      <c r="C81" s="86">
        <v>-98727.76</v>
      </c>
      <c r="D81" s="86">
        <v>-98727.76</v>
      </c>
      <c r="E81" s="86">
        <v>0</v>
      </c>
      <c r="F81" s="86">
        <v>-98727.76</v>
      </c>
    </row>
    <row r="82" spans="1:6" x14ac:dyDescent="0.35">
      <c r="A82" s="85" t="s">
        <v>185</v>
      </c>
      <c r="B82" s="85" t="s">
        <v>187</v>
      </c>
      <c r="C82" s="86">
        <v>-94233.06</v>
      </c>
      <c r="D82" s="86">
        <v>-94233.06</v>
      </c>
      <c r="E82" s="86">
        <v>132078</v>
      </c>
      <c r="F82" s="86">
        <v>37844.94</v>
      </c>
    </row>
    <row r="83" spans="1:6" x14ac:dyDescent="0.35">
      <c r="A83" s="85" t="s">
        <v>188</v>
      </c>
      <c r="B83" s="85" t="s">
        <v>189</v>
      </c>
      <c r="C83" s="86">
        <v>0</v>
      </c>
      <c r="D83" s="86">
        <v>0</v>
      </c>
      <c r="E83" s="86">
        <v>-35025</v>
      </c>
      <c r="F83" s="86">
        <v>-35025</v>
      </c>
    </row>
    <row r="84" spans="1:6" x14ac:dyDescent="0.35">
      <c r="A84" s="85" t="s">
        <v>188</v>
      </c>
      <c r="B84" s="85" t="s">
        <v>190</v>
      </c>
      <c r="C84" s="86">
        <v>-51302.15</v>
      </c>
      <c r="D84" s="86">
        <v>-51302.15</v>
      </c>
      <c r="E84" s="86">
        <v>-297885.71999999997</v>
      </c>
      <c r="F84" s="86">
        <v>-349187.87</v>
      </c>
    </row>
    <row r="85" spans="1:6" x14ac:dyDescent="0.35">
      <c r="A85" s="85" t="s">
        <v>191</v>
      </c>
      <c r="B85" s="85" t="s">
        <v>192</v>
      </c>
      <c r="C85" s="86">
        <v>0</v>
      </c>
      <c r="D85" s="86">
        <v>0</v>
      </c>
      <c r="E85" s="86">
        <v>794.12</v>
      </c>
      <c r="F85" s="86">
        <v>794.12</v>
      </c>
    </row>
    <row r="86" spans="1:6" x14ac:dyDescent="0.35">
      <c r="A86" s="85" t="s">
        <v>193</v>
      </c>
      <c r="B86" s="85" t="s">
        <v>194</v>
      </c>
      <c r="C86" s="86">
        <v>40885.82</v>
      </c>
      <c r="D86" s="86">
        <v>40885.82</v>
      </c>
      <c r="E86" s="86">
        <v>0</v>
      </c>
      <c r="F86" s="86">
        <v>40885.82</v>
      </c>
    </row>
    <row r="87" spans="1:6" x14ac:dyDescent="0.35">
      <c r="A87" s="85" t="s">
        <v>193</v>
      </c>
      <c r="B87" s="85" t="s">
        <v>195</v>
      </c>
      <c r="C87" s="86">
        <v>-40885.82</v>
      </c>
      <c r="D87" s="86">
        <v>-40885.82</v>
      </c>
      <c r="E87" s="86">
        <v>0</v>
      </c>
      <c r="F87" s="86">
        <v>-40885.82</v>
      </c>
    </row>
    <row r="88" spans="1:6" x14ac:dyDescent="0.35">
      <c r="A88" s="85" t="s">
        <v>196</v>
      </c>
      <c r="B88" s="85" t="s">
        <v>197</v>
      </c>
      <c r="C88" s="86">
        <v>1690862.74</v>
      </c>
      <c r="D88" s="86">
        <v>1690862.74</v>
      </c>
      <c r="E88" s="86">
        <v>0</v>
      </c>
      <c r="F88" s="86">
        <v>1690862.74</v>
      </c>
    </row>
    <row r="89" spans="1:6" x14ac:dyDescent="0.35">
      <c r="A89" s="85" t="s">
        <v>196</v>
      </c>
      <c r="B89" s="85" t="s">
        <v>198</v>
      </c>
      <c r="C89" s="86">
        <v>516441.13</v>
      </c>
      <c r="D89" s="86">
        <v>516441.13</v>
      </c>
      <c r="E89" s="86">
        <v>0</v>
      </c>
      <c r="F89" s="86">
        <v>516441.13</v>
      </c>
    </row>
    <row r="90" spans="1:6" x14ac:dyDescent="0.35">
      <c r="A90" s="85" t="s">
        <v>199</v>
      </c>
      <c r="C90" s="86">
        <v>2191425.2599999998</v>
      </c>
      <c r="D90" s="91">
        <v>2191425.2599999998</v>
      </c>
      <c r="E90" s="86">
        <v>-200038.6</v>
      </c>
      <c r="F90" s="86">
        <v>1991386.66</v>
      </c>
    </row>
    <row r="91" spans="1:6" x14ac:dyDescent="0.35">
      <c r="A91" s="85" t="s">
        <v>224</v>
      </c>
    </row>
    <row r="92" spans="1:6" x14ac:dyDescent="0.35">
      <c r="A92" s="85" t="s">
        <v>201</v>
      </c>
      <c r="B92" s="85" t="s">
        <v>225</v>
      </c>
      <c r="C92" s="86">
        <v>-50150.51</v>
      </c>
      <c r="D92" s="86">
        <v>-50150.51</v>
      </c>
      <c r="E92" s="86">
        <v>-45000</v>
      </c>
      <c r="F92" s="86">
        <v>-95150.51</v>
      </c>
    </row>
    <row r="93" spans="1:6" x14ac:dyDescent="0.35">
      <c r="A93" s="85" t="s">
        <v>226</v>
      </c>
      <c r="C93" s="86">
        <v>-50150.51</v>
      </c>
      <c r="D93" s="92">
        <v>-50150.51</v>
      </c>
      <c r="E93" s="86">
        <v>-45000</v>
      </c>
      <c r="F93" s="86">
        <v>-95150.51</v>
      </c>
    </row>
    <row r="94" spans="1:6" x14ac:dyDescent="0.35">
      <c r="A94" s="85" t="s">
        <v>204</v>
      </c>
    </row>
    <row r="95" spans="1:6" x14ac:dyDescent="0.35">
      <c r="A95" s="85" t="s">
        <v>205</v>
      </c>
      <c r="B95" s="85" t="s">
        <v>206</v>
      </c>
      <c r="C95" s="86">
        <v>-10176</v>
      </c>
      <c r="D95" s="86">
        <v>-10176</v>
      </c>
      <c r="E95" s="86">
        <v>10176</v>
      </c>
      <c r="F95" s="86">
        <v>0</v>
      </c>
    </row>
    <row r="96" spans="1:6" x14ac:dyDescent="0.35">
      <c r="A96" s="85" t="s">
        <v>207</v>
      </c>
      <c r="C96" s="86">
        <v>-10176</v>
      </c>
      <c r="D96" s="91">
        <v>-10176</v>
      </c>
      <c r="E96" s="86">
        <v>10176</v>
      </c>
      <c r="F96" s="86">
        <v>0</v>
      </c>
    </row>
    <row r="97" spans="1:7" x14ac:dyDescent="0.35">
      <c r="A97" s="85" t="s">
        <v>227</v>
      </c>
    </row>
    <row r="98" spans="1:7" x14ac:dyDescent="0.35">
      <c r="A98" s="85" t="s">
        <v>205</v>
      </c>
      <c r="B98" s="85" t="s">
        <v>228</v>
      </c>
      <c r="C98" s="86">
        <v>628862</v>
      </c>
      <c r="D98" s="86">
        <v>628862</v>
      </c>
      <c r="E98" s="86">
        <v>0</v>
      </c>
      <c r="F98" s="86">
        <v>628862</v>
      </c>
    </row>
    <row r="99" spans="1:7" x14ac:dyDescent="0.35">
      <c r="A99" s="85" t="s">
        <v>229</v>
      </c>
      <c r="C99" s="86">
        <v>628862</v>
      </c>
      <c r="D99" s="87">
        <v>628862</v>
      </c>
      <c r="E99" s="86">
        <v>0</v>
      </c>
      <c r="F99" s="86">
        <v>628862</v>
      </c>
    </row>
    <row r="100" spans="1:7" x14ac:dyDescent="0.35">
      <c r="A100" s="85" t="s">
        <v>230</v>
      </c>
    </row>
    <row r="101" spans="1:7" x14ac:dyDescent="0.35">
      <c r="A101" s="85" t="s">
        <v>205</v>
      </c>
      <c r="B101" s="85" t="s">
        <v>231</v>
      </c>
      <c r="C101" s="86">
        <v>243130.57</v>
      </c>
      <c r="D101" s="91">
        <v>243130.57</v>
      </c>
      <c r="E101" s="86">
        <v>196129.57</v>
      </c>
      <c r="F101" s="86">
        <v>439260.14</v>
      </c>
    </row>
    <row r="102" spans="1:7" x14ac:dyDescent="0.35">
      <c r="A102" s="85" t="s">
        <v>205</v>
      </c>
      <c r="B102" s="85" t="s">
        <v>232</v>
      </c>
      <c r="C102" s="86">
        <v>19235398.280000001</v>
      </c>
      <c r="D102" s="91">
        <v>19235398.280000001</v>
      </c>
      <c r="E102" s="86">
        <v>258.63</v>
      </c>
      <c r="F102" s="86">
        <v>19235656.91</v>
      </c>
    </row>
    <row r="103" spans="1:7" x14ac:dyDescent="0.35">
      <c r="A103" s="85" t="s">
        <v>205</v>
      </c>
      <c r="B103" s="85" t="s">
        <v>233</v>
      </c>
      <c r="C103" s="86">
        <v>-12842534.140000001</v>
      </c>
      <c r="D103" s="87">
        <v>-12842534.140000001</v>
      </c>
      <c r="E103" s="86">
        <v>-1194466.04</v>
      </c>
      <c r="F103" s="86">
        <v>-14037000.18</v>
      </c>
    </row>
    <row r="104" spans="1:7" x14ac:dyDescent="0.35">
      <c r="A104" s="85" t="s">
        <v>205</v>
      </c>
      <c r="B104" s="85" t="s">
        <v>234</v>
      </c>
      <c r="C104" s="86">
        <v>-5800578.75</v>
      </c>
      <c r="D104" s="91">
        <v>-5800578.75</v>
      </c>
      <c r="E104" s="86">
        <v>905080.07</v>
      </c>
      <c r="F104" s="86">
        <v>-4895498.68</v>
      </c>
    </row>
    <row r="105" spans="1:7" x14ac:dyDescent="0.35">
      <c r="A105" s="85" t="s">
        <v>235</v>
      </c>
      <c r="C105" s="86">
        <v>835415.96</v>
      </c>
      <c r="D105" s="86">
        <v>835415.96</v>
      </c>
      <c r="E105" s="86">
        <v>-92997.77</v>
      </c>
      <c r="F105" s="86">
        <v>742418.19</v>
      </c>
      <c r="G105" s="86">
        <f>D71+D90+D93+D96+D99+D105</f>
        <v>3587760.68</v>
      </c>
    </row>
    <row r="106" spans="1:7" x14ac:dyDescent="0.35">
      <c r="A106" s="85" t="s">
        <v>217</v>
      </c>
      <c r="C106" s="86">
        <v>11059223.1</v>
      </c>
      <c r="D106" s="86">
        <v>11059223.1</v>
      </c>
      <c r="E106" s="86">
        <v>-322995.37</v>
      </c>
      <c r="F106" s="86">
        <v>10736227.73</v>
      </c>
      <c r="G106" s="86">
        <f>G105+'[38]1300'!G62</f>
        <v>3708021.4200000004</v>
      </c>
    </row>
    <row r="107" spans="1:7" x14ac:dyDescent="0.35">
      <c r="A107" s="85" t="s">
        <v>218</v>
      </c>
      <c r="C107" s="86">
        <v>0</v>
      </c>
      <c r="D107" s="86">
        <v>0</v>
      </c>
      <c r="E107" s="86">
        <v>0</v>
      </c>
      <c r="F107" s="86">
        <v>0</v>
      </c>
    </row>
    <row r="108" spans="1:7" x14ac:dyDescent="0.35">
      <c r="A108" s="85" t="s">
        <v>219</v>
      </c>
      <c r="C108" s="86">
        <v>11059223.1</v>
      </c>
      <c r="D108" s="86">
        <v>11059223.1</v>
      </c>
      <c r="E108" s="86">
        <v>-322995.37</v>
      </c>
      <c r="F108" s="86">
        <v>10736227.73</v>
      </c>
    </row>
    <row r="109" spans="1:7" x14ac:dyDescent="0.35">
      <c r="A109" s="85" t="s">
        <v>220</v>
      </c>
      <c r="C109" s="85">
        <v>1</v>
      </c>
      <c r="D109" s="85">
        <v>1</v>
      </c>
      <c r="E109" s="85">
        <v>1</v>
      </c>
      <c r="F109" s="85">
        <v>1</v>
      </c>
    </row>
    <row r="110" spans="1:7" x14ac:dyDescent="0.35">
      <c r="A110" s="85" t="s">
        <v>221</v>
      </c>
      <c r="C110" s="86">
        <v>11059223.1</v>
      </c>
      <c r="D110" s="87">
        <v>11059223.1</v>
      </c>
      <c r="E110" s="86">
        <v>-322995.37</v>
      </c>
      <c r="F110" s="86">
        <v>10736227.73</v>
      </c>
      <c r="G110" s="86">
        <f>D110-D62</f>
        <v>3587760.6799999997</v>
      </c>
    </row>
    <row r="111" spans="1:7" x14ac:dyDescent="0.35">
      <c r="A111" s="85" t="s">
        <v>222</v>
      </c>
      <c r="C111" s="88">
        <v>0.05</v>
      </c>
      <c r="D111" s="88">
        <v>0.05</v>
      </c>
      <c r="E111" s="88">
        <v>0.05</v>
      </c>
      <c r="F111" s="88">
        <v>0.05</v>
      </c>
    </row>
    <row r="112" spans="1:7" x14ac:dyDescent="0.35">
      <c r="A112" s="85" t="s">
        <v>223</v>
      </c>
      <c r="C112" s="86">
        <v>552961.16</v>
      </c>
      <c r="D112" s="86">
        <v>552961.16</v>
      </c>
      <c r="E112" s="86">
        <v>-16149.77</v>
      </c>
      <c r="F112" s="86">
        <v>536811.39</v>
      </c>
      <c r="G112" s="85" t="s">
        <v>236</v>
      </c>
    </row>
    <row r="113" spans="1:7" x14ac:dyDescent="0.35">
      <c r="A113" s="85" t="s">
        <v>237</v>
      </c>
      <c r="G113" s="86">
        <f>D110+'[38]1300'!D65</f>
        <v>10923223.459999999</v>
      </c>
    </row>
    <row r="114" spans="1:7" x14ac:dyDescent="0.35">
      <c r="A114" s="85" t="s">
        <v>238</v>
      </c>
      <c r="C114" s="86">
        <v>2399590.41</v>
      </c>
      <c r="D114" s="86">
        <v>2399590.41</v>
      </c>
      <c r="E114" s="86">
        <v>-41969.48</v>
      </c>
      <c r="F114" s="86">
        <v>2357620.9300000002</v>
      </c>
    </row>
    <row r="115" spans="1:7" x14ac:dyDescent="0.35">
      <c r="A115" s="85" t="s">
        <v>239</v>
      </c>
      <c r="C115" s="86">
        <v>552961.16</v>
      </c>
      <c r="D115" s="86">
        <v>552961.16</v>
      </c>
      <c r="E115" s="86">
        <v>-16149.77</v>
      </c>
      <c r="F115" s="86">
        <v>536811.39</v>
      </c>
    </row>
    <row r="116" spans="1:7" x14ac:dyDescent="0.35">
      <c r="A116" s="85" t="s">
        <v>240</v>
      </c>
      <c r="C116" s="86">
        <v>2952551.57</v>
      </c>
      <c r="D116" s="86">
        <v>2952551.57</v>
      </c>
      <c r="E116" s="86">
        <v>-58119.25</v>
      </c>
      <c r="F116" s="86">
        <v>2894432.32</v>
      </c>
    </row>
    <row r="117" spans="1:7" x14ac:dyDescent="0.35">
      <c r="A117" s="85" t="s">
        <v>241</v>
      </c>
      <c r="B117" s="93">
        <v>45747.422500000001</v>
      </c>
      <c r="C117" s="85">
        <v>268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1BC83-73BF-4115-BB3F-8A033BEF2B1F}">
  <dimension ref="A1:G103"/>
  <sheetViews>
    <sheetView workbookViewId="0">
      <pane xSplit="2" ySplit="9" topLeftCell="C58" activePane="bottomRight" state="frozen"/>
      <selection pane="topRight" activeCell="C1" sqref="C1"/>
      <selection pane="bottomLeft" activeCell="A10" sqref="A10"/>
      <selection pane="bottomRight" activeCell="B31" sqref="B31"/>
    </sheetView>
  </sheetViews>
  <sheetFormatPr defaultRowHeight="14.5" x14ac:dyDescent="0.35"/>
  <cols>
    <col min="1" max="1" width="42.26953125" style="85" bestFit="1" customWidth="1"/>
    <col min="2" max="2" width="37.7265625" style="85" bestFit="1" customWidth="1"/>
    <col min="3" max="4" width="16.54296875" style="85" bestFit="1" customWidth="1"/>
    <col min="5" max="6" width="13.7265625" style="85" bestFit="1" customWidth="1"/>
    <col min="7" max="7" width="11.453125" style="85" bestFit="1" customWidth="1"/>
    <col min="8" max="16384" width="8.7265625" style="85"/>
  </cols>
  <sheetData>
    <row r="1" spans="1:6" x14ac:dyDescent="0.35">
      <c r="A1" s="85" t="s">
        <v>143</v>
      </c>
    </row>
    <row r="3" spans="1:6" x14ac:dyDescent="0.35">
      <c r="A3" s="85" t="s">
        <v>144</v>
      </c>
    </row>
    <row r="4" spans="1:6" x14ac:dyDescent="0.35">
      <c r="A4" s="85" t="s">
        <v>242</v>
      </c>
    </row>
    <row r="5" spans="1:6" x14ac:dyDescent="0.35">
      <c r="A5" s="85" t="s">
        <v>146</v>
      </c>
    </row>
    <row r="6" spans="1:6" x14ac:dyDescent="0.35">
      <c r="A6" s="85" t="s">
        <v>147</v>
      </c>
    </row>
    <row r="7" spans="1:6" x14ac:dyDescent="0.35">
      <c r="A7" s="85" t="s">
        <v>148</v>
      </c>
    </row>
    <row r="8" spans="1:6" x14ac:dyDescent="0.35">
      <c r="C8" s="85" t="s">
        <v>149</v>
      </c>
      <c r="D8" s="85" t="s">
        <v>150</v>
      </c>
      <c r="E8" s="85" t="s">
        <v>149</v>
      </c>
      <c r="F8" s="85" t="s">
        <v>149</v>
      </c>
    </row>
    <row r="9" spans="1:6" x14ac:dyDescent="0.35">
      <c r="C9" s="85" t="s">
        <v>151</v>
      </c>
      <c r="D9" s="85" t="s">
        <v>151</v>
      </c>
      <c r="E9" s="85" t="s">
        <v>33</v>
      </c>
      <c r="F9" s="85" t="s">
        <v>152</v>
      </c>
    </row>
    <row r="10" spans="1:6" x14ac:dyDescent="0.35">
      <c r="A10" s="85" t="s">
        <v>153</v>
      </c>
      <c r="C10" s="86">
        <v>-256260.38</v>
      </c>
      <c r="D10" s="86">
        <v>-256260.38</v>
      </c>
      <c r="E10" s="86">
        <v>0</v>
      </c>
      <c r="F10" s="86">
        <v>-256260.38</v>
      </c>
    </row>
    <row r="11" spans="1:6" x14ac:dyDescent="0.35">
      <c r="A11" s="85" t="s">
        <v>154</v>
      </c>
    </row>
    <row r="12" spans="1:6" x14ac:dyDescent="0.35">
      <c r="A12" s="85" t="s">
        <v>159</v>
      </c>
      <c r="B12" s="85" t="s">
        <v>160</v>
      </c>
      <c r="C12" s="86">
        <v>0.08</v>
      </c>
      <c r="D12" s="86">
        <v>0.08</v>
      </c>
      <c r="E12" s="86">
        <v>0</v>
      </c>
      <c r="F12" s="86">
        <v>0.08</v>
      </c>
    </row>
    <row r="13" spans="1:6" x14ac:dyDescent="0.35">
      <c r="A13" s="85" t="s">
        <v>159</v>
      </c>
      <c r="B13" s="85" t="s">
        <v>161</v>
      </c>
      <c r="C13" s="86">
        <v>537.30999999999995</v>
      </c>
      <c r="D13" s="86">
        <v>537.30999999999995</v>
      </c>
      <c r="E13" s="86">
        <v>362.41</v>
      </c>
      <c r="F13" s="86">
        <v>899.72</v>
      </c>
    </row>
    <row r="14" spans="1:6" x14ac:dyDescent="0.35">
      <c r="A14" s="85" t="s">
        <v>168</v>
      </c>
      <c r="C14" s="86">
        <v>537.39</v>
      </c>
      <c r="D14" s="86">
        <v>537.39</v>
      </c>
      <c r="E14" s="86">
        <v>362.41</v>
      </c>
      <c r="F14" s="86">
        <v>899.8</v>
      </c>
    </row>
    <row r="15" spans="1:6" x14ac:dyDescent="0.35">
      <c r="A15" s="85" t="s">
        <v>169</v>
      </c>
    </row>
    <row r="16" spans="1:6" x14ac:dyDescent="0.35">
      <c r="A16" s="85" t="s">
        <v>180</v>
      </c>
      <c r="B16" s="85" t="s">
        <v>182</v>
      </c>
      <c r="C16" s="86">
        <v>-20059.93</v>
      </c>
      <c r="D16" s="86">
        <v>-20059.93</v>
      </c>
      <c r="E16" s="86">
        <v>0</v>
      </c>
      <c r="F16" s="86">
        <v>-20059.93</v>
      </c>
    </row>
    <row r="17" spans="1:6" x14ac:dyDescent="0.35">
      <c r="A17" s="85" t="s">
        <v>243</v>
      </c>
      <c r="B17" s="85" t="s">
        <v>244</v>
      </c>
      <c r="C17" s="86">
        <v>52414.44</v>
      </c>
      <c r="D17" s="86">
        <v>52414.44</v>
      </c>
      <c r="E17" s="86">
        <v>0</v>
      </c>
      <c r="F17" s="86">
        <v>52414.44</v>
      </c>
    </row>
    <row r="18" spans="1:6" x14ac:dyDescent="0.35">
      <c r="A18" s="85" t="s">
        <v>245</v>
      </c>
      <c r="B18" s="85" t="s">
        <v>246</v>
      </c>
      <c r="C18" s="86">
        <v>0</v>
      </c>
      <c r="D18" s="86">
        <v>0</v>
      </c>
      <c r="E18" s="86">
        <v>168851</v>
      </c>
      <c r="F18" s="86">
        <v>168851</v>
      </c>
    </row>
    <row r="19" spans="1:6" x14ac:dyDescent="0.35">
      <c r="A19" s="85" t="s">
        <v>247</v>
      </c>
      <c r="B19" s="85" t="s">
        <v>248</v>
      </c>
      <c r="C19" s="86">
        <v>-24717.5</v>
      </c>
      <c r="D19" s="86">
        <v>-24717.5</v>
      </c>
      <c r="E19" s="86">
        <v>-168853</v>
      </c>
      <c r="F19" s="86">
        <v>-193570.5</v>
      </c>
    </row>
    <row r="20" spans="1:6" x14ac:dyDescent="0.35">
      <c r="A20" s="85" t="s">
        <v>185</v>
      </c>
      <c r="B20" s="85" t="s">
        <v>249</v>
      </c>
      <c r="C20" s="86">
        <v>-10000</v>
      </c>
      <c r="D20" s="86">
        <v>-10000</v>
      </c>
      <c r="E20" s="86">
        <v>0</v>
      </c>
      <c r="F20" s="86">
        <v>-10000</v>
      </c>
    </row>
    <row r="21" spans="1:6" x14ac:dyDescent="0.35">
      <c r="A21" s="85" t="s">
        <v>185</v>
      </c>
      <c r="B21" s="85" t="s">
        <v>186</v>
      </c>
      <c r="C21" s="86">
        <v>12382.29</v>
      </c>
      <c r="D21" s="86">
        <v>12382.29</v>
      </c>
      <c r="E21" s="86">
        <v>0</v>
      </c>
      <c r="F21" s="86">
        <v>12382.29</v>
      </c>
    </row>
    <row r="22" spans="1:6" x14ac:dyDescent="0.35">
      <c r="A22" s="85" t="s">
        <v>188</v>
      </c>
      <c r="B22" s="85" t="s">
        <v>190</v>
      </c>
      <c r="C22" s="86">
        <v>5612.01</v>
      </c>
      <c r="D22" s="86">
        <v>5612.01</v>
      </c>
      <c r="E22" s="86">
        <v>0</v>
      </c>
      <c r="F22" s="86">
        <v>5612.01</v>
      </c>
    </row>
    <row r="23" spans="1:6" x14ac:dyDescent="0.35">
      <c r="A23" s="85" t="s">
        <v>193</v>
      </c>
      <c r="B23" s="85" t="s">
        <v>194</v>
      </c>
      <c r="C23" s="86">
        <v>16784.080000000002</v>
      </c>
      <c r="D23" s="86">
        <v>16784.080000000002</v>
      </c>
      <c r="E23" s="86">
        <v>0</v>
      </c>
      <c r="F23" s="86">
        <v>16784.080000000002</v>
      </c>
    </row>
    <row r="24" spans="1:6" x14ac:dyDescent="0.35">
      <c r="A24" s="85" t="s">
        <v>193</v>
      </c>
      <c r="B24" s="85" t="s">
        <v>195</v>
      </c>
      <c r="C24" s="86">
        <v>-16784.080000000002</v>
      </c>
      <c r="D24" s="86">
        <v>-16784.080000000002</v>
      </c>
      <c r="E24" s="86">
        <v>0</v>
      </c>
      <c r="F24" s="86">
        <v>-16784.080000000002</v>
      </c>
    </row>
    <row r="25" spans="1:6" x14ac:dyDescent="0.35">
      <c r="A25" s="85" t="s">
        <v>196</v>
      </c>
      <c r="B25" s="85" t="s">
        <v>197</v>
      </c>
      <c r="C25" s="86">
        <v>143341.13</v>
      </c>
      <c r="D25" s="86">
        <v>143341.13</v>
      </c>
      <c r="E25" s="86">
        <v>0</v>
      </c>
      <c r="F25" s="86">
        <v>143341.13</v>
      </c>
    </row>
    <row r="26" spans="1:6" x14ac:dyDescent="0.35">
      <c r="A26" s="85" t="s">
        <v>199</v>
      </c>
      <c r="C26" s="86">
        <v>158972.44</v>
      </c>
      <c r="D26" s="86">
        <v>158972.44</v>
      </c>
      <c r="E26" s="86">
        <v>-2</v>
      </c>
      <c r="F26" s="86">
        <v>158970.44</v>
      </c>
    </row>
    <row r="27" spans="1:6" x14ac:dyDescent="0.35">
      <c r="A27" s="85" t="s">
        <v>250</v>
      </c>
    </row>
    <row r="28" spans="1:6" x14ac:dyDescent="0.35">
      <c r="A28" s="85" t="s">
        <v>201</v>
      </c>
      <c r="B28" s="85" t="s">
        <v>251</v>
      </c>
      <c r="C28" s="86">
        <v>129199.66</v>
      </c>
      <c r="D28" s="87">
        <v>129199.66</v>
      </c>
      <c r="E28" s="86">
        <v>0</v>
      </c>
      <c r="F28" s="86">
        <v>129199.66</v>
      </c>
    </row>
    <row r="29" spans="1:6" x14ac:dyDescent="0.35">
      <c r="A29" s="85" t="s">
        <v>252</v>
      </c>
      <c r="C29" s="86">
        <v>129199.66</v>
      </c>
      <c r="D29" s="86">
        <v>129199.66</v>
      </c>
      <c r="E29" s="86">
        <v>0</v>
      </c>
      <c r="F29" s="86">
        <v>129199.66</v>
      </c>
    </row>
    <row r="30" spans="1:6" x14ac:dyDescent="0.35">
      <c r="A30" s="85" t="s">
        <v>211</v>
      </c>
    </row>
    <row r="31" spans="1:6" x14ac:dyDescent="0.35">
      <c r="A31" s="85" t="s">
        <v>205</v>
      </c>
      <c r="B31" s="85" t="s">
        <v>213</v>
      </c>
      <c r="C31" s="86">
        <v>1588.37</v>
      </c>
      <c r="D31" s="86">
        <v>1588.37</v>
      </c>
      <c r="E31" s="86">
        <v>4180.43</v>
      </c>
      <c r="F31" s="86">
        <v>5768.8</v>
      </c>
    </row>
    <row r="32" spans="1:6" x14ac:dyDescent="0.35">
      <c r="A32" s="85" t="s">
        <v>205</v>
      </c>
      <c r="B32" s="85" t="s">
        <v>214</v>
      </c>
      <c r="C32" s="86">
        <v>-40837.46</v>
      </c>
      <c r="D32" s="86">
        <v>-40837.46</v>
      </c>
      <c r="E32" s="86">
        <v>215972.97</v>
      </c>
      <c r="F32" s="86">
        <v>175135.51</v>
      </c>
    </row>
    <row r="33" spans="1:7" x14ac:dyDescent="0.35">
      <c r="A33" s="85" t="s">
        <v>216</v>
      </c>
      <c r="C33" s="86">
        <v>-39249.089999999997</v>
      </c>
      <c r="D33" s="86">
        <v>-39249.089999999997</v>
      </c>
      <c r="E33" s="86">
        <v>220153.4</v>
      </c>
      <c r="F33" s="86">
        <v>180904.31</v>
      </c>
      <c r="G33" s="86">
        <f>D14+D26+D29+D33</f>
        <v>249460.4</v>
      </c>
    </row>
    <row r="34" spans="1:7" x14ac:dyDescent="0.35">
      <c r="A34" s="85" t="s">
        <v>217</v>
      </c>
      <c r="C34" s="86">
        <v>-6799.98</v>
      </c>
      <c r="D34" s="86">
        <v>-6799.98</v>
      </c>
      <c r="E34" s="86">
        <v>220513.81</v>
      </c>
      <c r="F34" s="86">
        <v>213713.83</v>
      </c>
      <c r="G34" s="86">
        <f>G33-D29</f>
        <v>120260.73999999999</v>
      </c>
    </row>
    <row r="35" spans="1:7" x14ac:dyDescent="0.35">
      <c r="A35" s="85" t="s">
        <v>218</v>
      </c>
      <c r="C35" s="86">
        <v>-6799.98</v>
      </c>
      <c r="D35" s="86">
        <v>-6799.98</v>
      </c>
      <c r="E35" s="86">
        <v>11025.69</v>
      </c>
      <c r="F35" s="86">
        <v>4225.71</v>
      </c>
    </row>
    <row r="36" spans="1:7" x14ac:dyDescent="0.35">
      <c r="A36" s="85" t="s">
        <v>219</v>
      </c>
      <c r="C36" s="86">
        <v>0</v>
      </c>
      <c r="D36" s="86">
        <v>0</v>
      </c>
      <c r="E36" s="86">
        <v>209488.12</v>
      </c>
      <c r="F36" s="86">
        <v>209488.12</v>
      </c>
    </row>
    <row r="37" spans="1:7" x14ac:dyDescent="0.35">
      <c r="A37" s="85" t="s">
        <v>220</v>
      </c>
      <c r="C37" s="85">
        <v>1</v>
      </c>
      <c r="D37" s="85">
        <v>1</v>
      </c>
      <c r="E37" s="85">
        <v>1</v>
      </c>
      <c r="F37" s="85">
        <v>1</v>
      </c>
    </row>
    <row r="38" spans="1:7" x14ac:dyDescent="0.35">
      <c r="A38" s="85" t="s">
        <v>221</v>
      </c>
      <c r="C38" s="86">
        <v>0</v>
      </c>
      <c r="D38" s="86">
        <v>0</v>
      </c>
      <c r="E38" s="86">
        <v>209488.12</v>
      </c>
      <c r="F38" s="86">
        <v>209488.12</v>
      </c>
    </row>
    <row r="39" spans="1:7" x14ac:dyDescent="0.35">
      <c r="A39" s="85" t="s">
        <v>222</v>
      </c>
      <c r="C39" s="88">
        <v>0.21</v>
      </c>
      <c r="D39" s="88">
        <v>0.21</v>
      </c>
      <c r="E39" s="88">
        <v>0.21</v>
      </c>
      <c r="F39" s="88">
        <v>0.21</v>
      </c>
    </row>
    <row r="40" spans="1:7" x14ac:dyDescent="0.35">
      <c r="A40" s="85" t="s">
        <v>223</v>
      </c>
      <c r="C40" s="86">
        <v>0</v>
      </c>
      <c r="D40" s="86">
        <v>0</v>
      </c>
      <c r="E40" s="86">
        <v>43992.51</v>
      </c>
      <c r="F40" s="86">
        <v>43992.51</v>
      </c>
    </row>
    <row r="41" spans="1:7" x14ac:dyDescent="0.35">
      <c r="A41" s="89"/>
      <c r="B41" s="89"/>
      <c r="C41" s="90"/>
      <c r="D41" s="90"/>
      <c r="E41" s="90"/>
      <c r="F41" s="90"/>
      <c r="G41" s="89"/>
    </row>
    <row r="42" spans="1:7" x14ac:dyDescent="0.35">
      <c r="A42" s="85" t="s">
        <v>153</v>
      </c>
      <c r="C42" s="86">
        <v>-256260.38</v>
      </c>
      <c r="D42" s="86">
        <v>-256260.38</v>
      </c>
      <c r="E42" s="86">
        <v>0</v>
      </c>
      <c r="F42" s="86">
        <v>-256260.38</v>
      </c>
    </row>
    <row r="43" spans="1:7" x14ac:dyDescent="0.35">
      <c r="A43" s="85" t="s">
        <v>154</v>
      </c>
    </row>
    <row r="44" spans="1:7" x14ac:dyDescent="0.35">
      <c r="A44" s="85" t="s">
        <v>159</v>
      </c>
      <c r="B44" s="85" t="s">
        <v>160</v>
      </c>
      <c r="C44" s="86">
        <v>0.08</v>
      </c>
      <c r="D44" s="86">
        <v>0.08</v>
      </c>
      <c r="E44" s="86">
        <v>0</v>
      </c>
      <c r="F44" s="86">
        <v>0.08</v>
      </c>
    </row>
    <row r="45" spans="1:7" x14ac:dyDescent="0.35">
      <c r="A45" s="85" t="s">
        <v>159</v>
      </c>
      <c r="B45" s="85" t="s">
        <v>161</v>
      </c>
      <c r="C45" s="86">
        <v>537.30999999999995</v>
      </c>
      <c r="D45" s="86">
        <v>537.30999999999995</v>
      </c>
      <c r="E45" s="86">
        <v>362.41</v>
      </c>
      <c r="F45" s="86">
        <v>899.72</v>
      </c>
    </row>
    <row r="46" spans="1:7" x14ac:dyDescent="0.35">
      <c r="A46" s="85" t="s">
        <v>168</v>
      </c>
      <c r="C46" s="86">
        <v>537.39</v>
      </c>
      <c r="D46" s="86">
        <v>537.39</v>
      </c>
      <c r="E46" s="86">
        <v>362.41</v>
      </c>
      <c r="F46" s="86">
        <v>899.8</v>
      </c>
    </row>
    <row r="47" spans="1:7" x14ac:dyDescent="0.35">
      <c r="A47" s="85" t="s">
        <v>169</v>
      </c>
    </row>
    <row r="48" spans="1:7" x14ac:dyDescent="0.35">
      <c r="A48" s="85" t="s">
        <v>180</v>
      </c>
      <c r="B48" s="85" t="s">
        <v>182</v>
      </c>
      <c r="C48" s="86">
        <v>-20059.93</v>
      </c>
      <c r="D48" s="86">
        <v>-20059.93</v>
      </c>
      <c r="E48" s="86">
        <v>0</v>
      </c>
      <c r="F48" s="86">
        <v>-20059.93</v>
      </c>
    </row>
    <row r="49" spans="1:7" x14ac:dyDescent="0.35">
      <c r="A49" s="85" t="s">
        <v>243</v>
      </c>
      <c r="B49" s="85" t="s">
        <v>244</v>
      </c>
      <c r="C49" s="86">
        <v>52414.44</v>
      </c>
      <c r="D49" s="86">
        <v>52414.44</v>
      </c>
      <c r="E49" s="86">
        <v>0</v>
      </c>
      <c r="F49" s="86">
        <v>52414.44</v>
      </c>
    </row>
    <row r="50" spans="1:7" x14ac:dyDescent="0.35">
      <c r="A50" s="85" t="s">
        <v>245</v>
      </c>
      <c r="B50" s="85" t="s">
        <v>246</v>
      </c>
      <c r="C50" s="86">
        <v>0</v>
      </c>
      <c r="D50" s="86">
        <v>0</v>
      </c>
      <c r="E50" s="86">
        <v>168851</v>
      </c>
      <c r="F50" s="86">
        <v>168851</v>
      </c>
    </row>
    <row r="51" spans="1:7" x14ac:dyDescent="0.35">
      <c r="A51" s="85" t="s">
        <v>247</v>
      </c>
      <c r="B51" s="85" t="s">
        <v>248</v>
      </c>
      <c r="C51" s="86">
        <v>-24717.5</v>
      </c>
      <c r="D51" s="86">
        <v>-24717.5</v>
      </c>
      <c r="E51" s="86">
        <v>-168853</v>
      </c>
      <c r="F51" s="86">
        <v>-193570.5</v>
      </c>
    </row>
    <row r="52" spans="1:7" x14ac:dyDescent="0.35">
      <c r="A52" s="85" t="s">
        <v>185</v>
      </c>
      <c r="B52" s="85" t="s">
        <v>249</v>
      </c>
      <c r="C52" s="86">
        <v>-10000</v>
      </c>
      <c r="D52" s="86">
        <v>-10000</v>
      </c>
      <c r="E52" s="86">
        <v>0</v>
      </c>
      <c r="F52" s="86">
        <v>-10000</v>
      </c>
    </row>
    <row r="53" spans="1:7" x14ac:dyDescent="0.35">
      <c r="A53" s="85" t="s">
        <v>185</v>
      </c>
      <c r="B53" s="85" t="s">
        <v>186</v>
      </c>
      <c r="C53" s="86">
        <v>12382.29</v>
      </c>
      <c r="D53" s="86">
        <v>12382.29</v>
      </c>
      <c r="E53" s="86">
        <v>0</v>
      </c>
      <c r="F53" s="86">
        <v>12382.29</v>
      </c>
    </row>
    <row r="54" spans="1:7" x14ac:dyDescent="0.35">
      <c r="A54" s="85" t="s">
        <v>188</v>
      </c>
      <c r="B54" s="85" t="s">
        <v>190</v>
      </c>
      <c r="C54" s="86">
        <v>5612.01</v>
      </c>
      <c r="D54" s="86">
        <v>5612.01</v>
      </c>
      <c r="E54" s="86">
        <v>0</v>
      </c>
      <c r="F54" s="86">
        <v>5612.01</v>
      </c>
    </row>
    <row r="55" spans="1:7" x14ac:dyDescent="0.35">
      <c r="A55" s="85" t="s">
        <v>193</v>
      </c>
      <c r="B55" s="85" t="s">
        <v>194</v>
      </c>
      <c r="C55" s="86">
        <v>16784.080000000002</v>
      </c>
      <c r="D55" s="86">
        <v>16784.080000000002</v>
      </c>
      <c r="E55" s="86">
        <v>0</v>
      </c>
      <c r="F55" s="86">
        <v>16784.080000000002</v>
      </c>
    </row>
    <row r="56" spans="1:7" x14ac:dyDescent="0.35">
      <c r="A56" s="85" t="s">
        <v>193</v>
      </c>
      <c r="B56" s="85" t="s">
        <v>195</v>
      </c>
      <c r="C56" s="86">
        <v>-16784.080000000002</v>
      </c>
      <c r="D56" s="86">
        <v>-16784.080000000002</v>
      </c>
      <c r="E56" s="86">
        <v>0</v>
      </c>
      <c r="F56" s="86">
        <v>-16784.080000000002</v>
      </c>
    </row>
    <row r="57" spans="1:7" x14ac:dyDescent="0.35">
      <c r="A57" s="85" t="s">
        <v>196</v>
      </c>
      <c r="B57" s="85" t="s">
        <v>197</v>
      </c>
      <c r="C57" s="86">
        <v>143341.13</v>
      </c>
      <c r="D57" s="86">
        <v>143341.13</v>
      </c>
      <c r="E57" s="86">
        <v>0</v>
      </c>
      <c r="F57" s="86">
        <v>143341.13</v>
      </c>
    </row>
    <row r="58" spans="1:7" x14ac:dyDescent="0.35">
      <c r="A58" s="85" t="s">
        <v>199</v>
      </c>
      <c r="C58" s="86">
        <v>158972.44</v>
      </c>
      <c r="D58" s="86">
        <v>158972.44</v>
      </c>
      <c r="E58" s="86">
        <v>-2</v>
      </c>
      <c r="F58" s="86">
        <v>158970.44</v>
      </c>
    </row>
    <row r="59" spans="1:7" x14ac:dyDescent="0.35">
      <c r="A59" s="85" t="s">
        <v>230</v>
      </c>
    </row>
    <row r="60" spans="1:7" x14ac:dyDescent="0.35">
      <c r="A60" s="85" t="s">
        <v>205</v>
      </c>
      <c r="B60" s="85" t="s">
        <v>232</v>
      </c>
      <c r="C60" s="86">
        <v>1588.37</v>
      </c>
      <c r="D60" s="86">
        <v>1588.37</v>
      </c>
      <c r="E60" s="86">
        <v>4180.43</v>
      </c>
      <c r="F60" s="86">
        <v>5768.8</v>
      </c>
    </row>
    <row r="61" spans="1:7" x14ac:dyDescent="0.35">
      <c r="A61" s="85" t="s">
        <v>205</v>
      </c>
      <c r="B61" s="85" t="s">
        <v>233</v>
      </c>
      <c r="C61" s="86">
        <v>-40837.46</v>
      </c>
      <c r="D61" s="86">
        <v>-40837.46</v>
      </c>
      <c r="E61" s="86">
        <v>215972.97</v>
      </c>
      <c r="F61" s="86">
        <v>175135.51</v>
      </c>
    </row>
    <row r="62" spans="1:7" x14ac:dyDescent="0.35">
      <c r="A62" s="85" t="s">
        <v>235</v>
      </c>
      <c r="C62" s="86">
        <v>-39249.089999999997</v>
      </c>
      <c r="D62" s="86">
        <v>-39249.089999999997</v>
      </c>
      <c r="E62" s="86">
        <v>220153.4</v>
      </c>
      <c r="F62" s="86">
        <v>180904.31</v>
      </c>
      <c r="G62" s="86">
        <f>D46+D58+D62</f>
        <v>120260.74000000002</v>
      </c>
    </row>
    <row r="63" spans="1:7" x14ac:dyDescent="0.35">
      <c r="A63" s="85" t="s">
        <v>217</v>
      </c>
      <c r="C63" s="86">
        <v>-135999.64000000001</v>
      </c>
      <c r="D63" s="86">
        <v>-135999.64000000001</v>
      </c>
      <c r="E63" s="86">
        <v>220513.81</v>
      </c>
      <c r="F63" s="86">
        <v>84514.17</v>
      </c>
    </row>
    <row r="64" spans="1:7" x14ac:dyDescent="0.35">
      <c r="A64" s="85" t="s">
        <v>218</v>
      </c>
      <c r="C64" s="86">
        <v>0</v>
      </c>
      <c r="D64" s="86">
        <v>0</v>
      </c>
      <c r="E64" s="86">
        <v>0</v>
      </c>
      <c r="F64" s="86">
        <v>0</v>
      </c>
    </row>
    <row r="65" spans="1:7" x14ac:dyDescent="0.35">
      <c r="A65" s="85" t="s">
        <v>219</v>
      </c>
      <c r="C65" s="86">
        <v>-135999.64000000001</v>
      </c>
      <c r="D65" s="87">
        <v>-135999.64000000001</v>
      </c>
      <c r="E65" s="86">
        <v>220513.81</v>
      </c>
      <c r="F65" s="86">
        <v>84514.17</v>
      </c>
    </row>
    <row r="66" spans="1:7" x14ac:dyDescent="0.35">
      <c r="A66" s="85" t="s">
        <v>220</v>
      </c>
      <c r="C66" s="85">
        <v>1</v>
      </c>
      <c r="D66" s="85">
        <v>1</v>
      </c>
      <c r="E66" s="85">
        <v>1</v>
      </c>
      <c r="F66" s="85">
        <v>1</v>
      </c>
    </row>
    <row r="67" spans="1:7" x14ac:dyDescent="0.35">
      <c r="A67" s="85" t="s">
        <v>221</v>
      </c>
      <c r="C67" s="86">
        <v>-135999.64000000001</v>
      </c>
      <c r="D67" s="86">
        <v>-135999.64000000001</v>
      </c>
      <c r="E67" s="86">
        <v>220513.81</v>
      </c>
      <c r="F67" s="86">
        <v>84514.17</v>
      </c>
    </row>
    <row r="68" spans="1:7" x14ac:dyDescent="0.35">
      <c r="A68" s="85" t="s">
        <v>222</v>
      </c>
      <c r="C68" s="88">
        <v>0.05</v>
      </c>
      <c r="D68" s="88">
        <v>0.05</v>
      </c>
      <c r="E68" s="88">
        <v>0.05</v>
      </c>
      <c r="F68" s="88">
        <v>0.05</v>
      </c>
    </row>
    <row r="69" spans="1:7" x14ac:dyDescent="0.35">
      <c r="A69" s="85" t="s">
        <v>223</v>
      </c>
      <c r="C69" s="86">
        <v>-6799.98</v>
      </c>
      <c r="D69" s="86">
        <v>-6799.98</v>
      </c>
      <c r="E69" s="86">
        <v>11025.69</v>
      </c>
      <c r="F69" s="86">
        <v>4225.71</v>
      </c>
    </row>
    <row r="70" spans="1:7" x14ac:dyDescent="0.35">
      <c r="A70" s="89"/>
      <c r="B70" s="89"/>
      <c r="C70" s="90"/>
      <c r="D70" s="90"/>
      <c r="E70" s="90"/>
      <c r="F70" s="90"/>
      <c r="G70" s="89"/>
    </row>
    <row r="71" spans="1:7" x14ac:dyDescent="0.35">
      <c r="A71" s="85" t="s">
        <v>153</v>
      </c>
      <c r="C71" s="86">
        <v>-256260.38</v>
      </c>
      <c r="D71" s="86">
        <v>-256260.38</v>
      </c>
      <c r="E71" s="86">
        <v>0</v>
      </c>
      <c r="F71" s="86">
        <v>-256260.38</v>
      </c>
    </row>
    <row r="72" spans="1:7" x14ac:dyDescent="0.35">
      <c r="A72" s="85" t="s">
        <v>154</v>
      </c>
    </row>
    <row r="73" spans="1:7" x14ac:dyDescent="0.35">
      <c r="A73" s="85" t="s">
        <v>159</v>
      </c>
      <c r="B73" s="85" t="s">
        <v>160</v>
      </c>
      <c r="C73" s="86">
        <v>0.08</v>
      </c>
      <c r="D73" s="86">
        <v>0.08</v>
      </c>
      <c r="E73" s="86">
        <v>0</v>
      </c>
      <c r="F73" s="86">
        <v>0.08</v>
      </c>
    </row>
    <row r="74" spans="1:7" x14ac:dyDescent="0.35">
      <c r="A74" s="85" t="s">
        <v>159</v>
      </c>
      <c r="B74" s="85" t="s">
        <v>161</v>
      </c>
      <c r="C74" s="86">
        <v>537.30999999999995</v>
      </c>
      <c r="D74" s="86">
        <v>537.30999999999995</v>
      </c>
      <c r="E74" s="86">
        <v>362.41</v>
      </c>
      <c r="F74" s="86">
        <v>899.72</v>
      </c>
    </row>
    <row r="75" spans="1:7" x14ac:dyDescent="0.35">
      <c r="A75" s="85" t="s">
        <v>168</v>
      </c>
      <c r="C75" s="86">
        <v>537.39</v>
      </c>
      <c r="D75" s="86">
        <v>537.39</v>
      </c>
      <c r="E75" s="86">
        <v>362.41</v>
      </c>
      <c r="F75" s="86">
        <v>899.8</v>
      </c>
    </row>
    <row r="76" spans="1:7" x14ac:dyDescent="0.35">
      <c r="A76" s="85" t="s">
        <v>169</v>
      </c>
    </row>
    <row r="77" spans="1:7" x14ac:dyDescent="0.35">
      <c r="A77" s="85" t="s">
        <v>180</v>
      </c>
      <c r="B77" s="85" t="s">
        <v>182</v>
      </c>
      <c r="C77" s="86">
        <v>-20059.93</v>
      </c>
      <c r="D77" s="86">
        <v>-20059.93</v>
      </c>
      <c r="E77" s="86">
        <v>0</v>
      </c>
      <c r="F77" s="86">
        <v>-20059.93</v>
      </c>
    </row>
    <row r="78" spans="1:7" x14ac:dyDescent="0.35">
      <c r="A78" s="85" t="s">
        <v>243</v>
      </c>
      <c r="B78" s="85" t="s">
        <v>244</v>
      </c>
      <c r="C78" s="86">
        <v>52414.44</v>
      </c>
      <c r="D78" s="86">
        <v>52414.44</v>
      </c>
      <c r="E78" s="86">
        <v>0</v>
      </c>
      <c r="F78" s="86">
        <v>52414.44</v>
      </c>
    </row>
    <row r="79" spans="1:7" x14ac:dyDescent="0.35">
      <c r="A79" s="85" t="s">
        <v>245</v>
      </c>
      <c r="B79" s="85" t="s">
        <v>246</v>
      </c>
      <c r="C79" s="86">
        <v>0</v>
      </c>
      <c r="D79" s="86">
        <v>0</v>
      </c>
      <c r="E79" s="86">
        <v>168851</v>
      </c>
      <c r="F79" s="86">
        <v>168851</v>
      </c>
    </row>
    <row r="80" spans="1:7" x14ac:dyDescent="0.35">
      <c r="A80" s="85" t="s">
        <v>247</v>
      </c>
      <c r="B80" s="85" t="s">
        <v>248</v>
      </c>
      <c r="C80" s="86">
        <v>-24717.5</v>
      </c>
      <c r="D80" s="86">
        <v>-24717.5</v>
      </c>
      <c r="E80" s="86">
        <v>-168853</v>
      </c>
      <c r="F80" s="86">
        <v>-193570.5</v>
      </c>
    </row>
    <row r="81" spans="1:6" x14ac:dyDescent="0.35">
      <c r="A81" s="85" t="s">
        <v>185</v>
      </c>
      <c r="B81" s="85" t="s">
        <v>249</v>
      </c>
      <c r="C81" s="86">
        <v>-10000</v>
      </c>
      <c r="D81" s="86">
        <v>-10000</v>
      </c>
      <c r="E81" s="86">
        <v>0</v>
      </c>
      <c r="F81" s="86">
        <v>-10000</v>
      </c>
    </row>
    <row r="82" spans="1:6" x14ac:dyDescent="0.35">
      <c r="A82" s="85" t="s">
        <v>185</v>
      </c>
      <c r="B82" s="85" t="s">
        <v>186</v>
      </c>
      <c r="C82" s="86">
        <v>12382.29</v>
      </c>
      <c r="D82" s="86">
        <v>12382.29</v>
      </c>
      <c r="E82" s="86">
        <v>0</v>
      </c>
      <c r="F82" s="86">
        <v>12382.29</v>
      </c>
    </row>
    <row r="83" spans="1:6" x14ac:dyDescent="0.35">
      <c r="A83" s="85" t="s">
        <v>188</v>
      </c>
      <c r="B83" s="85" t="s">
        <v>190</v>
      </c>
      <c r="C83" s="86">
        <v>5612.01</v>
      </c>
      <c r="D83" s="86">
        <v>5612.01</v>
      </c>
      <c r="E83" s="86">
        <v>0</v>
      </c>
      <c r="F83" s="86">
        <v>5612.01</v>
      </c>
    </row>
    <row r="84" spans="1:6" x14ac:dyDescent="0.35">
      <c r="A84" s="85" t="s">
        <v>193</v>
      </c>
      <c r="B84" s="85" t="s">
        <v>194</v>
      </c>
      <c r="C84" s="86">
        <v>16784.080000000002</v>
      </c>
      <c r="D84" s="86">
        <v>16784.080000000002</v>
      </c>
      <c r="E84" s="86">
        <v>0</v>
      </c>
      <c r="F84" s="86">
        <v>16784.080000000002</v>
      </c>
    </row>
    <row r="85" spans="1:6" x14ac:dyDescent="0.35">
      <c r="A85" s="85" t="s">
        <v>193</v>
      </c>
      <c r="B85" s="85" t="s">
        <v>195</v>
      </c>
      <c r="C85" s="86">
        <v>-16784.080000000002</v>
      </c>
      <c r="D85" s="86">
        <v>-16784.080000000002</v>
      </c>
      <c r="E85" s="86">
        <v>0</v>
      </c>
      <c r="F85" s="86">
        <v>-16784.080000000002</v>
      </c>
    </row>
    <row r="86" spans="1:6" x14ac:dyDescent="0.35">
      <c r="A86" s="85" t="s">
        <v>196</v>
      </c>
      <c r="B86" s="85" t="s">
        <v>197</v>
      </c>
      <c r="C86" s="86">
        <v>143341.13</v>
      </c>
      <c r="D86" s="86">
        <v>143341.13</v>
      </c>
      <c r="E86" s="86">
        <v>0</v>
      </c>
      <c r="F86" s="86">
        <v>143341.13</v>
      </c>
    </row>
    <row r="87" spans="1:6" x14ac:dyDescent="0.35">
      <c r="A87" s="85" t="s">
        <v>199</v>
      </c>
      <c r="C87" s="86">
        <v>158972.44</v>
      </c>
      <c r="D87" s="86">
        <v>158972.44</v>
      </c>
      <c r="E87" s="86">
        <v>-2</v>
      </c>
      <c r="F87" s="86">
        <v>158970.44</v>
      </c>
    </row>
    <row r="88" spans="1:6" x14ac:dyDescent="0.35">
      <c r="A88" s="85" t="s">
        <v>253</v>
      </c>
    </row>
    <row r="89" spans="1:6" x14ac:dyDescent="0.35">
      <c r="A89" s="85" t="s">
        <v>205</v>
      </c>
      <c r="B89" s="85" t="s">
        <v>254</v>
      </c>
      <c r="C89" s="86">
        <v>1588.37</v>
      </c>
      <c r="D89" s="86">
        <v>1588.37</v>
      </c>
      <c r="E89" s="86">
        <v>4180.43</v>
      </c>
      <c r="F89" s="86">
        <v>5768.8</v>
      </c>
    </row>
    <row r="90" spans="1:6" x14ac:dyDescent="0.35">
      <c r="A90" s="85" t="s">
        <v>205</v>
      </c>
      <c r="B90" s="85" t="s">
        <v>255</v>
      </c>
      <c r="C90" s="86">
        <v>-40837.46</v>
      </c>
      <c r="D90" s="86">
        <v>-40837.46</v>
      </c>
      <c r="E90" s="86">
        <v>215972.97</v>
      </c>
      <c r="F90" s="86">
        <v>175135.51</v>
      </c>
    </row>
    <row r="91" spans="1:6" x14ac:dyDescent="0.35">
      <c r="A91" s="85" t="s">
        <v>256</v>
      </c>
      <c r="C91" s="86">
        <v>-39249.089999999997</v>
      </c>
      <c r="D91" s="86">
        <v>-39249.089999999997</v>
      </c>
      <c r="E91" s="86">
        <v>220153.4</v>
      </c>
      <c r="F91" s="86">
        <v>180904.31</v>
      </c>
    </row>
    <row r="92" spans="1:6" x14ac:dyDescent="0.35">
      <c r="A92" s="85" t="s">
        <v>217</v>
      </c>
      <c r="C92" s="86">
        <v>-135999.64000000001</v>
      </c>
      <c r="D92" s="86">
        <v>-135999.64000000001</v>
      </c>
      <c r="E92" s="86">
        <v>220513.81</v>
      </c>
      <c r="F92" s="86">
        <v>84514.17</v>
      </c>
    </row>
    <row r="93" spans="1:6" x14ac:dyDescent="0.35">
      <c r="A93" s="85" t="s">
        <v>218</v>
      </c>
      <c r="C93" s="86">
        <v>0</v>
      </c>
      <c r="D93" s="86">
        <v>0</v>
      </c>
      <c r="E93" s="86">
        <v>0</v>
      </c>
      <c r="F93" s="86">
        <v>0</v>
      </c>
    </row>
    <row r="94" spans="1:6" x14ac:dyDescent="0.35">
      <c r="A94" s="85" t="s">
        <v>219</v>
      </c>
      <c r="C94" s="86">
        <v>-135999.64000000001</v>
      </c>
      <c r="D94" s="87">
        <v>-135999.64000000001</v>
      </c>
      <c r="E94" s="86">
        <v>220513.81</v>
      </c>
      <c r="F94" s="86">
        <v>84514.17</v>
      </c>
    </row>
    <row r="95" spans="1:6" x14ac:dyDescent="0.35">
      <c r="A95" s="85" t="s">
        <v>220</v>
      </c>
      <c r="C95" s="85">
        <v>0</v>
      </c>
      <c r="D95" s="85">
        <v>0</v>
      </c>
      <c r="E95" s="85">
        <v>0</v>
      </c>
      <c r="F95" s="85">
        <v>0</v>
      </c>
    </row>
    <row r="96" spans="1:6" x14ac:dyDescent="0.35">
      <c r="A96" s="85" t="s">
        <v>221</v>
      </c>
      <c r="C96" s="86">
        <v>0</v>
      </c>
      <c r="D96" s="86">
        <v>0</v>
      </c>
      <c r="E96" s="86">
        <v>0</v>
      </c>
      <c r="F96" s="86">
        <v>0</v>
      </c>
    </row>
    <row r="97" spans="1:6" x14ac:dyDescent="0.35">
      <c r="A97" s="85" t="s">
        <v>222</v>
      </c>
      <c r="C97" s="88">
        <v>8.4900000000000003E-2</v>
      </c>
      <c r="D97" s="88">
        <v>8.4900000000000003E-2</v>
      </c>
      <c r="E97" s="88">
        <v>8.4900000000000003E-2</v>
      </c>
      <c r="F97" s="88">
        <v>8.4900000000000003E-2</v>
      </c>
    </row>
    <row r="98" spans="1:6" x14ac:dyDescent="0.35">
      <c r="A98" s="85" t="s">
        <v>223</v>
      </c>
      <c r="C98" s="86">
        <v>0</v>
      </c>
      <c r="D98" s="86">
        <v>0</v>
      </c>
      <c r="E98" s="86">
        <v>0</v>
      </c>
      <c r="F98" s="86">
        <v>0</v>
      </c>
    </row>
    <row r="99" spans="1:6" x14ac:dyDescent="0.35">
      <c r="A99" s="85" t="s">
        <v>237</v>
      </c>
    </row>
    <row r="100" spans="1:6" x14ac:dyDescent="0.35">
      <c r="A100" s="85" t="s">
        <v>238</v>
      </c>
      <c r="C100" s="86">
        <v>0</v>
      </c>
      <c r="D100" s="86">
        <v>0</v>
      </c>
      <c r="E100" s="86">
        <v>43992.5</v>
      </c>
      <c r="F100" s="86">
        <v>43992.5</v>
      </c>
    </row>
    <row r="101" spans="1:6" x14ac:dyDescent="0.35">
      <c r="A101" s="85" t="s">
        <v>239</v>
      </c>
      <c r="C101" s="86">
        <v>-6799.98</v>
      </c>
      <c r="D101" s="86">
        <v>-6799.98</v>
      </c>
      <c r="E101" s="86">
        <v>11025.69</v>
      </c>
      <c r="F101" s="86">
        <v>4225.71</v>
      </c>
    </row>
    <row r="102" spans="1:6" x14ac:dyDescent="0.35">
      <c r="A102" s="85" t="s">
        <v>240</v>
      </c>
      <c r="C102" s="86">
        <v>-6799.98</v>
      </c>
      <c r="D102" s="86">
        <v>-6799.98</v>
      </c>
      <c r="E102" s="86">
        <v>55018.19</v>
      </c>
      <c r="F102" s="86">
        <v>48218.21</v>
      </c>
    </row>
    <row r="103" spans="1:6" x14ac:dyDescent="0.35">
      <c r="A103" s="85" t="s">
        <v>241</v>
      </c>
      <c r="B103" s="93">
        <v>45747.423159722224</v>
      </c>
      <c r="C103" s="85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Sch 7.2 - Fed &amp; St Income Tax</vt:lpstr>
      <vt:lpstr>Tab 58 p1</vt:lpstr>
      <vt:lpstr>Tab 58 p2</vt:lpstr>
      <vt:lpstr>Support---&gt;</vt:lpstr>
      <vt:lpstr>TB YE 2-28-25</vt:lpstr>
      <vt:lpstr>1600</vt:lpstr>
      <vt:lpstr>1300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Panpilas Fischer</dc:creator>
  <cp:lastModifiedBy>Panpilas Fischer</cp:lastModifiedBy>
  <dcterms:created xsi:type="dcterms:W3CDTF">2025-04-08T16:45:57Z</dcterms:created>
  <dcterms:modified xsi:type="dcterms:W3CDTF">2025-04-08T18:32:17Z</dcterms:modified>
</cp:coreProperties>
</file>