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brynmawrfile\Shared\Alluser\Kentucky\Delta Rate Case\2024\Base Period Update\"/>
    </mc:Choice>
  </mc:AlternateContent>
  <xr:revisionPtr revIDLastSave="0" documentId="13_ncr:1_{551835B9-56F3-4D1B-AA38-9FB476436D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 56 C-1" sheetId="11" r:id="rId1"/>
    <sheet name="Tab 56 C-2" sheetId="12" r:id="rId2"/>
    <sheet name="TOIC" sheetId="13" r:id="rId3"/>
  </sheets>
  <definedNames>
    <definedName name="_xlnm.Print_Titles" localSheetId="1">'Tab 56 C-2'!$1:$2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" l="1"/>
  <c r="D8" i="11"/>
  <c r="E49" i="12"/>
  <c r="E12" i="12" l="1"/>
  <c r="D11" i="11"/>
  <c r="C14" i="13"/>
  <c r="C10" i="13"/>
  <c r="H6" i="11"/>
  <c r="H14" i="11" s="1"/>
  <c r="G6" i="11"/>
  <c r="G14" i="11" s="1"/>
  <c r="H19" i="11" l="1"/>
  <c r="H20" i="11" s="1"/>
  <c r="D20" i="11" s="1"/>
  <c r="F13" i="11"/>
  <c r="F6" i="11"/>
  <c r="D6" i="11"/>
  <c r="D19" i="11" s="1"/>
  <c r="D21" i="11" s="1"/>
  <c r="D12" i="11" s="1"/>
  <c r="D13" i="11" s="1"/>
  <c r="F14" i="11" l="1"/>
  <c r="D14" i="11"/>
  <c r="G99" i="12"/>
  <c r="G97" i="12"/>
  <c r="G93" i="12"/>
  <c r="G12" i="12"/>
  <c r="E95" i="12"/>
  <c r="E99" i="12"/>
  <c r="E97" i="12"/>
  <c r="E93" i="12"/>
  <c r="E90" i="12"/>
  <c r="E80" i="12"/>
  <c r="E77" i="12"/>
  <c r="E51" i="12"/>
  <c r="A5" i="12"/>
  <c r="A6" i="12" s="1"/>
  <c r="A7" i="12" s="1"/>
  <c r="A8" i="12" s="1"/>
  <c r="A9" i="12" s="1"/>
  <c r="A10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G7" i="12" l="1"/>
  <c r="E68" i="12"/>
  <c r="E62" i="12"/>
  <c r="E88" i="12"/>
  <c r="E103" i="12"/>
  <c r="E22" i="12"/>
  <c r="E29" i="12"/>
  <c r="E36" i="12"/>
  <c r="E44" i="12"/>
  <c r="E7" i="12"/>
  <c r="F101" i="12"/>
  <c r="F103" i="12" l="1"/>
  <c r="F104" i="12" s="1"/>
  <c r="E101" i="12"/>
  <c r="E104" i="12" s="1"/>
  <c r="G95" i="12" l="1"/>
  <c r="G51" i="12" l="1"/>
  <c r="G62" i="12"/>
  <c r="G80" i="12"/>
  <c r="G90" i="12"/>
  <c r="G68" i="12" l="1"/>
  <c r="G29" i="12"/>
  <c r="G44" i="12"/>
  <c r="G22" i="12"/>
  <c r="G49" i="12"/>
  <c r="G77" i="12"/>
  <c r="G88" i="12"/>
  <c r="G36" i="12" l="1"/>
  <c r="H101" i="12"/>
  <c r="H103" i="12" l="1"/>
  <c r="H104" i="12" s="1"/>
  <c r="G101" i="12"/>
  <c r="G103" i="12" l="1"/>
  <c r="G104" i="12" s="1"/>
</calcChain>
</file>

<file path=xl/sharedStrings.xml><?xml version="1.0" encoding="utf-8"?>
<sst xmlns="http://schemas.openxmlformats.org/spreadsheetml/2006/main" count="214" uniqueCount="207">
  <si>
    <t>9403000</t>
  </si>
  <si>
    <t>9408100</t>
  </si>
  <si>
    <t>9409100</t>
  </si>
  <si>
    <t>9410100</t>
  </si>
  <si>
    <t>9480000</t>
  </si>
  <si>
    <t>9481000</t>
  </si>
  <si>
    <t>9487000</t>
  </si>
  <si>
    <t>9488000</t>
  </si>
  <si>
    <t>9489300</t>
  </si>
  <si>
    <t>9753000</t>
  </si>
  <si>
    <t>9754000</t>
  </si>
  <si>
    <t>9764000</t>
  </si>
  <si>
    <t>9765000</t>
  </si>
  <si>
    <t>9803000</t>
  </si>
  <si>
    <t>9805100</t>
  </si>
  <si>
    <t>9813000</t>
  </si>
  <si>
    <t>9816000</t>
  </si>
  <si>
    <t>9818000</t>
  </si>
  <si>
    <t>9821000</t>
  </si>
  <si>
    <t>9824000</t>
  </si>
  <si>
    <t>9825000</t>
  </si>
  <si>
    <t>9831000</t>
  </si>
  <si>
    <t>9832000</t>
  </si>
  <si>
    <t>9834000</t>
  </si>
  <si>
    <t>9835000</t>
  </si>
  <si>
    <t>9837000</t>
  </si>
  <si>
    <t>9851000</t>
  </si>
  <si>
    <t>9856000</t>
  </si>
  <si>
    <t>9858000</t>
  </si>
  <si>
    <t>9863000</t>
  </si>
  <si>
    <t>9870000</t>
  </si>
  <si>
    <t>9872000</t>
  </si>
  <si>
    <t>9874000</t>
  </si>
  <si>
    <t>9875000</t>
  </si>
  <si>
    <t>9878000</t>
  </si>
  <si>
    <t>9879000</t>
  </si>
  <si>
    <t>9880000</t>
  </si>
  <si>
    <t>9885000</t>
  </si>
  <si>
    <t>9886000</t>
  </si>
  <si>
    <t>9887000</t>
  </si>
  <si>
    <t>9889000</t>
  </si>
  <si>
    <t>9892000</t>
  </si>
  <si>
    <t>9893000</t>
  </si>
  <si>
    <t>9894000</t>
  </si>
  <si>
    <t>9902000</t>
  </si>
  <si>
    <t>9903000</t>
  </si>
  <si>
    <t>9904000</t>
  </si>
  <si>
    <t>9912000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</si>
  <si>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</si>
  <si>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</si>
  <si>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</si>
  <si>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</si>
  <si>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</si>
  <si>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</si>
  <si>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</si>
  <si>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</si>
  <si>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9930100</t>
  </si>
  <si>
    <t>9930200</t>
  </si>
  <si>
    <t>9932000</t>
  </si>
  <si>
    <t xml:space="preserve">   Operating Revenues (400)</t>
  </si>
  <si>
    <t>9480000 Residential Sales</t>
  </si>
  <si>
    <t>9481000 Commercial and Industrial Sales</t>
  </si>
  <si>
    <t xml:space="preserve">    Sales of Gas (480-484)</t>
  </si>
  <si>
    <t>9487000 Forfeited Discounts</t>
  </si>
  <si>
    <t>9488000 Miscellaneous Service Revenues</t>
  </si>
  <si>
    <t>9489300 Revs from Transp of Gas of Others thru Distri Fac.</t>
  </si>
  <si>
    <t xml:space="preserve">    Other Operating Revenues (485-496)</t>
  </si>
  <si>
    <t xml:space="preserve">   Operating Expenses:</t>
  </si>
  <si>
    <t xml:space="preserve">    Operation Expenses (401)</t>
  </si>
  <si>
    <t xml:space="preserve">     Gas Production Operating Expense:</t>
  </si>
  <si>
    <t xml:space="preserve">      Natural Gas Production Oper Exp:</t>
  </si>
  <si>
    <t>9753000 Nat Gas Prod/Gath Op - Field Lines Expenses</t>
  </si>
  <si>
    <t>9754000 Nat Gas Prod/Gath Op - Field Compressor Sta Exps</t>
  </si>
  <si>
    <t xml:space="preserve">       Natural Gas Prod &amp; Gath Operation Exp</t>
  </si>
  <si>
    <t xml:space="preserve">        Total Natural Gas Production Oper Exp</t>
  </si>
  <si>
    <t>9803000 Oth Gas Supply Op - Nat Gas Transm Line Pur</t>
  </si>
  <si>
    <t>9805100 Oth Gas Supply Op - Pur Gas Cost Adjustments</t>
  </si>
  <si>
    <t>9813000 Oth Gas Supply Op - Other Gas Suppl</t>
  </si>
  <si>
    <t xml:space="preserve">         Total Gas Production Operating Exp</t>
  </si>
  <si>
    <t xml:space="preserve">     Nat Gas Storage, Term &amp; Proc Oper Exp:</t>
  </si>
  <si>
    <t>9816000 UG Storage Op - Well Expenses</t>
  </si>
  <si>
    <t>9818000 UG Storage Op - Compressor Station Expenses</t>
  </si>
  <si>
    <t>9821000 UG Storage Op - Purification Expenses</t>
  </si>
  <si>
    <t>9824000 UG Storage Op - Other Expenses</t>
  </si>
  <si>
    <t>9825000 UG Storage Op - Storage Well Royalties</t>
  </si>
  <si>
    <t xml:space="preserve">      Underground Storage Operation Expense</t>
  </si>
  <si>
    <t xml:space="preserve">       Ttl Nat Gas Strg, Term &amp; Proc Oper Exp</t>
  </si>
  <si>
    <t>9851000 Gas Transmission Op - Sys Control &amp; Load Dispatch</t>
  </si>
  <si>
    <t>9856000 Gas Transmission Op - Mains Expenses</t>
  </si>
  <si>
    <t>9858000 Gas Transmission Op - Transm/Compres Gas by Others</t>
  </si>
  <si>
    <t xml:space="preserve">     Gas Transmission Operations Exp</t>
  </si>
  <si>
    <t>9870000 Gas Distribution Op - Supervision and Engineering</t>
  </si>
  <si>
    <t>9872000 Gas Distribution Op - Compr Sta Labor &amp; Expense</t>
  </si>
  <si>
    <t>9874000 Gas Distribution Op - Mains and Services Exps</t>
  </si>
  <si>
    <t>9875000 Gas Distribution Op - Meas/Reg Sta Exps-General</t>
  </si>
  <si>
    <t>9878000 Gas Distribution Op - Meter/House Reg Exps</t>
  </si>
  <si>
    <t>9879000 Gas Distribution Op - Customer Installations Exps</t>
  </si>
  <si>
    <t>9880000 Gas Distribution Op - Other Expenses</t>
  </si>
  <si>
    <t xml:space="preserve">     Gas Distribution Operations Exp</t>
  </si>
  <si>
    <t>9902000 Customer Accounts - Meter Reading Expenses</t>
  </si>
  <si>
    <t>9903000 Customer Accounts - Customer Records &amp; Collections</t>
  </si>
  <si>
    <t>9904000 Customer Accounts - Uncollectible Accounts</t>
  </si>
  <si>
    <t xml:space="preserve">     Customer Accounts Expense</t>
  </si>
  <si>
    <t>9912000 Sales Expense - Demonstrating &amp; Selling</t>
  </si>
  <si>
    <t xml:space="preserve">     Sales Expense</t>
  </si>
  <si>
    <t>9920000 Admin &amp; General - Salaries</t>
  </si>
  <si>
    <t>9921000 Admin &amp; General - Office Supplies &amp; Expenses</t>
  </si>
  <si>
    <t>9922000 Admin &amp; General - Admin Exp Transferred - Credit</t>
  </si>
  <si>
    <t>9923000 Admin &amp; General - Outside Services Employed</t>
  </si>
  <si>
    <t>9924000 Admin &amp; General - Property Insurance</t>
  </si>
  <si>
    <t>9925000 Admin &amp; General - Injuries &amp; Damages</t>
  </si>
  <si>
    <t>9926000 Admin &amp; General - Employee Benefits</t>
  </si>
  <si>
    <t>9928000 Admin &amp; General - Regulatory Commission Expenses</t>
  </si>
  <si>
    <t>9930100 Admin &amp; General - General Advertising Expenses</t>
  </si>
  <si>
    <t>9930200 Admin &amp; General - Miscellaneous Expenses</t>
  </si>
  <si>
    <t xml:space="preserve">     Administrative &amp; General Operations Exp</t>
  </si>
  <si>
    <t xml:space="preserve">          Total Operation Expenses (401)</t>
  </si>
  <si>
    <t xml:space="preserve">    Maintenance Expenses (402)</t>
  </si>
  <si>
    <t xml:space="preserve">     Gas Production Maintenance Expenses</t>
  </si>
  <si>
    <t>9764000 Nat Gas Prod/Gath Maint - Field Lines</t>
  </si>
  <si>
    <t>9765000 Nat Gas Prod/Gath Maint - Fld Compres Sta Equip</t>
  </si>
  <si>
    <t xml:space="preserve">       Natural Gas Prod &amp; Gath Maint Exp</t>
  </si>
  <si>
    <t xml:space="preserve">        Total Nat Gas Production Maint Exp</t>
  </si>
  <si>
    <t xml:space="preserve">         Total Gas Production Maintenance Exp</t>
  </si>
  <si>
    <t xml:space="preserve">     Nat Gas Storage, Term &amp; Proc Maint Exp</t>
  </si>
  <si>
    <t>9831000 UG Storage Maint - Structures/Improvements</t>
  </si>
  <si>
    <t>9832000 UG Storage Maint - Reservoirs and Wells</t>
  </si>
  <si>
    <t>9834000 UG Storage Maint - Compressor Station Equipment</t>
  </si>
  <si>
    <t>9835000 UG Storage Maint - Meas/Reg Station Equip</t>
  </si>
  <si>
    <t>9837000 UG Storage Maint - Other Equipment</t>
  </si>
  <si>
    <t xml:space="preserve">      Underground Storage Maintenance Exp</t>
  </si>
  <si>
    <t xml:space="preserve">         Ttl Nat Gas Stor, Term &amp; Proc Maint</t>
  </si>
  <si>
    <t>9863000 Gas Transmission Maint - Mains</t>
  </si>
  <si>
    <t xml:space="preserve">     Gas Transmission Maintenance Expense</t>
  </si>
  <si>
    <t>9885000 Gas Distribution Maint - Supervision &amp; Engineering</t>
  </si>
  <si>
    <t>9886000 Gas Distribution Maint - Structures/Improvements</t>
  </si>
  <si>
    <t>9887000 Gas Distribution Maint - Mains</t>
  </si>
  <si>
    <t>9889000 Gas Distribution Maint - Meas/Reg Sta Equip-Genl</t>
  </si>
  <si>
    <t>9892000 Gas Distribution Maint - Services</t>
  </si>
  <si>
    <t>9893000 Gas Distribution Maint - Meters/House Regulators</t>
  </si>
  <si>
    <t>9894000 Gas Distribution Maint - Other Equipment</t>
  </si>
  <si>
    <t xml:space="preserve">     Gas Distribution Maintenance Expense</t>
  </si>
  <si>
    <t>9932000 Admin &amp; General Maint -Other General Plant -Gas</t>
  </si>
  <si>
    <t xml:space="preserve">     Administrative &amp; General Maintenance Exp</t>
  </si>
  <si>
    <t xml:space="preserve">          Total Maintenance Expenses (402)</t>
  </si>
  <si>
    <t>9403000 Depreciation Expense - Utility Plant</t>
  </si>
  <si>
    <t xml:space="preserve">    Depreciation Expense (403)</t>
  </si>
  <si>
    <t>9408100 Taxes Other than Income Taxes - Utility Operating</t>
  </si>
  <si>
    <t xml:space="preserve">    Taxes Other than Income Taxes (408.1)</t>
  </si>
  <si>
    <t>9409100 Income Taxes - Utility Operating Income</t>
  </si>
  <si>
    <t xml:space="preserve">    Income Taxes (409.1)</t>
  </si>
  <si>
    <t>9410100 Provision for Deferred Income Taxes - Utility Op I</t>
  </si>
  <si>
    <t xml:space="preserve">    Prov for Deferred Income Taxes (410.1)</t>
  </si>
  <si>
    <t xml:space="preserve">       Total Operating Expenses</t>
  </si>
  <si>
    <t xml:space="preserve">        NET UTILITY OPERATING INCOME</t>
  </si>
  <si>
    <t>Difference</t>
  </si>
  <si>
    <t>Operating Expenses</t>
  </si>
  <si>
    <t>Income Taxes</t>
  </si>
  <si>
    <t>Line Number</t>
  </si>
  <si>
    <t>FPFTY 6/30/26 at Current Rates</t>
  </si>
  <si>
    <t>Operating Revenues</t>
  </si>
  <si>
    <t>Total Operating Revenues</t>
  </si>
  <si>
    <t>Taxes Other Than Income Taxes</t>
  </si>
  <si>
    <t>Total Operating Expenses</t>
  </si>
  <si>
    <t>Net Operating Income</t>
  </si>
  <si>
    <t>Depreciation and Amortization</t>
  </si>
  <si>
    <t>Purchased Gas Expense</t>
  </si>
  <si>
    <t>Other Operating and Maintenance Expenses</t>
  </si>
  <si>
    <t>Other Operating</t>
  </si>
  <si>
    <t>FERC A/C #</t>
  </si>
  <si>
    <t>Major Account Group and Individual Account</t>
  </si>
  <si>
    <t>Per Summary</t>
  </si>
  <si>
    <t>Major Group</t>
  </si>
  <si>
    <t>Individual</t>
  </si>
  <si>
    <t>Sales of Gas</t>
  </si>
  <si>
    <t>Proposed Increase</t>
  </si>
  <si>
    <t>FPFTY 6/30/26 at Proposed Rates</t>
  </si>
  <si>
    <t>Base Period 12ME 2/28/25 Actual</t>
  </si>
  <si>
    <t>Pre-tax</t>
  </si>
  <si>
    <t>Rate</t>
  </si>
  <si>
    <t>Normalized income taxes</t>
  </si>
  <si>
    <t>5701150</t>
  </si>
  <si>
    <t>5701150 Franchise Taxes</t>
  </si>
  <si>
    <t>5702100</t>
  </si>
  <si>
    <t>5702100 Property Taxes</t>
  </si>
  <si>
    <t>5703100</t>
  </si>
  <si>
    <t>5703100 Payroll Taxes</t>
  </si>
  <si>
    <t>5703101</t>
  </si>
  <si>
    <t>5703101 Payroll Taxes - 2200</t>
  </si>
  <si>
    <t>5706100</t>
  </si>
  <si>
    <t>5706100 Sales and Use Tax</t>
  </si>
  <si>
    <t>5709100</t>
  </si>
  <si>
    <t>5709100 Other Miscellaneous Taxes</t>
  </si>
  <si>
    <t/>
  </si>
  <si>
    <t xml:space="preserve">  Taxes Other than Income Taxes</t>
  </si>
  <si>
    <t>Per books</t>
  </si>
  <si>
    <t>Add back Franchise Tax unrelated entry</t>
  </si>
  <si>
    <t>Add back Property Tax adjustment out of period</t>
  </si>
  <si>
    <t>Adjusted TOIC Base Period</t>
  </si>
  <si>
    <t>A</t>
  </si>
  <si>
    <t>B</t>
  </si>
  <si>
    <t>Adjusted to remove out-of-period adjustments booked during base period</t>
  </si>
  <si>
    <t>Recalculated versus Proposed Effective Tax Rate for consistency</t>
  </si>
  <si>
    <t>9496000</t>
  </si>
  <si>
    <t>9496000 Provision for Rate Refunds</t>
  </si>
  <si>
    <t>9907000</t>
  </si>
  <si>
    <t>9907000 Customer Service/Info -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</si>
</sst>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/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/>
    <xf numFmtId="164" fontId="1" fillId="0" borderId="0" xfId="1" applyNumberFormat="1" applyFont="1"/>
    <xf numFmtId="164" fontId="6" fillId="0" borderId="0" xfId="1" applyNumberFormat="1" applyFont="1"/>
    <xf numFmtId="164" fontId="2" fillId="0" borderId="0" xfId="1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4" fillId="0" borderId="0" xfId="1" applyNumberFormat="1" applyFont="1" applyBorder="1"/>
    <xf numFmtId="164" fontId="3" fillId="0" borderId="0" xfId="1" applyNumberFormat="1" applyFont="1" applyFill="1" applyBorder="1"/>
    <xf numFmtId="164" fontId="4" fillId="0" borderId="0" xfId="1" applyNumberFormat="1" applyFont="1"/>
    <xf numFmtId="164" fontId="1" fillId="0" borderId="0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165" fontId="0" fillId="0" borderId="0" xfId="2" applyNumberFormat="1" applyFont="1"/>
    <xf numFmtId="10" fontId="0" fillId="0" borderId="0" xfId="2" applyNumberFormat="1" applyFont="1"/>
    <xf numFmtId="49" fontId="8" fillId="2" borderId="1" xfId="3" applyNumberFormat="1" applyFont="1" applyFill="1" applyBorder="1"/>
    <xf numFmtId="49" fontId="8" fillId="3" borderId="1" xfId="3" applyNumberFormat="1" applyFont="1" applyFill="1" applyBorder="1"/>
    <xf numFmtId="164" fontId="8" fillId="2" borderId="1" xfId="1" applyNumberFormat="1" applyFont="1" applyFill="1" applyBorder="1"/>
    <xf numFmtId="49" fontId="8" fillId="4" borderId="1" xfId="3" applyNumberFormat="1" applyFont="1" applyFill="1" applyBorder="1"/>
    <xf numFmtId="164" fontId="8" fillId="4" borderId="1" xfId="1" applyNumberFormat="1" applyFont="1" applyFill="1" applyBorder="1"/>
    <xf numFmtId="49" fontId="8" fillId="2" borderId="0" xfId="3" applyNumberFormat="1" applyFont="1" applyFill="1" applyBorder="1"/>
    <xf numFmtId="164" fontId="0" fillId="0" borderId="0" xfId="0" applyNumberFormat="1"/>
    <xf numFmtId="164" fontId="4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 wrapText="1"/>
    </xf>
    <xf numFmtId="164" fontId="2" fillId="0" borderId="0" xfId="1" quotePrefix="1" applyNumberFormat="1" applyFont="1" applyFill="1" applyBorder="1"/>
  </cellXfs>
  <cellStyles count="4">
    <cellStyle name="Comma" xfId="1" builtinId="3"/>
    <cellStyle name="Normal" xfId="0" builtinId="0"/>
    <cellStyle name="Normal_Natural" xfId="3" xr:uid="{17AFDD65-7EDD-4B0B-ADAF-56D336AAF35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152400</xdr:rowOff>
    </xdr:from>
    <xdr:to>
      <xdr:col>22</xdr:col>
      <xdr:colOff>170161</xdr:colOff>
      <xdr:row>23</xdr:row>
      <xdr:rowOff>37567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F5675E-EDA3-43DB-4E20-5A408A09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152400"/>
          <a:ext cx="10314286" cy="4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ADD7-B3E5-48D1-A080-9E31ADCB5FB9}">
  <sheetPr>
    <pageSetUpPr fitToPage="1"/>
  </sheetPr>
  <dimension ref="A1:R21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8.28515625" style="1" customWidth="1"/>
    <col min="2" max="2" width="2.28515625" style="3" customWidth="1"/>
    <col min="3" max="3" width="40.42578125" style="3" customWidth="1"/>
    <col min="4" max="4" width="13.28515625" style="3" customWidth="1"/>
    <col min="5" max="5" width="2.5703125" style="3" customWidth="1"/>
    <col min="6" max="6" width="12.5703125" style="3" customWidth="1"/>
    <col min="7" max="8" width="12.28515625" style="3" bestFit="1" customWidth="1"/>
    <col min="9" max="9" width="9.140625" style="3"/>
    <col min="10" max="10" width="12.28515625" style="3" bestFit="1" customWidth="1"/>
    <col min="11" max="15" width="9.140625" style="3"/>
    <col min="16" max="16" width="12.28515625" style="3" bestFit="1" customWidth="1"/>
    <col min="17" max="17" width="11.28515625" style="3" bestFit="1" customWidth="1"/>
    <col min="18" max="18" width="12.28515625" style="3" bestFit="1" customWidth="1"/>
    <col min="19" max="16384" width="9.140625" style="3"/>
  </cols>
  <sheetData>
    <row r="1" spans="1:18" s="5" customFormat="1" ht="69" x14ac:dyDescent="0.4">
      <c r="A1" s="4" t="s">
        <v>158</v>
      </c>
      <c r="D1" s="4" t="s">
        <v>177</v>
      </c>
      <c r="E1" s="17"/>
      <c r="F1" s="4" t="s">
        <v>159</v>
      </c>
      <c r="G1" s="16" t="s">
        <v>175</v>
      </c>
      <c r="H1" s="16" t="s">
        <v>176</v>
      </c>
    </row>
    <row r="3" spans="1:18" ht="29.25" customHeight="1" x14ac:dyDescent="0.4">
      <c r="A3" s="1">
        <v>1</v>
      </c>
      <c r="C3" s="5" t="s">
        <v>160</v>
      </c>
    </row>
    <row r="4" spans="1:18" ht="29.25" customHeight="1" x14ac:dyDescent="0.25">
      <c r="A4" s="1">
        <f>1+A3</f>
        <v>2</v>
      </c>
      <c r="C4" s="3" t="s">
        <v>174</v>
      </c>
      <c r="D4" s="3">
        <v>-47050961</v>
      </c>
      <c r="F4" s="3">
        <v>-48202544.890000001</v>
      </c>
      <c r="G4" s="3">
        <v>-9123531.5</v>
      </c>
      <c r="H4" s="3">
        <v>-57326075.890000001</v>
      </c>
    </row>
    <row r="5" spans="1:18" ht="29.25" customHeight="1" x14ac:dyDescent="0.4">
      <c r="A5" s="1">
        <f t="shared" ref="A5:A14" si="0">1+A4</f>
        <v>3</v>
      </c>
      <c r="C5" s="3" t="s">
        <v>168</v>
      </c>
      <c r="D5" s="5">
        <v>-9272394</v>
      </c>
      <c r="E5" s="5"/>
      <c r="F5" s="5">
        <v>-9157834.4399999995</v>
      </c>
      <c r="G5" s="5">
        <v>-1785981</v>
      </c>
      <c r="H5" s="5">
        <v>-10943815.439999999</v>
      </c>
      <c r="Q5" s="5"/>
      <c r="R5" s="5"/>
    </row>
    <row r="6" spans="1:18" ht="29.25" customHeight="1" x14ac:dyDescent="0.25">
      <c r="A6" s="1">
        <f t="shared" si="0"/>
        <v>4</v>
      </c>
      <c r="C6" s="3" t="s">
        <v>161</v>
      </c>
      <c r="D6" s="3">
        <f>+D4+D5</f>
        <v>-56323355</v>
      </c>
      <c r="F6" s="3">
        <f>+F4+F5</f>
        <v>-57360379.329999998</v>
      </c>
      <c r="G6" s="3">
        <f t="shared" ref="G6:H6" si="1">+G4+G5</f>
        <v>-10909512.5</v>
      </c>
      <c r="H6" s="3">
        <f t="shared" si="1"/>
        <v>-68269891.329999998</v>
      </c>
    </row>
    <row r="7" spans="1:18" ht="29.25" customHeight="1" x14ac:dyDescent="0.4">
      <c r="A7" s="1">
        <f t="shared" si="0"/>
        <v>5</v>
      </c>
      <c r="C7" s="5" t="s">
        <v>156</v>
      </c>
    </row>
    <row r="8" spans="1:18" ht="29.25" customHeight="1" x14ac:dyDescent="0.25">
      <c r="A8" s="1">
        <f t="shared" si="0"/>
        <v>6</v>
      </c>
      <c r="C8" s="6" t="s">
        <v>166</v>
      </c>
      <c r="D8" s="3">
        <f>+'Tab 56 C-2'!E22</f>
        <v>15775757</v>
      </c>
      <c r="F8" s="3">
        <v>16227683.02</v>
      </c>
      <c r="H8" s="3">
        <v>16227683.02</v>
      </c>
    </row>
    <row r="9" spans="1:18" ht="29.25" customHeight="1" x14ac:dyDescent="0.25">
      <c r="A9" s="1">
        <f t="shared" si="0"/>
        <v>7</v>
      </c>
      <c r="C9" s="3" t="s">
        <v>167</v>
      </c>
      <c r="D9" s="3">
        <f>SUM('Tab 56 C-2'!E29:E90)</f>
        <v>17851322.210000001</v>
      </c>
      <c r="F9" s="3">
        <v>20136170.040349983</v>
      </c>
      <c r="H9" s="3">
        <v>20136170.040349983</v>
      </c>
    </row>
    <row r="10" spans="1:18" ht="29.25" customHeight="1" x14ac:dyDescent="0.25">
      <c r="A10" s="1">
        <f t="shared" si="0"/>
        <v>8</v>
      </c>
      <c r="C10" s="3" t="s">
        <v>165</v>
      </c>
      <c r="D10" s="3">
        <v>10919835</v>
      </c>
      <c r="F10" s="3">
        <v>13171784.59</v>
      </c>
      <c r="H10" s="3">
        <v>13171784.59</v>
      </c>
    </row>
    <row r="11" spans="1:18" ht="29.25" customHeight="1" x14ac:dyDescent="0.25">
      <c r="A11" s="1">
        <f t="shared" si="0"/>
        <v>9</v>
      </c>
      <c r="C11" s="3" t="s">
        <v>162</v>
      </c>
      <c r="D11" s="3">
        <f>+TOIC!C14</f>
        <v>3411485</v>
      </c>
      <c r="E11" s="27" t="s">
        <v>199</v>
      </c>
      <c r="F11" s="3">
        <v>3344779.9139999999</v>
      </c>
      <c r="H11" s="3">
        <v>3344779.9139999999</v>
      </c>
    </row>
    <row r="12" spans="1:18" ht="29.25" customHeight="1" x14ac:dyDescent="0.4">
      <c r="A12" s="1">
        <f t="shared" si="0"/>
        <v>10</v>
      </c>
      <c r="C12" s="3" t="s">
        <v>157</v>
      </c>
      <c r="D12" s="5">
        <f>-D21</f>
        <v>1348580.9905625146</v>
      </c>
      <c r="E12" s="27" t="s">
        <v>200</v>
      </c>
      <c r="F12" s="5">
        <v>2481059.35</v>
      </c>
      <c r="H12" s="3">
        <v>2481059.35</v>
      </c>
      <c r="K12" s="18"/>
    </row>
    <row r="13" spans="1:18" ht="29.25" customHeight="1" x14ac:dyDescent="0.4">
      <c r="A13" s="1">
        <f t="shared" si="0"/>
        <v>11</v>
      </c>
      <c r="C13" s="6" t="s">
        <v>163</v>
      </c>
      <c r="D13" s="5">
        <f>SUM(D8:D12)</f>
        <v>49306980.200562514</v>
      </c>
      <c r="E13" s="5"/>
      <c r="F13" s="5">
        <f>SUM(F8:F12)</f>
        <v>55361476.914349988</v>
      </c>
      <c r="G13" s="3">
        <v>0</v>
      </c>
      <c r="H13" s="5">
        <v>55361476.914349988</v>
      </c>
    </row>
    <row r="14" spans="1:18" ht="29.25" customHeight="1" x14ac:dyDescent="0.4">
      <c r="A14" s="1">
        <f t="shared" si="0"/>
        <v>12</v>
      </c>
      <c r="C14" s="3" t="s">
        <v>164</v>
      </c>
      <c r="D14" s="7">
        <f>+D13+D6</f>
        <v>-7016374.7994374856</v>
      </c>
      <c r="E14" s="7"/>
      <c r="F14" s="7">
        <f>+F13+F6</f>
        <v>-1998902.4156500101</v>
      </c>
      <c r="G14" s="7">
        <f t="shared" ref="G14:H14" si="2">+G13+G6</f>
        <v>-10909512.5</v>
      </c>
      <c r="H14" s="7">
        <f t="shared" si="2"/>
        <v>-12908414.41565001</v>
      </c>
    </row>
    <row r="16" spans="1:18" x14ac:dyDescent="0.25">
      <c r="B16" s="27" t="s">
        <v>199</v>
      </c>
      <c r="C16" s="3" t="s">
        <v>201</v>
      </c>
    </row>
    <row r="17" spans="2:8" x14ac:dyDescent="0.25">
      <c r="B17" s="27" t="s">
        <v>200</v>
      </c>
      <c r="C17" s="3" t="s">
        <v>202</v>
      </c>
    </row>
    <row r="18" spans="2:8" x14ac:dyDescent="0.25">
      <c r="B18" s="27"/>
    </row>
    <row r="19" spans="2:8" x14ac:dyDescent="0.25">
      <c r="C19" s="3" t="s">
        <v>178</v>
      </c>
      <c r="D19" s="3">
        <f>+D6+D8+D9+D10+D11</f>
        <v>-8364955.7899999991</v>
      </c>
      <c r="H19" s="3">
        <f>+H6+H8+H9+H10+H11</f>
        <v>-15389473.765650019</v>
      </c>
    </row>
    <row r="20" spans="2:8" x14ac:dyDescent="0.25">
      <c r="C20" s="3" t="s">
        <v>179</v>
      </c>
      <c r="D20" s="19">
        <f>+H20</f>
        <v>0.16121794596627687</v>
      </c>
      <c r="E20" s="19"/>
      <c r="H20" s="19">
        <f>-H12/H19</f>
        <v>0.16121794596627687</v>
      </c>
    </row>
    <row r="21" spans="2:8" x14ac:dyDescent="0.25">
      <c r="C21" s="3" t="s">
        <v>180</v>
      </c>
      <c r="D21" s="3">
        <f>+D19*D20</f>
        <v>-1348580.9905625146</v>
      </c>
    </row>
  </sheetData>
  <pageMargins left="0.7" right="0.7" top="1.25" bottom="0.75" header="0.3" footer="0.3"/>
  <pageSetup scale="87" fitToHeight="0" orientation="portrait" verticalDpi="0" r:id="rId1"/>
  <headerFooter>
    <oddHeader>&amp;CDelta Natural Gas Company, Inc.
Operating Income Summary
FPFTY 12 ME 6/30/26
Base Period 12 ME 2/28/25&amp;RTab 56 - Schedule C-1
Page 1 of 1
Witness:  Azeez Odusanya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8CFC-68C0-40D4-B049-8702C78EB92D}">
  <sheetPr>
    <pageSetUpPr fitToPage="1"/>
  </sheetPr>
  <dimension ref="A1:H104"/>
  <sheetViews>
    <sheetView workbookViewId="0">
      <selection activeCell="F6" sqref="F6"/>
    </sheetView>
  </sheetViews>
  <sheetFormatPr defaultColWidth="9.140625" defaultRowHeight="15" x14ac:dyDescent="0.25"/>
  <cols>
    <col min="1" max="1" width="8.28515625" style="15" customWidth="1"/>
    <col min="2" max="2" width="1.5703125" style="9" customWidth="1"/>
    <col min="3" max="3" width="8.85546875" style="11" customWidth="1"/>
    <col min="4" max="4" width="57.85546875" style="11" bestFit="1" customWidth="1"/>
    <col min="5" max="5" width="12.42578125" style="2" bestFit="1" customWidth="1"/>
    <col min="6" max="6" width="12.28515625" style="3" bestFit="1" customWidth="1"/>
    <col min="7" max="7" width="12.42578125" style="3" bestFit="1" customWidth="1"/>
    <col min="8" max="8" width="12.28515625" style="3" bestFit="1" customWidth="1"/>
    <col min="9" max="16" width="9.140625" style="3"/>
    <col min="17" max="17" width="12.28515625" style="3" bestFit="1" customWidth="1"/>
    <col min="18" max="16384" width="9.140625" style="3"/>
  </cols>
  <sheetData>
    <row r="1" spans="1:8" ht="39.75" customHeight="1" x14ac:dyDescent="0.4">
      <c r="A1" s="29" t="s">
        <v>158</v>
      </c>
      <c r="C1" s="30" t="s">
        <v>169</v>
      </c>
      <c r="E1" s="28" t="s">
        <v>177</v>
      </c>
      <c r="F1" s="28"/>
      <c r="G1" s="28" t="s">
        <v>159</v>
      </c>
      <c r="H1" s="28"/>
    </row>
    <row r="2" spans="1:8" ht="17.25" x14ac:dyDescent="0.4">
      <c r="A2" s="29"/>
      <c r="C2" s="30"/>
      <c r="D2" s="10" t="s">
        <v>170</v>
      </c>
      <c r="E2" s="4" t="s">
        <v>172</v>
      </c>
      <c r="F2" s="4" t="s">
        <v>173</v>
      </c>
      <c r="G2" s="4" t="s">
        <v>172</v>
      </c>
      <c r="H2" s="4" t="s">
        <v>173</v>
      </c>
    </row>
    <row r="4" spans="1:8" x14ac:dyDescent="0.25">
      <c r="A4" s="15">
        <v>1</v>
      </c>
      <c r="C4" s="8"/>
      <c r="D4" s="8" t="s">
        <v>59</v>
      </c>
      <c r="E4" s="8"/>
    </row>
    <row r="5" spans="1:8" x14ac:dyDescent="0.25">
      <c r="A5" s="15">
        <f t="shared" ref="A5:A40" si="0">1+A4</f>
        <v>2</v>
      </c>
      <c r="C5" s="8" t="s">
        <v>4</v>
      </c>
      <c r="D5" s="8" t="s">
        <v>60</v>
      </c>
      <c r="E5" s="8"/>
      <c r="F5" s="3">
        <v>-28082952</v>
      </c>
      <c r="H5" s="3">
        <v>-29296538.23</v>
      </c>
    </row>
    <row r="6" spans="1:8" x14ac:dyDescent="0.25">
      <c r="A6" s="15">
        <f t="shared" si="0"/>
        <v>3</v>
      </c>
      <c r="C6" s="8" t="s">
        <v>5</v>
      </c>
      <c r="D6" s="8" t="s">
        <v>61</v>
      </c>
      <c r="E6" s="8"/>
      <c r="F6" s="3">
        <v>-18968010</v>
      </c>
      <c r="H6" s="3">
        <v>-18906006.66</v>
      </c>
    </row>
    <row r="7" spans="1:8" s="14" customFormat="1" x14ac:dyDescent="0.25">
      <c r="A7" s="15">
        <f t="shared" si="0"/>
        <v>4</v>
      </c>
      <c r="B7" s="12"/>
      <c r="C7" s="13"/>
      <c r="D7" s="13" t="s">
        <v>62</v>
      </c>
      <c r="E7" s="13">
        <f>+F6+F5</f>
        <v>-47050962</v>
      </c>
      <c r="F7" s="14">
        <v>0</v>
      </c>
      <c r="G7" s="13">
        <f>+H6+H5</f>
        <v>-48202544.890000001</v>
      </c>
      <c r="H7" s="14">
        <v>0</v>
      </c>
    </row>
    <row r="8" spans="1:8" x14ac:dyDescent="0.25">
      <c r="A8" s="15">
        <f t="shared" si="0"/>
        <v>5</v>
      </c>
      <c r="C8" s="8" t="s">
        <v>6</v>
      </c>
      <c r="D8" s="8" t="s">
        <v>63</v>
      </c>
      <c r="E8" s="8"/>
      <c r="F8" s="3">
        <v>-17313</v>
      </c>
      <c r="G8" s="8"/>
      <c r="H8" s="3">
        <v>-19773.650000000001</v>
      </c>
    </row>
    <row r="9" spans="1:8" x14ac:dyDescent="0.25">
      <c r="A9" s="15">
        <f t="shared" si="0"/>
        <v>6</v>
      </c>
      <c r="C9" s="8" t="s">
        <v>7</v>
      </c>
      <c r="D9" s="8" t="s">
        <v>64</v>
      </c>
      <c r="E9" s="8"/>
      <c r="F9" s="3">
        <v>-33312</v>
      </c>
      <c r="G9" s="8"/>
      <c r="H9" s="3">
        <v>-35148.71</v>
      </c>
    </row>
    <row r="10" spans="1:8" x14ac:dyDescent="0.25">
      <c r="A10" s="15">
        <f t="shared" si="0"/>
        <v>7</v>
      </c>
      <c r="C10" s="8" t="s">
        <v>8</v>
      </c>
      <c r="D10" s="8" t="s">
        <v>65</v>
      </c>
      <c r="E10" s="8"/>
      <c r="F10" s="3">
        <v>-9221726</v>
      </c>
      <c r="G10" s="8"/>
      <c r="H10" s="3">
        <v>-9102912.0800000001</v>
      </c>
    </row>
    <row r="11" spans="1:8" x14ac:dyDescent="0.25">
      <c r="C11" s="31" t="s">
        <v>203</v>
      </c>
      <c r="D11" s="8" t="s">
        <v>204</v>
      </c>
      <c r="E11" s="8"/>
      <c r="F11" s="3">
        <v>-43</v>
      </c>
      <c r="G11" s="8"/>
    </row>
    <row r="12" spans="1:8" s="14" customFormat="1" x14ac:dyDescent="0.25">
      <c r="A12" s="15">
        <f>1+A10</f>
        <v>8</v>
      </c>
      <c r="B12" s="12"/>
      <c r="C12" s="13"/>
      <c r="D12" s="13" t="s">
        <v>66</v>
      </c>
      <c r="E12" s="13">
        <f>SUM(F8:F11)</f>
        <v>-9272394</v>
      </c>
      <c r="F12" s="14">
        <v>0</v>
      </c>
      <c r="G12" s="13">
        <f>SUM(H8:H10)</f>
        <v>-9157834.4399999995</v>
      </c>
      <c r="H12" s="14">
        <v>0</v>
      </c>
    </row>
    <row r="13" spans="1:8" x14ac:dyDescent="0.25">
      <c r="A13" s="15">
        <f t="shared" si="0"/>
        <v>9</v>
      </c>
      <c r="C13" s="8"/>
      <c r="D13" s="8" t="s">
        <v>67</v>
      </c>
      <c r="E13" s="8"/>
      <c r="F13" s="3">
        <v>0</v>
      </c>
      <c r="G13" s="8"/>
      <c r="H13" s="3">
        <v>0</v>
      </c>
    </row>
    <row r="14" spans="1:8" x14ac:dyDescent="0.25">
      <c r="A14" s="15">
        <f t="shared" si="0"/>
        <v>10</v>
      </c>
      <c r="C14" s="8"/>
      <c r="D14" s="8" t="s">
        <v>68</v>
      </c>
      <c r="E14" s="8"/>
      <c r="F14" s="3">
        <v>0</v>
      </c>
      <c r="G14" s="8"/>
      <c r="H14" s="3">
        <v>0</v>
      </c>
    </row>
    <row r="15" spans="1:8" x14ac:dyDescent="0.25">
      <c r="A15" s="15">
        <f t="shared" si="0"/>
        <v>11</v>
      </c>
      <c r="C15" s="8"/>
      <c r="D15" s="8" t="s">
        <v>69</v>
      </c>
      <c r="E15" s="8"/>
      <c r="F15" s="3">
        <v>0</v>
      </c>
      <c r="G15" s="8"/>
      <c r="H15" s="3">
        <v>0</v>
      </c>
    </row>
    <row r="16" spans="1:8" x14ac:dyDescent="0.25">
      <c r="A16" s="15">
        <f t="shared" si="0"/>
        <v>12</v>
      </c>
      <c r="C16" s="8"/>
      <c r="D16" s="8" t="s">
        <v>70</v>
      </c>
      <c r="E16" s="8"/>
      <c r="F16" s="3">
        <v>0</v>
      </c>
      <c r="G16" s="8"/>
      <c r="H16" s="3">
        <v>0</v>
      </c>
    </row>
    <row r="17" spans="1:8" x14ac:dyDescent="0.25">
      <c r="A17" s="15">
        <f t="shared" si="0"/>
        <v>13</v>
      </c>
      <c r="C17" s="8"/>
      <c r="D17" s="8" t="s">
        <v>73</v>
      </c>
      <c r="E17" s="8"/>
      <c r="F17" s="3">
        <v>0</v>
      </c>
      <c r="G17" s="8"/>
      <c r="H17" s="3">
        <v>0</v>
      </c>
    </row>
    <row r="18" spans="1:8" x14ac:dyDescent="0.25">
      <c r="A18" s="15">
        <f t="shared" si="0"/>
        <v>14</v>
      </c>
      <c r="C18" s="8"/>
      <c r="D18" s="8" t="s">
        <v>74</v>
      </c>
      <c r="E18" s="8"/>
      <c r="F18" s="3">
        <v>0</v>
      </c>
      <c r="G18" s="8"/>
      <c r="H18" s="3">
        <v>0</v>
      </c>
    </row>
    <row r="19" spans="1:8" x14ac:dyDescent="0.25">
      <c r="A19" s="15">
        <f t="shared" si="0"/>
        <v>15</v>
      </c>
      <c r="C19" s="8" t="s">
        <v>13</v>
      </c>
      <c r="D19" s="8" t="s">
        <v>75</v>
      </c>
      <c r="E19" s="8"/>
      <c r="F19" s="3">
        <v>14115940</v>
      </c>
      <c r="G19" s="8"/>
      <c r="H19" s="3">
        <v>16227682.640000001</v>
      </c>
    </row>
    <row r="20" spans="1:8" x14ac:dyDescent="0.25">
      <c r="A20" s="15">
        <f t="shared" si="0"/>
        <v>16</v>
      </c>
      <c r="C20" s="8" t="s">
        <v>14</v>
      </c>
      <c r="D20" s="8" t="s">
        <v>76</v>
      </c>
      <c r="E20" s="8"/>
      <c r="F20" s="3">
        <v>1415804</v>
      </c>
      <c r="G20" s="8"/>
      <c r="H20" s="3">
        <v>0.38000000012107193</v>
      </c>
    </row>
    <row r="21" spans="1:8" x14ac:dyDescent="0.25">
      <c r="A21" s="15">
        <f t="shared" si="0"/>
        <v>17</v>
      </c>
      <c r="C21" s="8" t="s">
        <v>28</v>
      </c>
      <c r="D21" s="8" t="s">
        <v>89</v>
      </c>
      <c r="E21" s="8"/>
      <c r="F21" s="3">
        <v>244013</v>
      </c>
      <c r="G21" s="8"/>
      <c r="H21" s="3">
        <v>0</v>
      </c>
    </row>
    <row r="22" spans="1:8" s="14" customFormat="1" x14ac:dyDescent="0.25">
      <c r="A22" s="15">
        <f t="shared" si="0"/>
        <v>18</v>
      </c>
      <c r="B22" s="12"/>
      <c r="C22" s="13"/>
      <c r="D22" s="13" t="s">
        <v>78</v>
      </c>
      <c r="E22" s="13">
        <f>SUM(F19:F21)</f>
        <v>15775757</v>
      </c>
      <c r="F22" s="14">
        <v>0</v>
      </c>
      <c r="G22" s="13">
        <f>SUM(H19:H21)</f>
        <v>16227683.020000001</v>
      </c>
      <c r="H22" s="14">
        <v>0</v>
      </c>
    </row>
    <row r="23" spans="1:8" x14ac:dyDescent="0.25">
      <c r="A23" s="15">
        <f t="shared" si="0"/>
        <v>19</v>
      </c>
      <c r="C23" s="8"/>
      <c r="D23" s="8" t="s">
        <v>79</v>
      </c>
      <c r="E23" s="8"/>
      <c r="F23" s="3">
        <v>0</v>
      </c>
      <c r="G23" s="8"/>
      <c r="H23" s="3">
        <v>0</v>
      </c>
    </row>
    <row r="24" spans="1:8" x14ac:dyDescent="0.25">
      <c r="A24" s="15">
        <f t="shared" si="0"/>
        <v>20</v>
      </c>
      <c r="C24" s="8" t="s">
        <v>16</v>
      </c>
      <c r="D24" s="8" t="s">
        <v>80</v>
      </c>
      <c r="E24" s="8"/>
      <c r="F24" s="3">
        <v>116790</v>
      </c>
      <c r="G24" s="8"/>
      <c r="H24" s="3">
        <v>52705.987911121738</v>
      </c>
    </row>
    <row r="25" spans="1:8" x14ac:dyDescent="0.25">
      <c r="A25" s="15">
        <f t="shared" si="0"/>
        <v>21</v>
      </c>
      <c r="C25" s="8" t="s">
        <v>17</v>
      </c>
      <c r="D25" s="8" t="s">
        <v>81</v>
      </c>
      <c r="E25" s="8"/>
      <c r="F25" s="3">
        <v>188014</v>
      </c>
      <c r="G25" s="8"/>
      <c r="H25" s="3">
        <v>400645.71946813806</v>
      </c>
    </row>
    <row r="26" spans="1:8" x14ac:dyDescent="0.25">
      <c r="A26" s="15">
        <f t="shared" si="0"/>
        <v>22</v>
      </c>
      <c r="C26" s="8" t="s">
        <v>18</v>
      </c>
      <c r="D26" s="8" t="s">
        <v>82</v>
      </c>
      <c r="E26" s="8"/>
      <c r="F26" s="3">
        <v>214836</v>
      </c>
      <c r="G26" s="8"/>
      <c r="H26" s="3">
        <v>77817.62791169007</v>
      </c>
    </row>
    <row r="27" spans="1:8" x14ac:dyDescent="0.25">
      <c r="A27" s="15">
        <f t="shared" si="0"/>
        <v>23</v>
      </c>
      <c r="C27" s="8" t="s">
        <v>19</v>
      </c>
      <c r="D27" s="8" t="s">
        <v>83</v>
      </c>
      <c r="E27" s="8"/>
      <c r="F27" s="3">
        <v>37038</v>
      </c>
      <c r="G27" s="8"/>
      <c r="H27" s="3">
        <v>22680.242101281106</v>
      </c>
    </row>
    <row r="28" spans="1:8" x14ac:dyDescent="0.25">
      <c r="A28" s="15">
        <f t="shared" si="0"/>
        <v>24</v>
      </c>
      <c r="C28" s="8" t="s">
        <v>20</v>
      </c>
      <c r="D28" s="8" t="s">
        <v>84</v>
      </c>
      <c r="E28" s="8"/>
      <c r="F28" s="3">
        <v>39466</v>
      </c>
      <c r="G28" s="8"/>
      <c r="H28" s="3">
        <v>29523.545698544338</v>
      </c>
    </row>
    <row r="29" spans="1:8" s="14" customFormat="1" x14ac:dyDescent="0.25">
      <c r="A29" s="15">
        <f t="shared" si="0"/>
        <v>25</v>
      </c>
      <c r="B29" s="12"/>
      <c r="C29" s="13"/>
      <c r="D29" s="13" t="s">
        <v>85</v>
      </c>
      <c r="E29" s="13">
        <f>SUM(F24:F28)</f>
        <v>596144</v>
      </c>
      <c r="F29" s="14">
        <v>0</v>
      </c>
      <c r="G29" s="13">
        <f>SUM(H24:H28)</f>
        <v>583373.12309077533</v>
      </c>
      <c r="H29" s="14">
        <v>0</v>
      </c>
    </row>
    <row r="30" spans="1:8" x14ac:dyDescent="0.25">
      <c r="A30" s="15">
        <f t="shared" si="0"/>
        <v>26</v>
      </c>
      <c r="C30" s="8"/>
      <c r="D30" s="8" t="s">
        <v>86</v>
      </c>
      <c r="E30" s="8"/>
      <c r="F30" s="3">
        <v>0</v>
      </c>
      <c r="G30" s="8"/>
      <c r="H30" s="3">
        <v>0</v>
      </c>
    </row>
    <row r="31" spans="1:8" x14ac:dyDescent="0.25">
      <c r="A31" s="15">
        <f t="shared" si="0"/>
        <v>27</v>
      </c>
      <c r="C31" s="8" t="s">
        <v>26</v>
      </c>
      <c r="D31" s="8" t="s">
        <v>87</v>
      </c>
      <c r="E31" s="8"/>
      <c r="F31" s="3">
        <v>118663</v>
      </c>
      <c r="G31" s="8"/>
      <c r="H31" s="3">
        <v>113540.47570459792</v>
      </c>
    </row>
    <row r="32" spans="1:8" x14ac:dyDescent="0.25">
      <c r="A32" s="15">
        <f t="shared" si="0"/>
        <v>28</v>
      </c>
      <c r="C32" s="8" t="s">
        <v>27</v>
      </c>
      <c r="D32" s="8" t="s">
        <v>88</v>
      </c>
      <c r="E32" s="8"/>
      <c r="F32" s="3">
        <v>1212740</v>
      </c>
      <c r="G32" s="8"/>
      <c r="H32" s="3">
        <v>1043446.0248085351</v>
      </c>
    </row>
    <row r="33" spans="1:8" x14ac:dyDescent="0.25">
      <c r="A33" s="15">
        <f t="shared" si="0"/>
        <v>29</v>
      </c>
      <c r="C33" s="8" t="s">
        <v>9</v>
      </c>
      <c r="D33" s="8" t="s">
        <v>71</v>
      </c>
      <c r="E33" s="8"/>
      <c r="F33" s="3">
        <v>26362</v>
      </c>
      <c r="G33" s="8"/>
      <c r="H33" s="3">
        <v>10654.221632590605</v>
      </c>
    </row>
    <row r="34" spans="1:8" x14ac:dyDescent="0.25">
      <c r="A34" s="15">
        <f t="shared" si="0"/>
        <v>30</v>
      </c>
      <c r="C34" s="8" t="s">
        <v>10</v>
      </c>
      <c r="D34" s="8" t="s">
        <v>72</v>
      </c>
      <c r="E34" s="8"/>
      <c r="F34" s="3">
        <v>198820</v>
      </c>
      <c r="G34" s="8"/>
      <c r="H34" s="3">
        <v>95228.945109510285</v>
      </c>
    </row>
    <row r="35" spans="1:8" x14ac:dyDescent="0.25">
      <c r="A35" s="15">
        <f t="shared" si="0"/>
        <v>31</v>
      </c>
      <c r="C35" s="8" t="s">
        <v>15</v>
      </c>
      <c r="D35" s="8" t="s">
        <v>77</v>
      </c>
      <c r="E35" s="8"/>
      <c r="F35" s="3">
        <v>1002</v>
      </c>
      <c r="G35" s="8"/>
      <c r="H35" s="3">
        <v>681.21027823221914</v>
      </c>
    </row>
    <row r="36" spans="1:8" s="14" customFormat="1" x14ac:dyDescent="0.25">
      <c r="A36" s="15">
        <f t="shared" si="0"/>
        <v>32</v>
      </c>
      <c r="B36" s="12"/>
      <c r="C36" s="13"/>
      <c r="D36" s="13" t="s">
        <v>90</v>
      </c>
      <c r="E36" s="13">
        <f>SUM(F31:F35)</f>
        <v>1557587</v>
      </c>
      <c r="F36" s="14">
        <v>0</v>
      </c>
      <c r="G36" s="13">
        <f>SUM(H31:H35)</f>
        <v>1263550.8775334661</v>
      </c>
      <c r="H36" s="14">
        <v>0</v>
      </c>
    </row>
    <row r="37" spans="1:8" x14ac:dyDescent="0.25">
      <c r="A37" s="15">
        <f t="shared" si="0"/>
        <v>33</v>
      </c>
      <c r="C37" s="8" t="s">
        <v>30</v>
      </c>
      <c r="D37" s="8" t="s">
        <v>91</v>
      </c>
      <c r="E37" s="8"/>
      <c r="F37" s="3">
        <v>17248</v>
      </c>
      <c r="G37" s="8"/>
      <c r="H37" s="3">
        <v>780.88831527109664</v>
      </c>
    </row>
    <row r="38" spans="1:8" x14ac:dyDescent="0.25">
      <c r="A38" s="15">
        <f t="shared" si="0"/>
        <v>34</v>
      </c>
      <c r="C38" s="8" t="s">
        <v>31</v>
      </c>
      <c r="D38" s="8" t="s">
        <v>92</v>
      </c>
      <c r="E38" s="8"/>
      <c r="F38" s="3">
        <v>385654</v>
      </c>
      <c r="G38" s="8"/>
      <c r="H38" s="3">
        <v>370377.66010382219</v>
      </c>
    </row>
    <row r="39" spans="1:8" x14ac:dyDescent="0.25">
      <c r="A39" s="15">
        <f t="shared" si="0"/>
        <v>35</v>
      </c>
      <c r="C39" s="8" t="s">
        <v>32</v>
      </c>
      <c r="D39" s="8" t="s">
        <v>93</v>
      </c>
      <c r="E39" s="8"/>
      <c r="F39" s="3">
        <v>4745842</v>
      </c>
      <c r="G39" s="8"/>
      <c r="H39" s="3">
        <v>4068802.1829106132</v>
      </c>
    </row>
    <row r="40" spans="1:8" x14ac:dyDescent="0.25">
      <c r="A40" s="15">
        <f t="shared" si="0"/>
        <v>36</v>
      </c>
      <c r="C40" s="8" t="s">
        <v>33</v>
      </c>
      <c r="D40" s="8" t="s">
        <v>94</v>
      </c>
      <c r="E40" s="8"/>
      <c r="F40" s="3">
        <v>1973</v>
      </c>
      <c r="G40" s="8"/>
      <c r="H40" s="3">
        <v>2278.4936165288468</v>
      </c>
    </row>
    <row r="41" spans="1:8" x14ac:dyDescent="0.25">
      <c r="A41" s="15">
        <f t="shared" ref="A41:A101" si="1">1+A40</f>
        <v>37</v>
      </c>
      <c r="C41" s="8" t="s">
        <v>34</v>
      </c>
      <c r="D41" s="8" t="s">
        <v>95</v>
      </c>
      <c r="E41" s="8"/>
      <c r="F41" s="3">
        <v>281121</v>
      </c>
      <c r="G41" s="8"/>
      <c r="H41" s="3">
        <v>470865.38534314925</v>
      </c>
    </row>
    <row r="42" spans="1:8" x14ac:dyDescent="0.25">
      <c r="A42" s="15">
        <f t="shared" si="1"/>
        <v>38</v>
      </c>
      <c r="C42" s="8" t="s">
        <v>35</v>
      </c>
      <c r="D42" s="8" t="s">
        <v>96</v>
      </c>
      <c r="E42" s="8"/>
      <c r="F42" s="3">
        <v>143846</v>
      </c>
      <c r="G42" s="8"/>
      <c r="H42" s="3">
        <v>20273.653809539122</v>
      </c>
    </row>
    <row r="43" spans="1:8" x14ac:dyDescent="0.25">
      <c r="A43" s="15">
        <f t="shared" si="1"/>
        <v>39</v>
      </c>
      <c r="C43" s="8" t="s">
        <v>36</v>
      </c>
      <c r="D43" s="8" t="s">
        <v>97</v>
      </c>
      <c r="E43" s="8"/>
      <c r="F43" s="3">
        <v>710360</v>
      </c>
      <c r="G43" s="8"/>
      <c r="H43" s="3">
        <v>622913.05468699208</v>
      </c>
    </row>
    <row r="44" spans="1:8" s="14" customFormat="1" x14ac:dyDescent="0.25">
      <c r="A44" s="15">
        <f t="shared" si="1"/>
        <v>40</v>
      </c>
      <c r="B44" s="12"/>
      <c r="C44" s="13"/>
      <c r="D44" s="13" t="s">
        <v>98</v>
      </c>
      <c r="E44" s="13">
        <f>SUM(F37:F43)</f>
        <v>6286044</v>
      </c>
      <c r="F44" s="14">
        <v>0</v>
      </c>
      <c r="G44" s="13">
        <f>SUM(H37:H43)</f>
        <v>5556291.3187859161</v>
      </c>
      <c r="H44" s="14">
        <v>0</v>
      </c>
    </row>
    <row r="45" spans="1:8" x14ac:dyDescent="0.25">
      <c r="A45" s="15">
        <f t="shared" si="1"/>
        <v>41</v>
      </c>
      <c r="C45" s="8" t="s">
        <v>44</v>
      </c>
      <c r="D45" s="8" t="s">
        <v>99</v>
      </c>
      <c r="E45" s="8"/>
      <c r="F45" s="3">
        <v>62433</v>
      </c>
      <c r="G45" s="8"/>
      <c r="H45" s="3">
        <v>39426.152323812501</v>
      </c>
    </row>
    <row r="46" spans="1:8" x14ac:dyDescent="0.25">
      <c r="A46" s="15">
        <f t="shared" si="1"/>
        <v>42</v>
      </c>
      <c r="C46" s="8" t="s">
        <v>45</v>
      </c>
      <c r="D46" s="8" t="s">
        <v>100</v>
      </c>
      <c r="E46" s="8"/>
      <c r="F46" s="3">
        <v>771429</v>
      </c>
      <c r="G46" s="8"/>
      <c r="H46" s="3">
        <v>907120.86092200468</v>
      </c>
    </row>
    <row r="47" spans="1:8" x14ac:dyDescent="0.25">
      <c r="A47" s="15">
        <f t="shared" si="1"/>
        <v>43</v>
      </c>
      <c r="C47" s="8" t="s">
        <v>46</v>
      </c>
      <c r="D47" s="8" t="s">
        <v>101</v>
      </c>
      <c r="E47" s="8"/>
      <c r="F47" s="3">
        <v>192335</v>
      </c>
      <c r="G47" s="8"/>
      <c r="H47" s="3">
        <v>380856.52999999997</v>
      </c>
    </row>
    <row r="48" spans="1:8" x14ac:dyDescent="0.25">
      <c r="C48" s="31" t="s">
        <v>205</v>
      </c>
      <c r="D48" s="8" t="s">
        <v>206</v>
      </c>
      <c r="E48" s="8"/>
      <c r="F48" s="3">
        <v>216</v>
      </c>
      <c r="G48" s="8"/>
    </row>
    <row r="49" spans="1:8" s="14" customFormat="1" x14ac:dyDescent="0.25">
      <c r="A49" s="15">
        <f>1+A47</f>
        <v>44</v>
      </c>
      <c r="B49" s="12"/>
      <c r="C49" s="13"/>
      <c r="D49" s="13" t="s">
        <v>102</v>
      </c>
      <c r="E49" s="13">
        <f>SUM(F45:F48)</f>
        <v>1026413</v>
      </c>
      <c r="F49" s="14">
        <v>0</v>
      </c>
      <c r="G49" s="13">
        <f>SUM(H45:H47)</f>
        <v>1327403.5432458171</v>
      </c>
      <c r="H49" s="14">
        <v>0</v>
      </c>
    </row>
    <row r="50" spans="1:8" x14ac:dyDescent="0.25">
      <c r="A50" s="15">
        <f t="shared" si="1"/>
        <v>45</v>
      </c>
      <c r="C50" s="8" t="s">
        <v>47</v>
      </c>
      <c r="D50" s="8" t="s">
        <v>103</v>
      </c>
      <c r="E50" s="8"/>
      <c r="F50" s="3">
        <v>468</v>
      </c>
      <c r="G50" s="8"/>
      <c r="H50" s="3">
        <v>4729.9218077778633</v>
      </c>
    </row>
    <row r="51" spans="1:8" s="14" customFormat="1" x14ac:dyDescent="0.25">
      <c r="A51" s="15">
        <f t="shared" si="1"/>
        <v>46</v>
      </c>
      <c r="B51" s="12"/>
      <c r="C51" s="13"/>
      <c r="D51" s="13" t="s">
        <v>104</v>
      </c>
      <c r="E51" s="13">
        <f>+F50</f>
        <v>468</v>
      </c>
      <c r="F51" s="14">
        <v>0</v>
      </c>
      <c r="G51" s="13">
        <f>+H50</f>
        <v>4729.9218077778633</v>
      </c>
      <c r="H51" s="14">
        <v>0</v>
      </c>
    </row>
    <row r="52" spans="1:8" x14ac:dyDescent="0.25">
      <c r="A52" s="15">
        <f t="shared" si="1"/>
        <v>47</v>
      </c>
      <c r="C52" s="8" t="s">
        <v>48</v>
      </c>
      <c r="D52" s="8" t="s">
        <v>105</v>
      </c>
      <c r="E52" s="8"/>
      <c r="F52" s="3">
        <v>2399779</v>
      </c>
      <c r="G52" s="8"/>
      <c r="H52" s="3">
        <v>2431025.3687459994</v>
      </c>
    </row>
    <row r="53" spans="1:8" x14ac:dyDescent="0.25">
      <c r="A53" s="15">
        <f t="shared" si="1"/>
        <v>48</v>
      </c>
      <c r="C53" s="8" t="s">
        <v>49</v>
      </c>
      <c r="D53" s="8" t="s">
        <v>106</v>
      </c>
      <c r="E53" s="8"/>
      <c r="F53" s="3">
        <v>1321524</v>
      </c>
      <c r="G53" s="8"/>
      <c r="H53" s="3">
        <v>1448679.0981988392</v>
      </c>
    </row>
    <row r="54" spans="1:8" x14ac:dyDescent="0.25">
      <c r="A54" s="15">
        <f t="shared" si="1"/>
        <v>49</v>
      </c>
      <c r="C54" s="8" t="s">
        <v>50</v>
      </c>
      <c r="D54" s="8" t="s">
        <v>107</v>
      </c>
      <c r="E54" s="8"/>
      <c r="F54" s="3">
        <v>-3245369</v>
      </c>
      <c r="G54" s="8"/>
      <c r="H54" s="3">
        <v>-2220760.1042391118</v>
      </c>
    </row>
    <row r="55" spans="1:8" x14ac:dyDescent="0.25">
      <c r="A55" s="15">
        <f t="shared" si="1"/>
        <v>50</v>
      </c>
      <c r="C55" s="8" t="s">
        <v>51</v>
      </c>
      <c r="D55" s="8" t="s">
        <v>108</v>
      </c>
      <c r="E55" s="8"/>
      <c r="F55" s="3">
        <v>2333436</v>
      </c>
      <c r="G55" s="8"/>
      <c r="H55" s="3">
        <v>2641012.7179050143</v>
      </c>
    </row>
    <row r="56" spans="1:8" x14ac:dyDescent="0.25">
      <c r="A56" s="15">
        <f t="shared" si="1"/>
        <v>51</v>
      </c>
      <c r="C56" s="8" t="s">
        <v>52</v>
      </c>
      <c r="D56" s="8" t="s">
        <v>109</v>
      </c>
      <c r="E56" s="8"/>
      <c r="F56" s="3">
        <v>211005</v>
      </c>
      <c r="G56" s="8"/>
      <c r="H56" s="3">
        <v>662938.86458090879</v>
      </c>
    </row>
    <row r="57" spans="1:8" x14ac:dyDescent="0.25">
      <c r="A57" s="15">
        <f t="shared" si="1"/>
        <v>52</v>
      </c>
      <c r="C57" s="8" t="s">
        <v>53</v>
      </c>
      <c r="D57" s="8" t="s">
        <v>110</v>
      </c>
      <c r="E57" s="8"/>
      <c r="F57" s="3">
        <v>1410398</v>
      </c>
      <c r="G57" s="8"/>
      <c r="H57" s="3">
        <v>942757.81629805872</v>
      </c>
    </row>
    <row r="58" spans="1:8" x14ac:dyDescent="0.25">
      <c r="A58" s="15">
        <f t="shared" si="1"/>
        <v>53</v>
      </c>
      <c r="C58" s="8" t="s">
        <v>54</v>
      </c>
      <c r="D58" s="8" t="s">
        <v>111</v>
      </c>
      <c r="E58" s="8"/>
      <c r="F58" s="3">
        <v>2634701</v>
      </c>
      <c r="G58" s="8"/>
      <c r="H58" s="3">
        <v>3522780.5996520007</v>
      </c>
    </row>
    <row r="59" spans="1:8" x14ac:dyDescent="0.25">
      <c r="A59" s="15">
        <f t="shared" si="1"/>
        <v>54</v>
      </c>
      <c r="C59" s="8" t="s">
        <v>55</v>
      </c>
      <c r="D59" s="8" t="s">
        <v>112</v>
      </c>
      <c r="E59" s="8"/>
      <c r="F59" s="3">
        <v>468411</v>
      </c>
      <c r="G59" s="8"/>
      <c r="H59" s="3">
        <v>619616.96</v>
      </c>
    </row>
    <row r="60" spans="1:8" x14ac:dyDescent="0.25">
      <c r="A60" s="15">
        <f t="shared" si="1"/>
        <v>55</v>
      </c>
      <c r="C60" s="8" t="s">
        <v>56</v>
      </c>
      <c r="D60" s="8" t="s">
        <v>113</v>
      </c>
      <c r="E60" s="8"/>
      <c r="F60" s="3">
        <v>500</v>
      </c>
      <c r="G60" s="8"/>
      <c r="H60" s="3">
        <v>0</v>
      </c>
    </row>
    <row r="61" spans="1:8" x14ac:dyDescent="0.25">
      <c r="A61" s="15">
        <f t="shared" si="1"/>
        <v>56</v>
      </c>
      <c r="C61" s="8" t="s">
        <v>57</v>
      </c>
      <c r="D61" s="8" t="s">
        <v>114</v>
      </c>
      <c r="E61" s="8"/>
      <c r="F61" s="3">
        <v>43064</v>
      </c>
      <c r="G61" s="8"/>
      <c r="H61" s="3">
        <v>54849.95055715878</v>
      </c>
    </row>
    <row r="62" spans="1:8" s="14" customFormat="1" x14ac:dyDescent="0.25">
      <c r="A62" s="15">
        <f t="shared" si="1"/>
        <v>57</v>
      </c>
      <c r="B62" s="12"/>
      <c r="C62" s="13"/>
      <c r="D62" s="13" t="s">
        <v>115</v>
      </c>
      <c r="E62" s="13">
        <f>SUM(F52:F61)</f>
        <v>7577449</v>
      </c>
      <c r="F62" s="14">
        <v>0</v>
      </c>
      <c r="G62" s="13">
        <f>SUM(H52:H61)</f>
        <v>10102901.271698868</v>
      </c>
      <c r="H62" s="14">
        <v>0</v>
      </c>
    </row>
    <row r="63" spans="1:8" x14ac:dyDescent="0.25">
      <c r="A63" s="15">
        <f t="shared" si="1"/>
        <v>58</v>
      </c>
      <c r="C63" s="8"/>
      <c r="D63" s="8" t="s">
        <v>116</v>
      </c>
      <c r="E63" s="8"/>
      <c r="F63" s="3">
        <v>0</v>
      </c>
      <c r="G63" s="8"/>
      <c r="H63" s="3">
        <v>0</v>
      </c>
    </row>
    <row r="64" spans="1:8" x14ac:dyDescent="0.25">
      <c r="A64" s="15">
        <f t="shared" si="1"/>
        <v>59</v>
      </c>
      <c r="C64" s="8"/>
      <c r="D64" s="8" t="s">
        <v>117</v>
      </c>
      <c r="E64" s="8"/>
      <c r="F64" s="3">
        <v>0</v>
      </c>
      <c r="G64" s="8"/>
      <c r="H64" s="3">
        <v>0</v>
      </c>
    </row>
    <row r="65" spans="1:8" x14ac:dyDescent="0.25">
      <c r="A65" s="15">
        <f t="shared" si="1"/>
        <v>60</v>
      </c>
      <c r="C65" s="8"/>
      <c r="D65" s="8" t="s">
        <v>118</v>
      </c>
      <c r="E65" s="8"/>
      <c r="F65" s="3">
        <v>0</v>
      </c>
      <c r="G65" s="8"/>
      <c r="H65" s="3">
        <v>0</v>
      </c>
    </row>
    <row r="66" spans="1:8" x14ac:dyDescent="0.25">
      <c r="A66" s="15">
        <f t="shared" si="1"/>
        <v>61</v>
      </c>
      <c r="C66" s="8" t="s">
        <v>11</v>
      </c>
      <c r="D66" s="8" t="s">
        <v>119</v>
      </c>
      <c r="E66" s="8"/>
      <c r="F66" s="3">
        <v>690</v>
      </c>
      <c r="G66" s="8"/>
      <c r="H66" s="3">
        <v>265.19565502812031</v>
      </c>
    </row>
    <row r="67" spans="1:8" x14ac:dyDescent="0.25">
      <c r="A67" s="15">
        <f t="shared" si="1"/>
        <v>62</v>
      </c>
      <c r="C67" s="8" t="s">
        <v>12</v>
      </c>
      <c r="D67" s="8" t="s">
        <v>120</v>
      </c>
      <c r="E67" s="8"/>
      <c r="F67" s="3">
        <v>119453</v>
      </c>
      <c r="G67" s="8"/>
      <c r="H67" s="3">
        <v>72031.026481140245</v>
      </c>
    </row>
    <row r="68" spans="1:8" s="14" customFormat="1" x14ac:dyDescent="0.25">
      <c r="A68" s="15">
        <f t="shared" si="1"/>
        <v>63</v>
      </c>
      <c r="B68" s="12"/>
      <c r="C68" s="13"/>
      <c r="D68" s="13" t="s">
        <v>121</v>
      </c>
      <c r="E68" s="13">
        <f>SUM(F66:F67)</f>
        <v>120143</v>
      </c>
      <c r="F68" s="14">
        <v>0</v>
      </c>
      <c r="G68" s="13">
        <f>SUM(H66:H67)</f>
        <v>72296.222136168362</v>
      </c>
      <c r="H68" s="14">
        <v>0</v>
      </c>
    </row>
    <row r="69" spans="1:8" x14ac:dyDescent="0.25">
      <c r="A69" s="15">
        <f t="shared" si="1"/>
        <v>64</v>
      </c>
      <c r="C69" s="8"/>
      <c r="D69" s="8" t="s">
        <v>122</v>
      </c>
      <c r="E69" s="8"/>
      <c r="F69" s="3">
        <v>0</v>
      </c>
      <c r="G69" s="8"/>
      <c r="H69" s="3">
        <v>0</v>
      </c>
    </row>
    <row r="70" spans="1:8" x14ac:dyDescent="0.25">
      <c r="A70" s="15">
        <f t="shared" si="1"/>
        <v>65</v>
      </c>
      <c r="C70" s="8"/>
      <c r="D70" s="8" t="s">
        <v>123</v>
      </c>
      <c r="E70" s="8"/>
      <c r="F70" s="3">
        <v>0</v>
      </c>
      <c r="G70" s="8"/>
      <c r="H70" s="3">
        <v>0</v>
      </c>
    </row>
    <row r="71" spans="1:8" x14ac:dyDescent="0.25">
      <c r="A71" s="15">
        <f t="shared" si="1"/>
        <v>66</v>
      </c>
      <c r="C71" s="8"/>
      <c r="D71" s="8" t="s">
        <v>124</v>
      </c>
      <c r="E71" s="8"/>
      <c r="F71" s="3">
        <v>0</v>
      </c>
      <c r="G71" s="8"/>
      <c r="H71" s="3">
        <v>0</v>
      </c>
    </row>
    <row r="72" spans="1:8" x14ac:dyDescent="0.25">
      <c r="A72" s="15">
        <f t="shared" si="1"/>
        <v>67</v>
      </c>
      <c r="C72" s="8" t="s">
        <v>21</v>
      </c>
      <c r="D72" s="8" t="s">
        <v>125</v>
      </c>
      <c r="E72" s="8"/>
      <c r="F72" s="3">
        <v>5955</v>
      </c>
      <c r="G72" s="8"/>
      <c r="H72" s="3">
        <v>3392.2319550636562</v>
      </c>
    </row>
    <row r="73" spans="1:8" x14ac:dyDescent="0.25">
      <c r="A73" s="15">
        <f t="shared" si="1"/>
        <v>68</v>
      </c>
      <c r="C73" s="8" t="s">
        <v>22</v>
      </c>
      <c r="D73" s="8" t="s">
        <v>126</v>
      </c>
      <c r="E73" s="8"/>
      <c r="F73" s="3">
        <v>74254</v>
      </c>
      <c r="G73" s="8"/>
      <c r="H73" s="3">
        <v>81978.574453651876</v>
      </c>
    </row>
    <row r="74" spans="1:8" x14ac:dyDescent="0.25">
      <c r="A74" s="15">
        <f t="shared" si="1"/>
        <v>69</v>
      </c>
      <c r="C74" s="8" t="s">
        <v>23</v>
      </c>
      <c r="D74" s="8" t="s">
        <v>127</v>
      </c>
      <c r="E74" s="8"/>
      <c r="F74" s="3">
        <v>32071</v>
      </c>
      <c r="G74" s="8"/>
      <c r="H74" s="3">
        <v>19844.112821476188</v>
      </c>
    </row>
    <row r="75" spans="1:8" x14ac:dyDescent="0.25">
      <c r="A75" s="15">
        <f t="shared" si="1"/>
        <v>70</v>
      </c>
      <c r="C75" s="8" t="s">
        <v>24</v>
      </c>
      <c r="D75" s="8" t="s">
        <v>128</v>
      </c>
      <c r="E75" s="8"/>
      <c r="F75" s="3">
        <v>411.21</v>
      </c>
      <c r="G75" s="8"/>
      <c r="H75" s="3">
        <v>463.5147078000312</v>
      </c>
    </row>
    <row r="76" spans="1:8" x14ac:dyDescent="0.25">
      <c r="A76" s="15">
        <f t="shared" si="1"/>
        <v>71</v>
      </c>
      <c r="C76" s="8" t="s">
        <v>25</v>
      </c>
      <c r="D76" s="8" t="s">
        <v>129</v>
      </c>
      <c r="E76" s="8"/>
      <c r="F76" s="3">
        <v>1424</v>
      </c>
      <c r="G76" s="8"/>
      <c r="H76" s="3">
        <v>249.18945661183557</v>
      </c>
    </row>
    <row r="77" spans="1:8" s="14" customFormat="1" x14ac:dyDescent="0.25">
      <c r="A77" s="15">
        <f t="shared" si="1"/>
        <v>72</v>
      </c>
      <c r="B77" s="12"/>
      <c r="C77" s="13"/>
      <c r="D77" s="13" t="s">
        <v>130</v>
      </c>
      <c r="E77" s="13">
        <f>SUM(F72:F76)</f>
        <v>114115.21</v>
      </c>
      <c r="F77" s="14">
        <v>0</v>
      </c>
      <c r="G77" s="13">
        <f>SUM(H72:H76)</f>
        <v>105927.62339460359</v>
      </c>
      <c r="H77" s="14">
        <v>0</v>
      </c>
    </row>
    <row r="78" spans="1:8" x14ac:dyDescent="0.25">
      <c r="A78" s="15">
        <f t="shared" si="1"/>
        <v>73</v>
      </c>
      <c r="C78" s="8"/>
      <c r="D78" s="8" t="s">
        <v>131</v>
      </c>
      <c r="E78" s="8"/>
      <c r="F78" s="3">
        <v>0</v>
      </c>
      <c r="G78" s="8"/>
      <c r="H78" s="3">
        <v>0</v>
      </c>
    </row>
    <row r="79" spans="1:8" x14ac:dyDescent="0.25">
      <c r="A79" s="15">
        <f t="shared" si="1"/>
        <v>74</v>
      </c>
      <c r="C79" s="8" t="s">
        <v>29</v>
      </c>
      <c r="D79" s="8" t="s">
        <v>132</v>
      </c>
      <c r="E79" s="8"/>
      <c r="F79" s="3">
        <v>-38815</v>
      </c>
      <c r="G79" s="8"/>
      <c r="H79" s="3">
        <v>-35789.724395164063</v>
      </c>
    </row>
    <row r="80" spans="1:8" s="14" customFormat="1" x14ac:dyDescent="0.25">
      <c r="A80" s="15">
        <f t="shared" si="1"/>
        <v>75</v>
      </c>
      <c r="B80" s="12"/>
      <c r="C80" s="13"/>
      <c r="D80" s="13" t="s">
        <v>133</v>
      </c>
      <c r="E80" s="13">
        <f>+F79</f>
        <v>-38815</v>
      </c>
      <c r="F80" s="14">
        <v>0</v>
      </c>
      <c r="G80" s="13">
        <f>+H79</f>
        <v>-35789.724395164063</v>
      </c>
      <c r="H80" s="14">
        <v>0</v>
      </c>
    </row>
    <row r="81" spans="1:8" x14ac:dyDescent="0.25">
      <c r="A81" s="15">
        <f t="shared" si="1"/>
        <v>76</v>
      </c>
      <c r="C81" s="8" t="s">
        <v>37</v>
      </c>
      <c r="D81" s="8" t="s">
        <v>134</v>
      </c>
      <c r="E81" s="8"/>
      <c r="F81" s="3">
        <v>238220</v>
      </c>
      <c r="G81" s="8"/>
      <c r="H81" s="3">
        <v>298613.72296879027</v>
      </c>
    </row>
    <row r="82" spans="1:8" x14ac:dyDescent="0.25">
      <c r="A82" s="15">
        <f t="shared" si="1"/>
        <v>77</v>
      </c>
      <c r="C82" s="8" t="s">
        <v>38</v>
      </c>
      <c r="D82" s="8" t="s">
        <v>135</v>
      </c>
      <c r="E82" s="8"/>
      <c r="F82" s="3">
        <v>22655</v>
      </c>
      <c r="G82" s="8"/>
      <c r="H82" s="3">
        <v>26368.408375514577</v>
      </c>
    </row>
    <row r="83" spans="1:8" x14ac:dyDescent="0.25">
      <c r="A83" s="15">
        <f t="shared" si="1"/>
        <v>78</v>
      </c>
      <c r="C83" s="8" t="s">
        <v>39</v>
      </c>
      <c r="D83" s="8" t="s">
        <v>136</v>
      </c>
      <c r="E83" s="8"/>
      <c r="F83" s="3">
        <v>-223215</v>
      </c>
      <c r="G83" s="8"/>
      <c r="H83" s="3">
        <v>216548.25289289115</v>
      </c>
    </row>
    <row r="84" spans="1:8" x14ac:dyDescent="0.25">
      <c r="A84" s="15">
        <f t="shared" si="1"/>
        <v>79</v>
      </c>
      <c r="C84" s="8" t="s">
        <v>40</v>
      </c>
      <c r="D84" s="8" t="s">
        <v>137</v>
      </c>
      <c r="E84" s="8"/>
      <c r="F84" s="3">
        <v>1971</v>
      </c>
      <c r="G84" s="8"/>
      <c r="H84" s="3">
        <v>2257.8884540605591</v>
      </c>
    </row>
    <row r="85" spans="1:8" x14ac:dyDescent="0.25">
      <c r="A85" s="15">
        <f t="shared" si="1"/>
        <v>80</v>
      </c>
      <c r="C85" s="8" t="s">
        <v>41</v>
      </c>
      <c r="D85" s="8" t="s">
        <v>138</v>
      </c>
      <c r="E85" s="8"/>
      <c r="F85" s="3">
        <v>39062</v>
      </c>
      <c r="G85" s="8"/>
      <c r="H85" s="3">
        <v>22203.629363509441</v>
      </c>
    </row>
    <row r="86" spans="1:8" x14ac:dyDescent="0.25">
      <c r="A86" s="15">
        <f t="shared" si="1"/>
        <v>81</v>
      </c>
      <c r="C86" s="8" t="s">
        <v>42</v>
      </c>
      <c r="D86" s="8" t="s">
        <v>139</v>
      </c>
      <c r="E86" s="8"/>
      <c r="F86" s="3">
        <v>316092</v>
      </c>
      <c r="G86" s="8"/>
      <c r="H86" s="3">
        <v>436119.73850749695</v>
      </c>
    </row>
    <row r="87" spans="1:8" x14ac:dyDescent="0.25">
      <c r="A87" s="15">
        <f t="shared" si="1"/>
        <v>82</v>
      </c>
      <c r="C87" s="8" t="s">
        <v>43</v>
      </c>
      <c r="D87" s="8" t="s">
        <v>140</v>
      </c>
      <c r="E87" s="8"/>
      <c r="F87" s="3">
        <v>183120</v>
      </c>
      <c r="G87" s="8"/>
      <c r="H87" s="3">
        <v>100397.76364104512</v>
      </c>
    </row>
    <row r="88" spans="1:8" s="14" customFormat="1" x14ac:dyDescent="0.25">
      <c r="A88" s="15">
        <f t="shared" si="1"/>
        <v>83</v>
      </c>
      <c r="B88" s="12"/>
      <c r="C88" s="13"/>
      <c r="D88" s="13" t="s">
        <v>141</v>
      </c>
      <c r="E88" s="13">
        <f>SUM(F81:F87)</f>
        <v>577905</v>
      </c>
      <c r="F88" s="14">
        <v>0</v>
      </c>
      <c r="G88" s="13">
        <f>SUM(H81:H87)</f>
        <v>1102509.404203308</v>
      </c>
      <c r="H88" s="14">
        <v>0</v>
      </c>
    </row>
    <row r="89" spans="1:8" x14ac:dyDescent="0.25">
      <c r="A89" s="15">
        <f t="shared" si="1"/>
        <v>84</v>
      </c>
      <c r="C89" s="8" t="s">
        <v>58</v>
      </c>
      <c r="D89" s="8" t="s">
        <v>142</v>
      </c>
      <c r="E89" s="8"/>
      <c r="F89" s="3">
        <v>33869</v>
      </c>
      <c r="G89" s="8"/>
      <c r="H89" s="3">
        <v>52976.458848444803</v>
      </c>
    </row>
    <row r="90" spans="1:8" s="14" customFormat="1" x14ac:dyDescent="0.25">
      <c r="A90" s="15">
        <f t="shared" si="1"/>
        <v>85</v>
      </c>
      <c r="B90" s="12"/>
      <c r="C90" s="13"/>
      <c r="D90" s="13" t="s">
        <v>143</v>
      </c>
      <c r="E90" s="13">
        <f>+F89</f>
        <v>33869</v>
      </c>
      <c r="F90" s="14">
        <v>0</v>
      </c>
      <c r="G90" s="13">
        <f>+H89</f>
        <v>52976.458848444803</v>
      </c>
      <c r="H90" s="14">
        <v>0</v>
      </c>
    </row>
    <row r="91" spans="1:8" x14ac:dyDescent="0.25">
      <c r="A91" s="15">
        <f t="shared" si="1"/>
        <v>86</v>
      </c>
      <c r="C91" s="8"/>
      <c r="D91" s="8" t="s">
        <v>144</v>
      </c>
      <c r="E91" s="8"/>
      <c r="F91" s="3">
        <v>0</v>
      </c>
      <c r="G91" s="8"/>
      <c r="H91" s="3">
        <v>0</v>
      </c>
    </row>
    <row r="92" spans="1:8" x14ac:dyDescent="0.25">
      <c r="A92" s="15">
        <f t="shared" si="1"/>
        <v>87</v>
      </c>
      <c r="C92" s="8" t="s">
        <v>0</v>
      </c>
      <c r="D92" s="8" t="s">
        <v>145</v>
      </c>
      <c r="E92" s="8"/>
      <c r="F92" s="3">
        <v>10919835</v>
      </c>
      <c r="G92" s="8"/>
      <c r="H92" s="3">
        <v>13171784.59</v>
      </c>
    </row>
    <row r="93" spans="1:8" s="14" customFormat="1" x14ac:dyDescent="0.25">
      <c r="A93" s="15">
        <f t="shared" si="1"/>
        <v>88</v>
      </c>
      <c r="B93" s="12"/>
      <c r="C93" s="13"/>
      <c r="D93" s="13" t="s">
        <v>146</v>
      </c>
      <c r="E93" s="13">
        <f>+F92</f>
        <v>10919835</v>
      </c>
      <c r="F93" s="14">
        <v>0</v>
      </c>
      <c r="G93" s="13">
        <f>+H92</f>
        <v>13171784.59</v>
      </c>
      <c r="H93" s="14">
        <v>0</v>
      </c>
    </row>
    <row r="94" spans="1:8" x14ac:dyDescent="0.25">
      <c r="A94" s="15">
        <f t="shared" si="1"/>
        <v>89</v>
      </c>
      <c r="C94" s="8" t="s">
        <v>1</v>
      </c>
      <c r="D94" s="8" t="s">
        <v>147</v>
      </c>
      <c r="E94" s="8"/>
      <c r="F94" s="3">
        <v>3411485</v>
      </c>
      <c r="G94" s="8"/>
      <c r="H94" s="3">
        <v>3344779.9139999999</v>
      </c>
    </row>
    <row r="95" spans="1:8" s="14" customFormat="1" x14ac:dyDescent="0.25">
      <c r="A95" s="15">
        <f t="shared" si="1"/>
        <v>90</v>
      </c>
      <c r="B95" s="12"/>
      <c r="C95" s="13"/>
      <c r="D95" s="13" t="s">
        <v>148</v>
      </c>
      <c r="E95" s="13">
        <f>+F94</f>
        <v>3411485</v>
      </c>
      <c r="F95" s="14">
        <v>0</v>
      </c>
      <c r="G95" s="13">
        <f>+H94</f>
        <v>3344779.9139999999</v>
      </c>
      <c r="H95" s="14">
        <v>0</v>
      </c>
    </row>
    <row r="96" spans="1:8" x14ac:dyDescent="0.25">
      <c r="A96" s="15">
        <f t="shared" si="1"/>
        <v>91</v>
      </c>
      <c r="C96" s="8" t="s">
        <v>2</v>
      </c>
      <c r="D96" s="8" t="s">
        <v>149</v>
      </c>
      <c r="E96" s="8"/>
      <c r="F96" s="3">
        <v>2991971</v>
      </c>
      <c r="G96" s="8"/>
      <c r="H96" s="3">
        <v>2693040.19</v>
      </c>
    </row>
    <row r="97" spans="1:8" s="14" customFormat="1" x14ac:dyDescent="0.25">
      <c r="A97" s="15">
        <f t="shared" si="1"/>
        <v>92</v>
      </c>
      <c r="B97" s="12"/>
      <c r="C97" s="13"/>
      <c r="D97" s="13" t="s">
        <v>150</v>
      </c>
      <c r="E97" s="13">
        <f>+F96</f>
        <v>2991971</v>
      </c>
      <c r="F97" s="14">
        <v>0</v>
      </c>
      <c r="G97" s="13">
        <f>+H96</f>
        <v>2693040.19</v>
      </c>
      <c r="H97" s="14">
        <v>0</v>
      </c>
    </row>
    <row r="98" spans="1:8" x14ac:dyDescent="0.25">
      <c r="A98" s="15">
        <f t="shared" si="1"/>
        <v>93</v>
      </c>
      <c r="C98" s="8" t="s">
        <v>3</v>
      </c>
      <c r="D98" s="8" t="s">
        <v>151</v>
      </c>
      <c r="E98" s="8"/>
      <c r="F98" s="3">
        <v>-1643389</v>
      </c>
      <c r="G98" s="8"/>
      <c r="H98" s="3">
        <v>-211980.84000000003</v>
      </c>
    </row>
    <row r="99" spans="1:8" s="14" customFormat="1" x14ac:dyDescent="0.25">
      <c r="A99" s="15">
        <f t="shared" si="1"/>
        <v>94</v>
      </c>
      <c r="B99" s="12"/>
      <c r="C99" s="13"/>
      <c r="D99" s="13" t="s">
        <v>152</v>
      </c>
      <c r="E99" s="13">
        <f>+F98</f>
        <v>-1643389</v>
      </c>
      <c r="F99" s="14">
        <v>0</v>
      </c>
      <c r="G99" s="13">
        <f>+H98</f>
        <v>-211980.84000000003</v>
      </c>
      <c r="H99" s="14">
        <v>0</v>
      </c>
    </row>
    <row r="100" spans="1:8" x14ac:dyDescent="0.25">
      <c r="A100" s="15">
        <f t="shared" si="1"/>
        <v>95</v>
      </c>
      <c r="C100" s="8"/>
      <c r="D100" s="8" t="s">
        <v>153</v>
      </c>
      <c r="E100" s="8"/>
      <c r="G100" s="8"/>
    </row>
    <row r="101" spans="1:8" s="14" customFormat="1" x14ac:dyDescent="0.25">
      <c r="A101" s="15">
        <f t="shared" si="1"/>
        <v>96</v>
      </c>
      <c r="B101" s="12"/>
      <c r="C101" s="13"/>
      <c r="D101" s="13" t="s">
        <v>154</v>
      </c>
      <c r="E101" s="14">
        <f>SUM(E5:E100)</f>
        <v>-7016374.7899999991</v>
      </c>
      <c r="F101" s="14">
        <f>SUM(F5:F100)</f>
        <v>-7016374.7899999991</v>
      </c>
      <c r="G101" s="14">
        <f>SUM(G5:G100)</f>
        <v>-1998902.4156500127</v>
      </c>
      <c r="H101" s="14">
        <f>SUM(H5:H100)</f>
        <v>-1998902.4156500201</v>
      </c>
    </row>
    <row r="103" spans="1:8" x14ac:dyDescent="0.25">
      <c r="C103" s="11" t="s">
        <v>171</v>
      </c>
      <c r="E103" s="2">
        <f>+'Tab 56 C-1'!D14</f>
        <v>-7016374.7994374856</v>
      </c>
      <c r="F103" s="3">
        <f>+'Tab 56 C-1'!D14</f>
        <v>-7016374.7994374856</v>
      </c>
      <c r="G103" s="3">
        <f>+'Tab 56 C-1'!F14</f>
        <v>-1998902.4156500101</v>
      </c>
      <c r="H103" s="3">
        <f>+'Tab 56 C-1'!F14</f>
        <v>-1998902.4156500101</v>
      </c>
    </row>
    <row r="104" spans="1:8" x14ac:dyDescent="0.25">
      <c r="C104" s="11" t="s">
        <v>155</v>
      </c>
      <c r="E104" s="3">
        <f>+E101-E103</f>
        <v>9.4374865293502808E-3</v>
      </c>
      <c r="F104" s="3">
        <f>+F101-F103</f>
        <v>9.4374865293502808E-3</v>
      </c>
      <c r="G104" s="3">
        <f>+G101-G103</f>
        <v>-2.5611370801925659E-9</v>
      </c>
      <c r="H104" s="3">
        <f>+H101-H103</f>
        <v>-1.0011717677116394E-8</v>
      </c>
    </row>
  </sheetData>
  <mergeCells count="4">
    <mergeCell ref="E1:F1"/>
    <mergeCell ref="G1:H1"/>
    <mergeCell ref="A1:A2"/>
    <mergeCell ref="C1:C2"/>
  </mergeCells>
  <pageMargins left="0.7" right="0.7" top="1" bottom="0.75" header="0.3" footer="0.3"/>
  <pageSetup scale="71" fitToHeight="0" orientation="portrait" verticalDpi="0" r:id="rId1"/>
  <headerFooter>
    <oddHeader>&amp;CDelta Natural Gas Company, Inc.
Operating Income Summary
FPFTY 12 ME 6/30/26
Base Period 12 ME 8/28/25&amp;RTab 56 - Schedule C-2
Page &amp;P of &amp;N
Witness:  Azeez Odusanya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B46E-5303-4B3B-83C2-0104411687AC}">
  <dimension ref="A2:D17"/>
  <sheetViews>
    <sheetView workbookViewId="0">
      <selection activeCell="A15" sqref="A15"/>
    </sheetView>
  </sheetViews>
  <sheetFormatPr defaultRowHeight="15" x14ac:dyDescent="0.25"/>
  <cols>
    <col min="1" max="1" width="8" bestFit="1" customWidth="1"/>
    <col min="2" max="2" width="38.7109375" customWidth="1"/>
    <col min="3" max="3" width="11.5703125" bestFit="1" customWidth="1"/>
  </cols>
  <sheetData>
    <row r="2" spans="1:4" x14ac:dyDescent="0.25">
      <c r="A2" s="20" t="s">
        <v>181</v>
      </c>
      <c r="B2" s="21" t="s">
        <v>182</v>
      </c>
      <c r="C2" s="22">
        <v>-92099</v>
      </c>
    </row>
    <row r="3" spans="1:4" x14ac:dyDescent="0.25">
      <c r="A3" s="20" t="s">
        <v>183</v>
      </c>
      <c r="B3" s="21" t="s">
        <v>184</v>
      </c>
      <c r="C3" s="22">
        <v>2125677.46</v>
      </c>
    </row>
    <row r="4" spans="1:4" x14ac:dyDescent="0.25">
      <c r="A4" s="20" t="s">
        <v>185</v>
      </c>
      <c r="B4" s="21" t="s">
        <v>186</v>
      </c>
      <c r="C4" s="22">
        <v>835545.18</v>
      </c>
    </row>
    <row r="5" spans="1:4" x14ac:dyDescent="0.25">
      <c r="A5" s="20" t="s">
        <v>187</v>
      </c>
      <c r="B5" s="21" t="s">
        <v>188</v>
      </c>
      <c r="C5" s="22">
        <v>86954.02</v>
      </c>
    </row>
    <row r="6" spans="1:4" x14ac:dyDescent="0.25">
      <c r="A6" s="20" t="s">
        <v>189</v>
      </c>
      <c r="B6" s="21" t="s">
        <v>190</v>
      </c>
      <c r="C6" s="22">
        <v>0</v>
      </c>
    </row>
    <row r="7" spans="1:4" x14ac:dyDescent="0.25">
      <c r="A7" s="20" t="s">
        <v>191</v>
      </c>
      <c r="B7" s="21" t="s">
        <v>192</v>
      </c>
      <c r="C7" s="22">
        <v>131.34</v>
      </c>
    </row>
    <row r="8" spans="1:4" x14ac:dyDescent="0.25">
      <c r="A8" s="23" t="s">
        <v>193</v>
      </c>
      <c r="B8" s="21" t="s">
        <v>194</v>
      </c>
      <c r="C8" s="24">
        <v>2956209</v>
      </c>
      <c r="D8" t="s">
        <v>195</v>
      </c>
    </row>
    <row r="10" spans="1:4" x14ac:dyDescent="0.25">
      <c r="A10" s="25" t="s">
        <v>196</v>
      </c>
      <c r="C10" s="26">
        <f>-C2</f>
        <v>92099</v>
      </c>
    </row>
    <row r="11" spans="1:4" x14ac:dyDescent="0.25">
      <c r="C11" s="3"/>
    </row>
    <row r="12" spans="1:4" x14ac:dyDescent="0.25">
      <c r="A12" t="s">
        <v>197</v>
      </c>
      <c r="C12" s="3">
        <v>363177</v>
      </c>
    </row>
    <row r="13" spans="1:4" x14ac:dyDescent="0.25">
      <c r="C13" s="3"/>
    </row>
    <row r="14" spans="1:4" x14ac:dyDescent="0.25">
      <c r="A14" t="s">
        <v>198</v>
      </c>
      <c r="C14" s="3">
        <f>+C8+C10+C12</f>
        <v>3411485</v>
      </c>
    </row>
    <row r="15" spans="1:4" x14ac:dyDescent="0.25">
      <c r="C15" s="3"/>
    </row>
    <row r="16" spans="1:4" x14ac:dyDescent="0.25">
      <c r="C16" s="3"/>
    </row>
    <row r="17" spans="3:3" x14ac:dyDescent="0.25">
      <c r="C1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 56 C-1</vt:lpstr>
      <vt:lpstr>Tab 56 C-2</vt:lpstr>
      <vt:lpstr>TOIC</vt:lpstr>
      <vt:lpstr>'Tab 56 C-2'!Print_Titles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John B</dc:creator>
  <cp:lastModifiedBy>Brown, John B</cp:lastModifiedBy>
  <cp:lastPrinted>2025-04-10T19:43:52Z</cp:lastPrinted>
  <dcterms:created xsi:type="dcterms:W3CDTF">2015-06-05T18:17:20Z</dcterms:created>
  <dcterms:modified xsi:type="dcterms:W3CDTF">2025-04-10T19:44:47Z</dcterms:modified>
</cp:coreProperties>
</file>