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onaker Law Office\Clients\00505 - Burkesville Gas\0002 - GCA\Drafts\GCA Filing Nov 28 2024\"/>
    </mc:Choice>
  </mc:AlternateContent>
  <xr:revisionPtr revIDLastSave="0" documentId="8_{F4496043-629D-4231-B51C-16DDBDD3379A}" xr6:coauthVersionLast="47" xr6:coauthVersionMax="47" xr10:uidLastSave="{00000000-0000-0000-0000-000000000000}"/>
  <bookViews>
    <workbookView xWindow="-110" yWindow="-110" windowWidth="23780" windowHeight="16860" activeTab="3" xr2:uid="{00000000-000D-0000-FFFF-FFFF00000000}"/>
  </bookViews>
  <sheets>
    <sheet name="Schedule I" sheetId="1" r:id="rId1"/>
    <sheet name="Schedule II" sheetId="2" r:id="rId2"/>
    <sheet name="Schedule IV" sheetId="3" r:id="rId3"/>
    <sheet name="Sheet1" sheetId="8" r:id="rId4"/>
  </sheets>
  <definedNames>
    <definedName name="_xlnm.Print_Area" localSheetId="0">'Schedule I'!$A$1:$I$48</definedName>
    <definedName name="_xlnm.Print_Area" localSheetId="1">'Schedule II'!$A$1:$F$35</definedName>
    <definedName name="_xlnm.Print_Area" localSheetId="2">'Schedule IV'!$A$1:$H$27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3" l="1"/>
  <c r="J20" i="3" s="1"/>
  <c r="K20" i="3" s="1"/>
  <c r="L20" i="3" s="1"/>
  <c r="H20" i="3"/>
  <c r="G20" i="3"/>
  <c r="D10" i="3"/>
  <c r="B27" i="2"/>
  <c r="C9" i="2"/>
  <c r="L18" i="3"/>
  <c r="K18" i="3"/>
  <c r="J18" i="3"/>
  <c r="J21" i="3" l="1"/>
  <c r="L21" i="3"/>
  <c r="K21" i="3"/>
  <c r="E25" i="2" l="1"/>
  <c r="H18" i="3" l="1"/>
  <c r="H21" i="3" s="1"/>
  <c r="G18" i="3"/>
  <c r="G21" i="3" s="1"/>
  <c r="F18" i="3"/>
  <c r="F21" i="3" s="1"/>
  <c r="H24" i="3" l="1"/>
  <c r="I48" i="1"/>
  <c r="I13" i="1" s="1"/>
  <c r="I32" i="1"/>
  <c r="I11" i="1" s="1"/>
  <c r="D25" i="2" l="1"/>
  <c r="F14" i="2"/>
  <c r="F16" i="2"/>
  <c r="F17" i="2"/>
  <c r="F18" i="2"/>
  <c r="F19" i="2"/>
  <c r="F20" i="2"/>
  <c r="F15" i="2"/>
  <c r="F25" i="2" l="1"/>
  <c r="F31" i="2" s="1"/>
  <c r="F32" i="2"/>
  <c r="F33" i="2" l="1"/>
  <c r="F34" i="2"/>
  <c r="H26" i="3"/>
  <c r="I36" i="1" s="1"/>
  <c r="I40" i="1" s="1"/>
  <c r="I12" i="1" s="1"/>
  <c r="D28" i="2"/>
  <c r="I23" i="1"/>
  <c r="F35" i="2" l="1"/>
  <c r="I22" i="1" s="1"/>
  <c r="I24" i="1" s="1"/>
  <c r="I10" i="1" s="1"/>
  <c r="I14" i="1" s="1"/>
</calcChain>
</file>

<file path=xl/sharedStrings.xml><?xml version="1.0" encoding="utf-8"?>
<sst xmlns="http://schemas.openxmlformats.org/spreadsheetml/2006/main" count="147" uniqueCount="101">
  <si>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</si>
  <si>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</si>
  <si>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</si>
  <si>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</si>
  <si>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</si>
  <si>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</si>
  <si>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</si>
  <si>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</si>
  <si>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</si>
  <si>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</si>
  <si>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</si>
  <si>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</si>
  <si>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</si>
  <si>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</si>
  <si>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</si>
  <si>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</si>
  <si>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</si>
  <si>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</si>
  <si>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</si>
  <si>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</si>
  <si>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</si>
  <si>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</si>
  <si>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</si>
  <si>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</si>
  <si>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</si>
  <si>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</si>
  <si>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</si>
  <si>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</si>
  <si>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</si>
  <si>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</si>
  <si>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</si>
  <si>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</si>
  <si>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</si>
  <si>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</si>
  <si>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</si>
  <si>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</si>
  <si>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</si>
  <si>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</si>
  <si>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</si>
  <si>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</si>
  <si>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</si>
  <si>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</si>
  <si>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</si>
  <si>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</si>
  <si>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</si>
  <si>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</si>
  <si>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</si>
  <si>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</si>
  <si>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</si>
  <si>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</si>
  <si>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</si>
  <si>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</si>
  <si>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</si>
  <si>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</si>
  <si>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</si>
  <si>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</si>
  <si>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</si>
  <si>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</si>
  <si>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</si>
  <si>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</si>
  <si>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</si>
  <si>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</si>
  <si>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Cost of Volumes Purchased</t>
  </si>
  <si>
    <t>$</t>
  </si>
  <si>
    <t>Total Cost Difference</t>
  </si>
  <si>
    <t>= Actual Adjustment for the Reporting Period (to Sch IC)</t>
  </si>
  <si>
    <t>/Sales for the 12 months ended</t>
  </si>
  <si>
    <t>Expected Gas Cost (EGC)</t>
  </si>
  <si>
    <t>Rates to be effective for service rendered from</t>
  </si>
  <si>
    <t>Total Supply Volumes Purchased per TETCO</t>
  </si>
  <si>
    <t>EGC in Effect for Month</t>
  </si>
  <si>
    <t>Monthly Cost Difference</t>
  </si>
  <si>
    <t>Petrol Energy, LLC</t>
  </si>
  <si>
    <t>Apache Gas Transmission</t>
  </si>
  <si>
    <t>APPENDIX B</t>
  </si>
  <si>
    <t>Page 5</t>
  </si>
  <si>
    <t>For the three months ending:</t>
  </si>
  <si>
    <t>Apache Gas Transmission rate</t>
  </si>
  <si>
    <t>actually charged</t>
  </si>
  <si>
    <t>/ Sales for 12 months ended Sept 30, 2019</t>
  </si>
  <si>
    <t>ths ended</t>
  </si>
  <si>
    <t>Cost of Gas From Supllier</t>
  </si>
  <si>
    <t>From Bill Report -&gt;</t>
  </si>
  <si>
    <t xml:space="preserve">Total Purchases </t>
  </si>
  <si>
    <t xml:space="preserve">Expected Gas Cost </t>
  </si>
  <si>
    <t>MCF from TETCO Report</t>
  </si>
  <si>
    <t xml:space="preserve">Month </t>
  </si>
  <si>
    <t xml:space="preserve">MCF Purchased </t>
  </si>
  <si>
    <t xml:space="preserve">Expected Rate </t>
  </si>
  <si>
    <t xml:space="preserve">Expected Cost </t>
  </si>
  <si>
    <t xml:space="preserve">MCF Sales </t>
  </si>
  <si>
    <t xml:space="preserve">Total </t>
  </si>
  <si>
    <t xml:space="preserve"> </t>
  </si>
  <si>
    <t>Petrol Energy Invoices</t>
  </si>
  <si>
    <t>April</t>
  </si>
  <si>
    <t>May</t>
  </si>
  <si>
    <t>June</t>
  </si>
  <si>
    <t>July</t>
  </si>
  <si>
    <t>August</t>
  </si>
  <si>
    <t>September</t>
  </si>
  <si>
    <t>&lt;- sum of monthly cost difference for all six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</si>
</sst>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&quot;$&quot;#,##0.0000_);\(&quot;$&quot;#,##0.0000\)"/>
    <numFmt numFmtId="168" formatCode="[$-409]mmmm\ d\,\ yyyy;@"/>
    <numFmt numFmtId="169" formatCode="_(* #,##0.0000_);_(* \(#,##0.0000\);_(* &quot;-&quot;??_);_(@_)"/>
    <numFmt numFmtId="170" formatCode="#,##0.0000_);\(#,##0.0000\)"/>
    <numFmt numFmtId="171" formatCode="0.0000"/>
    <numFmt numFmtId="172" formatCode="_(&quot;$&quot;* #,##0.0000_);_(&quot;$&quot;* \(#,##0.0000\);_(&quot;$&quot;* &quot;-&quot;????_);_(@_)"/>
    <numFmt numFmtId="173" formatCode="#,##0.000000_);\(#,##0.000000\)"/>
    <numFmt numFmtId="174" formatCode="_(&quot;$&quot;* #,##0.000_);_(&quot;$&quot;* \(#,##0.000\);_(&quot;$&quot;* &quot;-&quot;???_);_(@_)"/>
    <numFmt numFmtId="175" formatCode="0.0%"/>
    <numFmt numFmtId="176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10"/>
      <name val="Arial"/>
    </font>
    <font>
      <b/>
      <sz val="10"/>
      <name val="Arial"/>
    </font>
    <font>
      <b/>
      <u/>
      <sz val="10"/>
      <name val="Arial"/>
    </font>
    <font>
      <sz val="16"/>
      <color theme="1"/>
      <name val="Calibri"/>
      <family val="2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/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/>
    <xf numFmtId="0" fontId="6" fillId="0" borderId="2" xfId="0" applyFont="1" applyBorder="1"/>
    <xf numFmtId="8" fontId="6" fillId="0" borderId="0" xfId="0" applyNumberFormat="1" applyFont="1"/>
    <xf numFmtId="0" fontId="6" fillId="0" borderId="1" xfId="0" quotePrefix="1" applyFont="1" applyBorder="1"/>
    <xf numFmtId="43" fontId="6" fillId="0" borderId="1" xfId="1" applyFont="1" applyBorder="1"/>
    <xf numFmtId="0" fontId="6" fillId="0" borderId="0" xfId="0" quotePrefix="1" applyFont="1"/>
    <xf numFmtId="167" fontId="6" fillId="0" borderId="0" xfId="0" applyNumberFormat="1" applyFont="1"/>
    <xf numFmtId="0" fontId="8" fillId="0" borderId="0" xfId="0" applyFont="1"/>
    <xf numFmtId="6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14" fontId="8" fillId="0" borderId="0" xfId="0" applyNumberFormat="1" applyFont="1"/>
    <xf numFmtId="166" fontId="6" fillId="0" borderId="0" xfId="1" applyNumberFormat="1" applyFont="1" applyFill="1"/>
    <xf numFmtId="43" fontId="6" fillId="0" borderId="0" xfId="0" applyNumberFormat="1" applyFont="1"/>
    <xf numFmtId="43" fontId="6" fillId="0" borderId="0" xfId="1" applyFont="1" applyFill="1"/>
    <xf numFmtId="0" fontId="6" fillId="0" borderId="4" xfId="0" applyFont="1" applyBorder="1"/>
    <xf numFmtId="43" fontId="6" fillId="0" borderId="1" xfId="0" applyNumberFormat="1" applyFont="1" applyBorder="1"/>
    <xf numFmtId="166" fontId="6" fillId="0" borderId="1" xfId="1" applyNumberFormat="1" applyFont="1" applyFill="1" applyBorder="1"/>
    <xf numFmtId="43" fontId="6" fillId="0" borderId="1" xfId="1" applyFont="1" applyFill="1" applyBorder="1"/>
    <xf numFmtId="43" fontId="6" fillId="0" borderId="3" xfId="1" applyFont="1" applyFill="1" applyBorder="1"/>
    <xf numFmtId="10" fontId="6" fillId="0" borderId="0" xfId="2" applyNumberFormat="1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0" xfId="0" applyNumberFormat="1" applyFont="1"/>
    <xf numFmtId="17" fontId="12" fillId="0" borderId="0" xfId="0" applyNumberFormat="1" applyFont="1" applyAlignment="1">
      <alignment horizontal="center"/>
    </xf>
    <xf numFmtId="0" fontId="12" fillId="0" borderId="0" xfId="0" applyFont="1"/>
    <xf numFmtId="0" fontId="11" fillId="0" borderId="5" xfId="0" applyFont="1" applyBorder="1" applyAlignment="1">
      <alignment horizontal="center"/>
    </xf>
    <xf numFmtId="17" fontId="11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8" fontId="11" fillId="2" borderId="0" xfId="0" applyNumberFormat="1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8" fontId="11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5" xfId="0" quotePrefix="1" applyFont="1" applyBorder="1"/>
    <xf numFmtId="0" fontId="11" fillId="0" borderId="5" xfId="0" applyFont="1" applyBorder="1"/>
    <xf numFmtId="0" fontId="11" fillId="0" borderId="5" xfId="0" quotePrefix="1" applyFont="1" applyBorder="1" applyAlignment="1">
      <alignment horizontal="center"/>
    </xf>
    <xf numFmtId="0" fontId="11" fillId="0" borderId="0" xfId="0" quotePrefix="1" applyFont="1"/>
    <xf numFmtId="44" fontId="11" fillId="2" borderId="0" xfId="3" applyFont="1" applyFill="1" applyBorder="1"/>
    <xf numFmtId="8" fontId="4" fillId="0" borderId="0" xfId="0" applyNumberFormat="1" applyFont="1"/>
    <xf numFmtId="39" fontId="11" fillId="2" borderId="0" xfId="0" applyNumberFormat="1" applyFont="1" applyFill="1"/>
    <xf numFmtId="39" fontId="11" fillId="2" borderId="0" xfId="0" applyNumberFormat="1" applyFont="1" applyFill="1" applyAlignment="1">
      <alignment horizontal="center"/>
    </xf>
    <xf numFmtId="15" fontId="11" fillId="0" borderId="5" xfId="0" applyNumberFormat="1" applyFont="1" applyBorder="1"/>
    <xf numFmtId="0" fontId="11" fillId="2" borderId="5" xfId="0" applyFont="1" applyFill="1" applyBorder="1" applyAlignment="1">
      <alignment horizontal="center"/>
    </xf>
    <xf numFmtId="39" fontId="11" fillId="2" borderId="5" xfId="0" applyNumberFormat="1" applyFont="1" applyFill="1" applyBorder="1"/>
    <xf numFmtId="39" fontId="4" fillId="0" borderId="5" xfId="0" applyNumberFormat="1" applyFont="1" applyBorder="1"/>
    <xf numFmtId="39" fontId="11" fillId="0" borderId="0" xfId="0" applyNumberFormat="1" applyFont="1"/>
    <xf numFmtId="43" fontId="11" fillId="0" borderId="0" xfId="0" applyNumberFormat="1" applyFont="1"/>
    <xf numFmtId="0" fontId="13" fillId="0" borderId="0" xfId="0" applyFont="1"/>
    <xf numFmtId="167" fontId="6" fillId="3" borderId="0" xfId="0" applyNumberFormat="1" applyFont="1" applyFill="1"/>
    <xf numFmtId="164" fontId="6" fillId="3" borderId="0" xfId="0" applyNumberFormat="1" applyFont="1" applyFill="1"/>
    <xf numFmtId="164" fontId="6" fillId="3" borderId="1" xfId="0" applyNumberFormat="1" applyFont="1" applyFill="1" applyBorder="1"/>
    <xf numFmtId="166" fontId="6" fillId="3" borderId="0" xfId="1" applyNumberFormat="1" applyFont="1" applyFill="1"/>
    <xf numFmtId="0" fontId="6" fillId="3" borderId="0" xfId="0" applyFont="1" applyFill="1"/>
    <xf numFmtId="44" fontId="10" fillId="3" borderId="0" xfId="3" applyFont="1" applyFill="1" applyBorder="1" applyAlignment="1"/>
    <xf numFmtId="166" fontId="11" fillId="4" borderId="0" xfId="0" applyNumberFormat="1" applyFont="1" applyFill="1"/>
    <xf numFmtId="169" fontId="11" fillId="4" borderId="0" xfId="0" applyNumberFormat="1" applyFont="1" applyFill="1"/>
    <xf numFmtId="164" fontId="11" fillId="4" borderId="5" xfId="0" applyNumberFormat="1" applyFont="1" applyFill="1" applyBorder="1"/>
    <xf numFmtId="170" fontId="11" fillId="0" borderId="0" xfId="0" applyNumberFormat="1" applyFont="1"/>
    <xf numFmtId="0" fontId="3" fillId="0" borderId="0" xfId="4"/>
    <xf numFmtId="0" fontId="15" fillId="0" borderId="0" xfId="4" applyFont="1"/>
    <xf numFmtId="174" fontId="15" fillId="0" borderId="0" xfId="4" applyNumberFormat="1" applyFont="1"/>
    <xf numFmtId="44" fontId="15" fillId="0" borderId="0" xfId="4" applyNumberFormat="1" applyFont="1"/>
    <xf numFmtId="3" fontId="15" fillId="0" borderId="0" xfId="4" applyNumberFormat="1" applyFont="1"/>
    <xf numFmtId="1" fontId="15" fillId="0" borderId="0" xfId="4" applyNumberFormat="1" applyFont="1"/>
    <xf numFmtId="175" fontId="15" fillId="0" borderId="0" xfId="4" applyNumberFormat="1" applyFont="1"/>
    <xf numFmtId="0" fontId="14" fillId="0" borderId="0" xfId="4" applyFont="1" applyAlignment="1">
      <alignment horizontal="center" wrapText="1"/>
    </xf>
    <xf numFmtId="37" fontId="4" fillId="0" borderId="0" xfId="4" applyNumberFormat="1" applyFont="1"/>
    <xf numFmtId="173" fontId="4" fillId="0" borderId="0" xfId="4" applyNumberFormat="1" applyFont="1"/>
    <xf numFmtId="37" fontId="15" fillId="0" borderId="6" xfId="4" applyNumberFormat="1" applyFont="1" applyBorder="1"/>
    <xf numFmtId="173" fontId="15" fillId="0" borderId="6" xfId="4" applyNumberFormat="1" applyFont="1" applyBorder="1"/>
    <xf numFmtId="173" fontId="15" fillId="0" borderId="0" xfId="4" applyNumberFormat="1" applyFont="1"/>
    <xf numFmtId="0" fontId="17" fillId="0" borderId="0" xfId="4" applyFont="1"/>
    <xf numFmtId="37" fontId="15" fillId="0" borderId="0" xfId="4" applyNumberFormat="1" applyFont="1"/>
    <xf numFmtId="39" fontId="15" fillId="0" borderId="0" xfId="4" applyNumberFormat="1" applyFont="1"/>
    <xf numFmtId="0" fontId="4" fillId="0" borderId="0" xfId="4" applyFont="1"/>
    <xf numFmtId="0" fontId="4" fillId="0" borderId="10" xfId="4" applyFont="1" applyBorder="1"/>
    <xf numFmtId="0" fontId="4" fillId="0" borderId="12" xfId="4" applyFont="1" applyBorder="1"/>
    <xf numFmtId="0" fontId="5" fillId="0" borderId="12" xfId="4" applyFont="1" applyBorder="1"/>
    <xf numFmtId="0" fontId="5" fillId="0" borderId="13" xfId="4" applyFont="1" applyBorder="1"/>
    <xf numFmtId="0" fontId="6" fillId="0" borderId="7" xfId="4" applyFont="1" applyBorder="1"/>
    <xf numFmtId="0" fontId="4" fillId="0" borderId="8" xfId="4" applyFont="1" applyBorder="1"/>
    <xf numFmtId="43" fontId="4" fillId="0" borderId="0" xfId="4" applyNumberFormat="1" applyFont="1"/>
    <xf numFmtId="170" fontId="4" fillId="0" borderId="0" xfId="4" applyNumberFormat="1" applyFont="1"/>
    <xf numFmtId="171" fontId="4" fillId="0" borderId="1" xfId="4" applyNumberFormat="1" applyFont="1" applyBorder="1"/>
    <xf numFmtId="0" fontId="4" fillId="0" borderId="11" xfId="4" applyFont="1" applyBorder="1"/>
    <xf numFmtId="171" fontId="4" fillId="0" borderId="12" xfId="4" applyNumberFormat="1" applyFont="1" applyBorder="1"/>
    <xf numFmtId="39" fontId="11" fillId="5" borderId="5" xfId="0" applyNumberFormat="1" applyFont="1" applyFill="1" applyBorder="1"/>
    <xf numFmtId="164" fontId="11" fillId="5" borderId="5" xfId="0" applyNumberFormat="1" applyFont="1" applyFill="1" applyBorder="1"/>
    <xf numFmtId="0" fontId="5" fillId="0" borderId="0" xfId="4" applyFont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17" fontId="2" fillId="0" borderId="0" xfId="4" applyNumberFormat="1" applyFont="1"/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17" fontId="1" fillId="0" borderId="0" xfId="4" applyNumberFormat="1" applyFont="1"/>
    <xf numFmtId="8" fontId="3" fillId="0" borderId="0" xfId="5" applyNumberFormat="1" applyFont="1" applyFill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6" fillId="0" borderId="0" xfId="4" applyFont="1" applyAlignment="1">
      <alignment horizontal="center"/>
    </xf>
    <xf numFmtId="0" fontId="15" fillId="0" borderId="0" xfId="4" applyFont="1"/>
    <xf numFmtId="0" fontId="18" fillId="0" borderId="0" xfId="4" applyFont="1" applyAlignment="1">
      <alignment horizontal="center"/>
    </xf>
    <xf numFmtId="8" fontId="10" fillId="3" borderId="0" xfId="3" applyNumberFormat="1" applyFont="1" applyFill="1" applyBorder="1" applyAlignment="1"/>
    <xf numFmtId="165" fontId="6" fillId="0" borderId="1" xfId="0" quotePrefix="1" applyNumberFormat="1" applyFont="1" applyBorder="1"/>
    <xf numFmtId="17" fontId="4" fillId="0" borderId="0" xfId="9" applyNumberFormat="1" applyFont="1"/>
    <xf numFmtId="3" fontId="4" fillId="0" borderId="0" xfId="9" applyNumberFormat="1" applyFont="1"/>
    <xf numFmtId="44" fontId="4" fillId="0" borderId="0" xfId="9" applyNumberFormat="1" applyFont="1"/>
    <xf numFmtId="0" fontId="4" fillId="0" borderId="6" xfId="9" applyFont="1" applyBorder="1"/>
    <xf numFmtId="3" fontId="4" fillId="0" borderId="6" xfId="9" applyNumberFormat="1" applyFont="1" applyBorder="1"/>
    <xf numFmtId="172" fontId="4" fillId="0" borderId="6" xfId="9" applyNumberFormat="1" applyFont="1" applyBorder="1"/>
    <xf numFmtId="44" fontId="4" fillId="0" borderId="6" xfId="9" applyNumberFormat="1" applyFont="1" applyBorder="1"/>
    <xf numFmtId="172" fontId="4" fillId="0" borderId="0" xfId="9" applyNumberFormat="1" applyFont="1" applyBorder="1"/>
    <xf numFmtId="176" fontId="4" fillId="0" borderId="0" xfId="9" applyNumberFormat="1" applyFont="1"/>
    <xf numFmtId="168" fontId="6" fillId="0" borderId="1" xfId="0" applyNumberFormat="1" applyFont="1" applyBorder="1"/>
    <xf numFmtId="167" fontId="6" fillId="6" borderId="0" xfId="0" applyNumberFormat="1" applyFont="1" applyFill="1"/>
    <xf numFmtId="168" fontId="6" fillId="3" borderId="1" xfId="0" applyNumberFormat="1" applyFont="1" applyFill="1" applyBorder="1" applyAlignment="1">
      <alignment horizontal="left"/>
    </xf>
    <xf numFmtId="168" fontId="6" fillId="3" borderId="0" xfId="0" applyNumberFormat="1" applyFont="1" applyFill="1" applyAlignment="1">
      <alignment horizontal="center"/>
    </xf>
  </cellXfs>
  <cellStyles count="11">
    <cellStyle name="Comma" xfId="1" builtinId="3"/>
    <cellStyle name="Currency" xfId="3" builtinId="4"/>
    <cellStyle name="Currency 2" xfId="5" xr:uid="{19D12A57-ACC8-403B-9E3D-F4C92FF3F326}"/>
    <cellStyle name="Currency 3" xfId="7" xr:uid="{286221C9-99D4-451F-9318-7EE6D553664A}"/>
    <cellStyle name="Currency 4" xfId="8" xr:uid="{8562B73E-8CFE-4B66-BC75-B0EA0A182FC9}"/>
    <cellStyle name="Normal" xfId="0" builtinId="0"/>
    <cellStyle name="Normal 2" xfId="4" xr:uid="{B9DE2D9E-CA1E-49FE-ACDB-67136425FFEF}"/>
    <cellStyle name="Normal 3" xfId="6" xr:uid="{48F0F46A-949B-4328-A548-6D9B4ED8E06B}"/>
    <cellStyle name="Normal 4" xfId="9" xr:uid="{98B3600F-19AA-4F2E-AAEE-03B2A1773C9E}"/>
    <cellStyle name="Percent" xfId="2" builtinId="5"/>
    <cellStyle name="Percent 2" xfId="10" xr:uid="{D5B60C3C-FA4C-4941-94AE-08CA765A6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opLeftCell="A24" workbookViewId="0">
      <selection activeCell="F16" sqref="F16:G16"/>
    </sheetView>
  </sheetViews>
  <sheetFormatPr defaultColWidth="9.1796875" defaultRowHeight="15.5" x14ac:dyDescent="0.35"/>
  <cols>
    <col min="1" max="4" width="9.1796875" style="1"/>
    <col min="5" max="5" width="14.81640625" style="1" customWidth="1"/>
    <col min="6" max="6" width="18.7265625" style="1" customWidth="1"/>
    <col min="7" max="7" width="8.453125" style="1" customWidth="1"/>
    <col min="8" max="8" width="2.7265625" style="1" customWidth="1"/>
    <col min="9" max="9" width="14.81640625" style="1" customWidth="1"/>
    <col min="10" max="10" width="11.54296875" style="1" customWidth="1"/>
    <col min="11" max="12" width="11.7265625" style="1" customWidth="1"/>
    <col min="13" max="13" width="14.26953125" style="1" customWidth="1"/>
    <col min="14" max="16384" width="9.1796875" style="1"/>
  </cols>
  <sheetData>
    <row r="4" spans="1:13" x14ac:dyDescent="0.35">
      <c r="A4" s="109" t="s">
        <v>0</v>
      </c>
      <c r="B4" s="109"/>
      <c r="C4" s="109"/>
      <c r="D4" s="109"/>
      <c r="E4" s="109"/>
      <c r="F4" s="109"/>
      <c r="G4" s="109"/>
      <c r="H4" s="109"/>
      <c r="I4" s="109"/>
    </row>
    <row r="6" spans="1:13" x14ac:dyDescent="0.35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7"/>
      <c r="K6" s="17"/>
      <c r="L6" s="17"/>
      <c r="M6" s="18"/>
    </row>
    <row r="7" spans="1:13" x14ac:dyDescent="0.35">
      <c r="J7" s="17"/>
      <c r="K7" s="17"/>
      <c r="L7" s="17"/>
      <c r="M7" s="17"/>
    </row>
    <row r="8" spans="1:13" x14ac:dyDescent="0.35">
      <c r="A8" s="4" t="s">
        <v>2</v>
      </c>
      <c r="G8" s="5" t="s">
        <v>3</v>
      </c>
      <c r="I8" s="5" t="s">
        <v>4</v>
      </c>
      <c r="J8" s="17"/>
      <c r="K8" s="17"/>
      <c r="L8" s="17"/>
      <c r="M8" s="17"/>
    </row>
    <row r="9" spans="1:13" x14ac:dyDescent="0.35">
      <c r="J9" s="17"/>
      <c r="K9" s="17"/>
      <c r="L9" s="17"/>
      <c r="M9" s="17"/>
    </row>
    <row r="10" spans="1:13" x14ac:dyDescent="0.35">
      <c r="A10" s="1" t="s">
        <v>67</v>
      </c>
      <c r="G10" s="6" t="s">
        <v>5</v>
      </c>
      <c r="I10" s="7">
        <f>I24</f>
        <v>8.0029000000000003</v>
      </c>
      <c r="J10" s="19"/>
      <c r="K10" s="19"/>
      <c r="L10" s="19"/>
      <c r="M10" s="19"/>
    </row>
    <row r="11" spans="1:13" x14ac:dyDescent="0.35">
      <c r="A11" s="1" t="s">
        <v>6</v>
      </c>
      <c r="G11" s="6" t="s">
        <v>5</v>
      </c>
      <c r="I11" s="7">
        <f>I32</f>
        <v>0</v>
      </c>
      <c r="J11" s="19"/>
      <c r="K11" s="19"/>
      <c r="L11" s="19"/>
      <c r="M11" s="19"/>
    </row>
    <row r="12" spans="1:13" x14ac:dyDescent="0.35">
      <c r="A12" s="1" t="s">
        <v>7</v>
      </c>
      <c r="G12" s="6" t="s">
        <v>5</v>
      </c>
      <c r="I12" s="16">
        <f>I40</f>
        <v>0.53849999999999998</v>
      </c>
      <c r="J12" s="20"/>
      <c r="K12" s="19"/>
      <c r="L12" s="19"/>
      <c r="M12" s="19"/>
    </row>
    <row r="13" spans="1:13" x14ac:dyDescent="0.35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19"/>
      <c r="K13" s="17"/>
      <c r="L13" s="19"/>
      <c r="M13" s="19"/>
    </row>
    <row r="14" spans="1:13" x14ac:dyDescent="0.35">
      <c r="A14" s="1" t="s">
        <v>9</v>
      </c>
      <c r="G14" s="6" t="s">
        <v>5</v>
      </c>
      <c r="I14" s="7">
        <f>ROUND(SUM(I10:I13),4)</f>
        <v>8.5413999999999994</v>
      </c>
      <c r="J14" s="19"/>
      <c r="K14" s="19"/>
      <c r="L14" s="17"/>
      <c r="M14" s="17"/>
    </row>
    <row r="15" spans="1:13" x14ac:dyDescent="0.35">
      <c r="J15" s="17"/>
      <c r="K15" s="19"/>
      <c r="L15" s="17"/>
      <c r="M15" s="17"/>
    </row>
    <row r="16" spans="1:13" x14ac:dyDescent="0.35">
      <c r="A16" s="1" t="s">
        <v>68</v>
      </c>
      <c r="F16" s="131">
        <v>45654</v>
      </c>
      <c r="G16" s="131"/>
    </row>
    <row r="18" spans="1:9" ht="16" thickBot="1" x14ac:dyDescent="0.4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6" thickTop="1" x14ac:dyDescent="0.35"/>
    <row r="20" spans="1:9" x14ac:dyDescent="0.35">
      <c r="A20" s="1" t="s">
        <v>10</v>
      </c>
      <c r="G20" s="5" t="s">
        <v>3</v>
      </c>
      <c r="I20" s="5" t="s">
        <v>4</v>
      </c>
    </row>
    <row r="22" spans="1:9" x14ac:dyDescent="0.35">
      <c r="A22" s="1" t="s">
        <v>11</v>
      </c>
      <c r="G22" s="6" t="s">
        <v>5</v>
      </c>
      <c r="I22" s="12">
        <f>'Schedule II'!F35</f>
        <v>306753.5772</v>
      </c>
    </row>
    <row r="23" spans="1:9" x14ac:dyDescent="0.35">
      <c r="A23" s="13" t="s">
        <v>66</v>
      </c>
      <c r="B23" s="8"/>
      <c r="C23" s="8"/>
      <c r="D23" s="8"/>
      <c r="E23" s="130">
        <v>45565</v>
      </c>
      <c r="F23" s="130"/>
      <c r="G23" s="9" t="s">
        <v>5</v>
      </c>
      <c r="H23" s="8"/>
      <c r="I23" s="28">
        <f>'Schedule II'!B28</f>
        <v>38330.1</v>
      </c>
    </row>
    <row r="24" spans="1:9" x14ac:dyDescent="0.35">
      <c r="A24" s="1" t="s">
        <v>12</v>
      </c>
      <c r="G24" s="6" t="s">
        <v>5</v>
      </c>
      <c r="I24" s="7">
        <f>ROUND((I22/I23),4)</f>
        <v>8.0029000000000003</v>
      </c>
    </row>
    <row r="25" spans="1:9" x14ac:dyDescent="0.35">
      <c r="G25" s="6"/>
    </row>
    <row r="26" spans="1:9" x14ac:dyDescent="0.35">
      <c r="A26" s="1" t="s">
        <v>13</v>
      </c>
      <c r="G26" s="5" t="s">
        <v>3</v>
      </c>
      <c r="I26" s="5" t="s">
        <v>4</v>
      </c>
    </row>
    <row r="28" spans="1:9" x14ac:dyDescent="0.35">
      <c r="A28" s="1" t="s">
        <v>14</v>
      </c>
      <c r="G28" s="6" t="s">
        <v>5</v>
      </c>
      <c r="I28" s="7">
        <v>0</v>
      </c>
    </row>
    <row r="29" spans="1:9" x14ac:dyDescent="0.35">
      <c r="A29" s="15" t="s">
        <v>15</v>
      </c>
      <c r="G29" s="6" t="s">
        <v>5</v>
      </c>
      <c r="I29" s="62">
        <v>0</v>
      </c>
    </row>
    <row r="30" spans="1:9" x14ac:dyDescent="0.35">
      <c r="A30" s="15" t="s">
        <v>16</v>
      </c>
      <c r="G30" s="6" t="s">
        <v>5</v>
      </c>
      <c r="I30" s="62">
        <v>0</v>
      </c>
    </row>
    <row r="31" spans="1:9" x14ac:dyDescent="0.35">
      <c r="A31" s="13" t="s">
        <v>17</v>
      </c>
      <c r="B31" s="8"/>
      <c r="C31" s="8"/>
      <c r="D31" s="8"/>
      <c r="E31" s="8"/>
      <c r="F31" s="8"/>
      <c r="G31" s="9" t="s">
        <v>5</v>
      </c>
      <c r="H31" s="8"/>
      <c r="I31" s="63">
        <v>0</v>
      </c>
    </row>
    <row r="32" spans="1:9" x14ac:dyDescent="0.35">
      <c r="A32" s="15" t="s">
        <v>18</v>
      </c>
      <c r="G32" s="6" t="s">
        <v>19</v>
      </c>
      <c r="I32" s="7">
        <f>ROUND(SUM(I28:I31),4)</f>
        <v>0</v>
      </c>
    </row>
    <row r="34" spans="1:11" x14ac:dyDescent="0.35">
      <c r="A34" s="1" t="s">
        <v>20</v>
      </c>
      <c r="G34" s="5" t="s">
        <v>3</v>
      </c>
      <c r="I34" s="5" t="s">
        <v>4</v>
      </c>
    </row>
    <row r="36" spans="1:11" x14ac:dyDescent="0.35">
      <c r="A36" s="1" t="s">
        <v>21</v>
      </c>
      <c r="G36" s="6" t="s">
        <v>5</v>
      </c>
      <c r="I36" s="16">
        <f>'Schedule IV'!H26</f>
        <v>5.6599999999999998E-2</v>
      </c>
      <c r="J36" s="17"/>
      <c r="K36" s="21"/>
    </row>
    <row r="37" spans="1:11" x14ac:dyDescent="0.35">
      <c r="A37" s="15" t="s">
        <v>22</v>
      </c>
      <c r="G37" s="6" t="s">
        <v>5</v>
      </c>
      <c r="I37" s="129">
        <v>0</v>
      </c>
      <c r="K37" s="21"/>
    </row>
    <row r="38" spans="1:11" x14ac:dyDescent="0.35">
      <c r="A38" s="15" t="s">
        <v>23</v>
      </c>
      <c r="G38" s="6" t="s">
        <v>5</v>
      </c>
      <c r="I38" s="61">
        <v>4.3099999999999999E-2</v>
      </c>
      <c r="J38" s="17"/>
      <c r="K38" s="21"/>
    </row>
    <row r="39" spans="1:11" x14ac:dyDescent="0.35">
      <c r="A39" s="13" t="s">
        <v>24</v>
      </c>
      <c r="B39" s="8"/>
      <c r="C39" s="8"/>
      <c r="D39" s="8"/>
      <c r="E39" s="8"/>
      <c r="F39" s="8"/>
      <c r="G39" s="9" t="s">
        <v>5</v>
      </c>
      <c r="H39" s="8"/>
      <c r="I39" s="61">
        <v>0.43880000000000002</v>
      </c>
      <c r="J39" s="17"/>
      <c r="K39" s="21"/>
    </row>
    <row r="40" spans="1:11" x14ac:dyDescent="0.35">
      <c r="A40" s="15" t="s">
        <v>25</v>
      </c>
      <c r="G40" s="6" t="s">
        <v>19</v>
      </c>
      <c r="I40" s="16">
        <f>ROUND(SUM(I36:I39),4)</f>
        <v>0.53849999999999998</v>
      </c>
    </row>
    <row r="42" spans="1:11" x14ac:dyDescent="0.35">
      <c r="A42" s="1" t="s">
        <v>26</v>
      </c>
      <c r="G42" s="5" t="s">
        <v>3</v>
      </c>
      <c r="I42" s="5" t="s">
        <v>4</v>
      </c>
    </row>
    <row r="44" spans="1:11" x14ac:dyDescent="0.35">
      <c r="A44" s="1" t="s">
        <v>27</v>
      </c>
      <c r="G44" s="6" t="s">
        <v>5</v>
      </c>
      <c r="I44" s="7">
        <v>0</v>
      </c>
    </row>
    <row r="45" spans="1:11" x14ac:dyDescent="0.35">
      <c r="A45" s="15" t="s">
        <v>28</v>
      </c>
      <c r="G45" s="6" t="s">
        <v>5</v>
      </c>
      <c r="I45" s="62">
        <v>0</v>
      </c>
    </row>
    <row r="46" spans="1:11" x14ac:dyDescent="0.35">
      <c r="A46" s="15" t="s">
        <v>29</v>
      </c>
      <c r="G46" s="6" t="s">
        <v>5</v>
      </c>
      <c r="I46" s="62">
        <v>0</v>
      </c>
    </row>
    <row r="47" spans="1:11" x14ac:dyDescent="0.35">
      <c r="A47" s="13" t="s">
        <v>30</v>
      </c>
      <c r="B47" s="8"/>
      <c r="C47" s="8"/>
      <c r="D47" s="8"/>
      <c r="E47" s="8"/>
      <c r="F47" s="8"/>
      <c r="G47" s="9" t="s">
        <v>5</v>
      </c>
      <c r="H47" s="8"/>
      <c r="I47" s="63">
        <v>0</v>
      </c>
    </row>
    <row r="48" spans="1:11" x14ac:dyDescent="0.35">
      <c r="A48" s="15" t="s">
        <v>31</v>
      </c>
      <c r="G48" s="6" t="s">
        <v>19</v>
      </c>
      <c r="I48" s="7">
        <f>ROUND(SUM(I44:I47),4)</f>
        <v>0</v>
      </c>
    </row>
  </sheetData>
  <mergeCells count="4">
    <mergeCell ref="A4:I4"/>
    <mergeCell ref="A6:I6"/>
    <mergeCell ref="F16:G16"/>
    <mergeCell ref="E23:F23"/>
  </mergeCells>
  <phoneticPr fontId="5" type="noConversion"/>
  <pageMargins left="0.75" right="0.75" top="1" bottom="1" header="0.5" footer="0.5"/>
  <pageSetup scale="88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5"/>
  <sheetViews>
    <sheetView workbookViewId="0">
      <selection activeCell="E15" sqref="E15"/>
    </sheetView>
  </sheetViews>
  <sheetFormatPr defaultColWidth="9.1796875" defaultRowHeight="15.5" x14ac:dyDescent="0.35"/>
  <cols>
    <col min="1" max="1" width="30.81640625" style="1" customWidth="1"/>
    <col min="2" max="2" width="22.26953125" style="1" bestFit="1" customWidth="1"/>
    <col min="3" max="3" width="22.7265625" style="1" customWidth="1"/>
    <col min="4" max="4" width="12.81640625" style="1" bestFit="1" customWidth="1"/>
    <col min="5" max="5" width="14.81640625" style="1" bestFit="1" customWidth="1"/>
    <col min="6" max="6" width="15.54296875" style="1" customWidth="1"/>
    <col min="7" max="16384" width="9.1796875" style="1"/>
  </cols>
  <sheetData>
    <row r="4" spans="1:6" x14ac:dyDescent="0.35">
      <c r="A4" s="109" t="s">
        <v>32</v>
      </c>
      <c r="B4" s="109"/>
      <c r="C4" s="109"/>
      <c r="D4" s="109"/>
      <c r="E4" s="109"/>
      <c r="F4" s="109"/>
    </row>
    <row r="6" spans="1:6" x14ac:dyDescent="0.35">
      <c r="A6" s="109" t="s">
        <v>33</v>
      </c>
      <c r="B6" s="109"/>
      <c r="C6" s="109"/>
      <c r="D6" s="109"/>
      <c r="E6" s="109"/>
      <c r="F6" s="109"/>
    </row>
    <row r="9" spans="1:6" x14ac:dyDescent="0.35">
      <c r="A9" s="1" t="s">
        <v>34</v>
      </c>
      <c r="C9" s="118">
        <f>'Schedule I'!E23</f>
        <v>45565</v>
      </c>
    </row>
    <row r="11" spans="1:6" x14ac:dyDescent="0.35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x14ac:dyDescent="0.35">
      <c r="A12" s="2"/>
      <c r="B12" s="2"/>
      <c r="C12" s="2" t="s">
        <v>41</v>
      </c>
      <c r="D12" s="2"/>
      <c r="E12" s="2"/>
      <c r="F12" s="6" t="s">
        <v>42</v>
      </c>
    </row>
    <row r="13" spans="1:6" x14ac:dyDescent="0.35">
      <c r="A13" s="5" t="s">
        <v>43</v>
      </c>
      <c r="B13" s="5" t="s">
        <v>44</v>
      </c>
      <c r="C13" s="5" t="s">
        <v>45</v>
      </c>
      <c r="D13" s="5" t="s">
        <v>46</v>
      </c>
      <c r="E13" s="5" t="s">
        <v>47</v>
      </c>
      <c r="F13" s="5" t="s">
        <v>48</v>
      </c>
    </row>
    <row r="14" spans="1:6" x14ac:dyDescent="0.35">
      <c r="A14" s="25" t="s">
        <v>72</v>
      </c>
      <c r="B14" s="64">
        <v>40739</v>
      </c>
      <c r="C14" s="65">
        <v>1.0724</v>
      </c>
      <c r="D14" s="24">
        <v>37989</v>
      </c>
      <c r="E14" s="61">
        <v>5.5228000000000002</v>
      </c>
      <c r="F14" s="12">
        <f>E14*D14</f>
        <v>209805.64920000001</v>
      </c>
    </row>
    <row r="15" spans="1:6" x14ac:dyDescent="0.35">
      <c r="A15" s="8" t="s">
        <v>73</v>
      </c>
      <c r="B15" s="64">
        <v>40739</v>
      </c>
      <c r="C15" s="65">
        <v>1.0724</v>
      </c>
      <c r="D15" s="24">
        <v>37989</v>
      </c>
      <c r="E15" s="62">
        <v>2.552</v>
      </c>
      <c r="F15" s="12">
        <f t="shared" ref="F15:F20" si="0">E15*D15</f>
        <v>96947.928</v>
      </c>
    </row>
    <row r="16" spans="1:6" x14ac:dyDescent="0.35">
      <c r="B16" s="22"/>
      <c r="C16" s="23"/>
      <c r="D16" s="24"/>
      <c r="E16" s="7"/>
      <c r="F16" s="12">
        <f t="shared" si="0"/>
        <v>0</v>
      </c>
    </row>
    <row r="17" spans="1:6" x14ac:dyDescent="0.35">
      <c r="D17" s="22"/>
      <c r="E17" s="12"/>
      <c r="F17" s="12">
        <f t="shared" si="0"/>
        <v>0</v>
      </c>
    </row>
    <row r="18" spans="1:6" x14ac:dyDescent="0.35">
      <c r="D18" s="22"/>
      <c r="E18" s="12"/>
      <c r="F18" s="12">
        <f t="shared" si="0"/>
        <v>0</v>
      </c>
    </row>
    <row r="19" spans="1:6" x14ac:dyDescent="0.35">
      <c r="D19" s="22"/>
      <c r="E19" s="12"/>
      <c r="F19" s="12">
        <f t="shared" si="0"/>
        <v>0</v>
      </c>
    </row>
    <row r="20" spans="1:6" x14ac:dyDescent="0.35">
      <c r="D20" s="22"/>
      <c r="E20" s="12"/>
      <c r="F20" s="12">
        <f t="shared" si="0"/>
        <v>0</v>
      </c>
    </row>
    <row r="21" spans="1:6" x14ac:dyDescent="0.35">
      <c r="D21" s="22"/>
    </row>
    <row r="22" spans="1:6" x14ac:dyDescent="0.35">
      <c r="D22" s="22"/>
    </row>
    <row r="23" spans="1:6" x14ac:dyDescent="0.35">
      <c r="D23" s="22"/>
    </row>
    <row r="24" spans="1:6" x14ac:dyDescent="0.35">
      <c r="A24" s="8"/>
      <c r="B24" s="8"/>
      <c r="C24" s="8"/>
      <c r="D24" s="27"/>
      <c r="E24" s="8"/>
      <c r="F24" s="8"/>
    </row>
    <row r="25" spans="1:6" x14ac:dyDescent="0.35">
      <c r="A25" s="1" t="s">
        <v>49</v>
      </c>
      <c r="D25" s="24">
        <f>SUM(D14:D24)/2</f>
        <v>37989</v>
      </c>
      <c r="E25" s="16">
        <f>SUM(E14:E15)</f>
        <v>8.0747999999999998</v>
      </c>
      <c r="F25" s="12">
        <f>SUM(F14:F24)</f>
        <v>306753.5772</v>
      </c>
    </row>
    <row r="26" spans="1:6" x14ac:dyDescent="0.35">
      <c r="C26" s="33" t="s">
        <v>82</v>
      </c>
      <c r="D26" s="24"/>
    </row>
    <row r="27" spans="1:6" x14ac:dyDescent="0.35">
      <c r="A27" s="1" t="s">
        <v>50</v>
      </c>
      <c r="B27" s="128">
        <f>C9</f>
        <v>45565</v>
      </c>
      <c r="C27" s="1" t="s">
        <v>51</v>
      </c>
      <c r="E27" s="28">
        <v>37989</v>
      </c>
      <c r="F27" s="1" t="s">
        <v>46</v>
      </c>
    </row>
    <row r="28" spans="1:6" x14ac:dyDescent="0.35">
      <c r="A28" s="1" t="s">
        <v>52</v>
      </c>
      <c r="B28" s="29">
        <v>38330.1</v>
      </c>
      <c r="C28" s="1" t="s">
        <v>53</v>
      </c>
      <c r="D28" s="30">
        <f>(E27-B28)/E27</f>
        <v>-8.9789149490641651E-3</v>
      </c>
    </row>
    <row r="30" spans="1:6" x14ac:dyDescent="0.35">
      <c r="E30" s="3" t="s">
        <v>3</v>
      </c>
      <c r="F30" s="3" t="s">
        <v>4</v>
      </c>
    </row>
    <row r="31" spans="1:6" x14ac:dyDescent="0.35">
      <c r="A31" s="1" t="s">
        <v>54</v>
      </c>
      <c r="F31" s="12">
        <f>F25</f>
        <v>306753.5772</v>
      </c>
    </row>
    <row r="32" spans="1:6" x14ac:dyDescent="0.35">
      <c r="A32" s="13" t="s">
        <v>55</v>
      </c>
      <c r="B32" s="8"/>
      <c r="C32" s="8"/>
      <c r="D32" s="8"/>
      <c r="E32" s="8"/>
      <c r="F32" s="26">
        <f>E27</f>
        <v>37989</v>
      </c>
    </row>
    <row r="33" spans="1:6" x14ac:dyDescent="0.35">
      <c r="A33" s="15" t="s">
        <v>56</v>
      </c>
      <c r="F33" s="7">
        <f>F31/F32</f>
        <v>8.0747999999999998</v>
      </c>
    </row>
    <row r="34" spans="1:6" x14ac:dyDescent="0.35">
      <c r="A34" s="13" t="s">
        <v>57</v>
      </c>
      <c r="B34" s="8"/>
      <c r="C34" s="8"/>
      <c r="D34" s="8"/>
      <c r="E34" s="8"/>
      <c r="F34" s="14">
        <f>IF(((E27-B28)/E27)&lt;=0.05,E27,(B28/0.95))</f>
        <v>37989</v>
      </c>
    </row>
    <row r="35" spans="1:6" x14ac:dyDescent="0.35">
      <c r="A35" s="15" t="s">
        <v>58</v>
      </c>
      <c r="F35" s="12">
        <f>F33*F34</f>
        <v>306753.5772</v>
      </c>
    </row>
  </sheetData>
  <mergeCells count="2">
    <mergeCell ref="A4:F4"/>
    <mergeCell ref="A6:F6"/>
  </mergeCells>
  <phoneticPr fontId="5" type="noConversion"/>
  <pageMargins left="0.75" right="0.75" top="1" bottom="1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2"/>
  <sheetViews>
    <sheetView zoomScale="115" zoomScaleNormal="115" workbookViewId="0">
      <selection activeCell="H26" sqref="H26"/>
    </sheetView>
  </sheetViews>
  <sheetFormatPr defaultColWidth="12.54296875" defaultRowHeight="12.5" x14ac:dyDescent="0.25"/>
  <cols>
    <col min="1" max="1" width="7" style="31" customWidth="1"/>
    <col min="2" max="2" width="6.26953125" style="31" customWidth="1"/>
    <col min="3" max="3" width="10" style="31" customWidth="1"/>
    <col min="4" max="4" width="14.7265625" style="31" customWidth="1"/>
    <col min="5" max="8" width="16.54296875" style="31" customWidth="1"/>
    <col min="9" max="9" width="2.26953125" style="31" customWidth="1"/>
    <col min="10" max="12" width="14.54296875" style="31" customWidth="1"/>
    <col min="13" max="16384" width="12.54296875" style="31"/>
  </cols>
  <sheetData>
    <row r="1" spans="1:12" ht="46.5" customHeight="1" x14ac:dyDescent="0.25">
      <c r="A1" s="111"/>
      <c r="B1" s="112"/>
      <c r="C1" s="112"/>
      <c r="D1" s="112"/>
      <c r="E1" s="112"/>
      <c r="F1" s="112"/>
      <c r="G1" s="112"/>
      <c r="H1" s="112"/>
    </row>
    <row r="2" spans="1:12" ht="12.75" customHeight="1" x14ac:dyDescent="0.25">
      <c r="A2" s="32"/>
      <c r="B2" s="32"/>
      <c r="C2" s="32"/>
      <c r="D2" s="32"/>
      <c r="E2" s="32"/>
      <c r="F2" s="32"/>
      <c r="G2" s="32"/>
      <c r="H2" s="33" t="s">
        <v>74</v>
      </c>
    </row>
    <row r="3" spans="1:12" ht="12.75" customHeight="1" x14ac:dyDescent="0.25">
      <c r="A3" s="32"/>
      <c r="B3" s="32"/>
      <c r="C3" s="32"/>
      <c r="D3" s="32"/>
      <c r="E3" s="32"/>
      <c r="F3" s="32"/>
      <c r="G3" s="32"/>
      <c r="H3" s="33" t="s">
        <v>75</v>
      </c>
    </row>
    <row r="4" spans="1:12" ht="12.75" customHeight="1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2" ht="12.75" customHeight="1" x14ac:dyDescent="0.25">
      <c r="A5" s="113" t="s">
        <v>59</v>
      </c>
      <c r="B5" s="112"/>
      <c r="C5" s="112"/>
      <c r="D5" s="112"/>
      <c r="E5" s="112"/>
      <c r="F5" s="112"/>
      <c r="G5" s="112"/>
      <c r="H5" s="112"/>
      <c r="I5" s="32"/>
    </row>
    <row r="6" spans="1:12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12" ht="12.75" customHeight="1" x14ac:dyDescent="0.25">
      <c r="A7" s="113" t="s">
        <v>60</v>
      </c>
      <c r="B7" s="112"/>
      <c r="C7" s="112"/>
      <c r="D7" s="112"/>
      <c r="E7" s="112"/>
      <c r="F7" s="112"/>
      <c r="G7" s="112"/>
      <c r="H7" s="112"/>
      <c r="I7" s="32"/>
    </row>
    <row r="8" spans="1:12" ht="12.75" customHeight="1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12" ht="12.75" customHeight="1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12" ht="12.75" customHeight="1" x14ac:dyDescent="0.25">
      <c r="A10" s="32" t="s">
        <v>76</v>
      </c>
      <c r="B10" s="32"/>
      <c r="C10" s="32"/>
      <c r="D10" s="34">
        <f>'Schedule I'!E23</f>
        <v>45565</v>
      </c>
      <c r="E10" s="32"/>
      <c r="F10" s="32"/>
      <c r="G10" s="32"/>
      <c r="H10" s="32"/>
      <c r="I10" s="32"/>
    </row>
    <row r="11" spans="1:12" ht="12.75" customHeight="1" x14ac:dyDescent="0.35">
      <c r="A11" s="1"/>
      <c r="B11" s="1"/>
      <c r="C11" s="1"/>
      <c r="D11" s="1"/>
      <c r="E11" s="1"/>
      <c r="F11" s="1"/>
      <c r="G11" s="1"/>
      <c r="H11" s="1"/>
    </row>
    <row r="12" spans="1:12" ht="12.75" customHeight="1" x14ac:dyDescent="0.25">
      <c r="A12" s="32"/>
      <c r="B12" s="32"/>
      <c r="C12" s="32"/>
      <c r="D12" s="32"/>
      <c r="E12" s="32"/>
      <c r="F12" s="32"/>
      <c r="G12" s="32"/>
      <c r="H12" s="32"/>
    </row>
    <row r="13" spans="1:12" ht="12.75" customHeight="1" x14ac:dyDescent="0.25">
      <c r="A13" s="32"/>
      <c r="B13" s="32"/>
      <c r="C13" s="32"/>
      <c r="D13" s="32"/>
      <c r="E13" s="32"/>
      <c r="F13" s="35"/>
      <c r="G13" s="35"/>
      <c r="H13" s="35"/>
    </row>
    <row r="14" spans="1:12" ht="12.75" customHeight="1" x14ac:dyDescent="0.25">
      <c r="A14" s="36" t="s">
        <v>61</v>
      </c>
      <c r="B14" s="32"/>
      <c r="C14" s="32"/>
      <c r="D14" s="32"/>
      <c r="E14" s="37" t="s">
        <v>3</v>
      </c>
      <c r="F14" s="38" t="s">
        <v>94</v>
      </c>
      <c r="G14" s="38" t="s">
        <v>95</v>
      </c>
      <c r="H14" s="38" t="s">
        <v>96</v>
      </c>
      <c r="J14" s="38" t="s">
        <v>97</v>
      </c>
      <c r="K14" s="38" t="s">
        <v>98</v>
      </c>
      <c r="L14" s="38" t="s">
        <v>99</v>
      </c>
    </row>
    <row r="15" spans="1:12" ht="12.75" customHeight="1" x14ac:dyDescent="0.25">
      <c r="A15" s="39" t="s">
        <v>81</v>
      </c>
      <c r="B15" s="32"/>
      <c r="C15" s="32"/>
      <c r="D15" s="32"/>
      <c r="E15" s="40" t="s">
        <v>63</v>
      </c>
      <c r="F15" s="66">
        <v>9705.02</v>
      </c>
      <c r="G15" s="66">
        <v>5730.92</v>
      </c>
      <c r="H15" s="66">
        <v>4708.08</v>
      </c>
      <c r="J15" s="117">
        <v>4915.68</v>
      </c>
      <c r="K15" s="66">
        <v>5470.08</v>
      </c>
      <c r="L15" s="66">
        <v>5433.6</v>
      </c>
    </row>
    <row r="16" spans="1:12" ht="12.75" customHeight="1" x14ac:dyDescent="0.25">
      <c r="A16" s="32" t="s">
        <v>69</v>
      </c>
      <c r="B16" s="32"/>
      <c r="C16" s="32"/>
      <c r="D16" s="32"/>
      <c r="E16" s="40" t="s">
        <v>46</v>
      </c>
      <c r="F16" s="67">
        <v>1977</v>
      </c>
      <c r="G16" s="67">
        <v>1256</v>
      </c>
      <c r="H16" s="67">
        <v>874</v>
      </c>
      <c r="J16" s="67">
        <v>867</v>
      </c>
      <c r="K16" s="67">
        <v>1135</v>
      </c>
      <c r="L16" s="67">
        <v>1062</v>
      </c>
    </row>
    <row r="17" spans="1:12" ht="12.75" customHeight="1" x14ac:dyDescent="0.25">
      <c r="A17" s="39" t="s">
        <v>77</v>
      </c>
      <c r="B17" s="32"/>
      <c r="C17" s="32"/>
      <c r="D17" s="32"/>
      <c r="E17" s="40"/>
      <c r="F17" s="68">
        <v>2.552</v>
      </c>
      <c r="G17" s="68">
        <v>2.552</v>
      </c>
      <c r="H17" s="68">
        <v>2.552</v>
      </c>
      <c r="J17" s="68">
        <v>2.552</v>
      </c>
      <c r="K17" s="68">
        <v>2.552</v>
      </c>
      <c r="L17" s="68">
        <v>2.552</v>
      </c>
    </row>
    <row r="18" spans="1:12" ht="12.75" customHeight="1" x14ac:dyDescent="0.25">
      <c r="A18" s="32" t="s">
        <v>62</v>
      </c>
      <c r="B18" s="32"/>
      <c r="C18" s="32"/>
      <c r="D18" s="32"/>
      <c r="E18" s="40" t="s">
        <v>63</v>
      </c>
      <c r="F18" s="41">
        <f>F15+(F16*F17)</f>
        <v>14750.324000000001</v>
      </c>
      <c r="G18" s="41">
        <f t="shared" ref="G18:H18" si="0">G15+(G16*G17)</f>
        <v>8936.232</v>
      </c>
      <c r="H18" s="41">
        <f t="shared" si="0"/>
        <v>6938.5280000000002</v>
      </c>
      <c r="J18" s="41">
        <f>J15+(J16*J17)</f>
        <v>7128.2640000000001</v>
      </c>
      <c r="K18" s="41">
        <f t="shared" ref="K18:L18" si="1">K15+(K16*K17)</f>
        <v>8366.6</v>
      </c>
      <c r="L18" s="41">
        <f t="shared" si="1"/>
        <v>8143.8240000000005</v>
      </c>
    </row>
    <row r="19" spans="1:12" ht="25.5" customHeight="1" x14ac:dyDescent="0.25">
      <c r="A19" s="42" t="s">
        <v>78</v>
      </c>
      <c r="B19" s="42"/>
      <c r="C19" s="42"/>
      <c r="D19" s="42"/>
      <c r="E19" s="43"/>
      <c r="F19" s="44"/>
      <c r="G19" s="44"/>
      <c r="H19" s="44"/>
      <c r="I19" s="45"/>
      <c r="J19" s="44"/>
      <c r="K19" s="44"/>
      <c r="L19" s="44"/>
    </row>
    <row r="20" spans="1:12" ht="12.75" customHeight="1" x14ac:dyDescent="0.25">
      <c r="A20" s="46" t="s">
        <v>70</v>
      </c>
      <c r="B20" s="47"/>
      <c r="C20" s="47"/>
      <c r="D20" s="47"/>
      <c r="E20" s="48" t="s">
        <v>5</v>
      </c>
      <c r="F20" s="69">
        <v>7.2645999999999997</v>
      </c>
      <c r="G20" s="100">
        <f>F20</f>
        <v>7.2645999999999997</v>
      </c>
      <c r="H20" s="100">
        <f>G20</f>
        <v>7.2645999999999997</v>
      </c>
      <c r="I20" s="100">
        <f t="shared" ref="I20:L20" si="2">H20</f>
        <v>7.2645999999999997</v>
      </c>
      <c r="J20" s="100">
        <f t="shared" si="2"/>
        <v>7.2645999999999997</v>
      </c>
      <c r="K20" s="100">
        <f t="shared" si="2"/>
        <v>7.2645999999999997</v>
      </c>
      <c r="L20" s="100">
        <f t="shared" si="2"/>
        <v>7.2645999999999997</v>
      </c>
    </row>
    <row r="21" spans="1:12" ht="12.75" customHeight="1" x14ac:dyDescent="0.25">
      <c r="A21" s="49" t="s">
        <v>71</v>
      </c>
      <c r="B21" s="32"/>
      <c r="C21" s="32"/>
      <c r="D21" s="32"/>
      <c r="E21" s="40" t="s">
        <v>63</v>
      </c>
      <c r="F21" s="50">
        <f>F18-(F20*F16)</f>
        <v>388.20980000000054</v>
      </c>
      <c r="G21" s="50">
        <f>G18-(G20*G16)</f>
        <v>-188.10559999999896</v>
      </c>
      <c r="H21" s="50">
        <f>H18-(H20*H16)</f>
        <v>589.26760000000013</v>
      </c>
      <c r="I21" s="51"/>
      <c r="J21" s="50">
        <f>J18-(J20*J16)</f>
        <v>829.85580000000027</v>
      </c>
      <c r="K21" s="50">
        <f>K18-(K20*K16)</f>
        <v>121.27900000000045</v>
      </c>
      <c r="L21" s="50">
        <f>L18-(L20*L16)</f>
        <v>428.81880000000092</v>
      </c>
    </row>
    <row r="22" spans="1:12" ht="12.75" customHeight="1" x14ac:dyDescent="0.25">
      <c r="A22" s="32"/>
      <c r="B22" s="32"/>
      <c r="C22" s="32"/>
      <c r="D22" s="32"/>
      <c r="E22" s="32"/>
      <c r="F22" s="52"/>
      <c r="G22" s="52"/>
      <c r="H22" s="52"/>
    </row>
    <row r="23" spans="1:12" ht="12.75" customHeight="1" x14ac:dyDescent="0.25">
      <c r="A23" s="32"/>
      <c r="B23" s="32"/>
      <c r="C23" s="32"/>
      <c r="D23" s="32"/>
      <c r="E23" s="40"/>
      <c r="F23" s="53"/>
      <c r="G23" s="53"/>
      <c r="H23" s="53"/>
    </row>
    <row r="24" spans="1:12" ht="12.75" customHeight="1" x14ac:dyDescent="0.25">
      <c r="A24" s="32" t="s">
        <v>64</v>
      </c>
      <c r="B24" s="32"/>
      <c r="C24" s="32"/>
      <c r="D24" s="32"/>
      <c r="E24" s="40"/>
      <c r="F24" s="53"/>
      <c r="G24" s="53"/>
      <c r="H24" s="52">
        <f>SUM(F21:H21)+SUM(J21:L21)</f>
        <v>2169.3254000000034</v>
      </c>
      <c r="J24" s="31" t="s">
        <v>100</v>
      </c>
    </row>
    <row r="25" spans="1:12" ht="12.75" customHeight="1" x14ac:dyDescent="0.25">
      <c r="A25" s="46" t="s">
        <v>79</v>
      </c>
      <c r="B25" s="47"/>
      <c r="C25" s="47" t="s">
        <v>80</v>
      </c>
      <c r="D25" s="54">
        <v>45565</v>
      </c>
      <c r="E25" s="55" t="s">
        <v>46</v>
      </c>
      <c r="F25" s="56"/>
      <c r="G25" s="57"/>
      <c r="H25" s="99">
        <v>38330.1</v>
      </c>
    </row>
    <row r="26" spans="1:12" ht="12.75" customHeight="1" x14ac:dyDescent="0.25">
      <c r="A26" s="49" t="s">
        <v>65</v>
      </c>
      <c r="B26" s="32"/>
      <c r="C26" s="32"/>
      <c r="D26" s="32"/>
      <c r="E26" s="32"/>
      <c r="F26" s="58"/>
      <c r="G26" s="58"/>
      <c r="H26" s="70">
        <f>ROUND(H24/H25,4)</f>
        <v>5.6599999999999998E-2</v>
      </c>
    </row>
    <row r="27" spans="1:12" ht="12.75" customHeight="1" x14ac:dyDescent="0.25">
      <c r="A27" s="32"/>
      <c r="B27" s="32"/>
      <c r="C27" s="32"/>
      <c r="D27" s="32"/>
      <c r="E27" s="32"/>
      <c r="F27" s="32"/>
      <c r="G27" s="32"/>
      <c r="H27" s="32"/>
    </row>
    <row r="28" spans="1:12" ht="12.75" customHeight="1" x14ac:dyDescent="0.25">
      <c r="A28" s="32"/>
      <c r="B28" s="32"/>
      <c r="C28" s="32"/>
      <c r="D28" s="32"/>
      <c r="E28" s="32"/>
      <c r="F28" s="59"/>
      <c r="G28" s="32"/>
      <c r="H28" s="32"/>
    </row>
    <row r="29" spans="1:12" ht="12.75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12" ht="12.75" customHeight="1" x14ac:dyDescent="0.25">
      <c r="A30" s="32"/>
      <c r="B30" s="32"/>
      <c r="C30" s="32"/>
      <c r="D30" s="60"/>
      <c r="E30" s="32"/>
      <c r="F30" s="32"/>
      <c r="G30" s="32"/>
      <c r="H30" s="32"/>
    </row>
    <row r="31" spans="1:12" ht="12.7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12" ht="12.75" customHeight="1" x14ac:dyDescent="0.25">
      <c r="A32" s="32"/>
      <c r="B32" s="32"/>
      <c r="C32" s="32"/>
      <c r="D32" s="32"/>
      <c r="E32" s="32"/>
      <c r="F32" s="32"/>
      <c r="G32" s="32"/>
      <c r="H32" s="32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mergeCells count="3">
    <mergeCell ref="A1:H1"/>
    <mergeCell ref="A5:H5"/>
    <mergeCell ref="A7:H7"/>
  </mergeCells>
  <phoneticPr fontId="5" type="noConversion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abSelected="1" topLeftCell="A2" workbookViewId="0">
      <selection activeCell="C26" sqref="C26"/>
    </sheetView>
  </sheetViews>
  <sheetFormatPr defaultRowHeight="12.5" x14ac:dyDescent="0.25"/>
  <cols>
    <col min="1" max="1" width="8.81640625" bestFit="1" customWidth="1"/>
    <col min="2" max="2" width="13.81640625" bestFit="1" customWidth="1"/>
    <col min="3" max="4" width="12.54296875" bestFit="1" customWidth="1"/>
    <col min="5" max="5" width="14.54296875" customWidth="1"/>
  </cols>
  <sheetData>
    <row r="1" spans="1:7" ht="21" x14ac:dyDescent="0.5">
      <c r="A1" s="116" t="s">
        <v>83</v>
      </c>
      <c r="B1" s="116"/>
      <c r="C1" s="116"/>
      <c r="D1" s="116"/>
      <c r="E1" s="116"/>
      <c r="F1" s="116"/>
      <c r="G1" s="116"/>
    </row>
    <row r="2" spans="1:7" ht="21" x14ac:dyDescent="0.5">
      <c r="A2" s="116" t="s">
        <v>84</v>
      </c>
      <c r="B2" s="116"/>
      <c r="C2" s="116"/>
      <c r="D2" s="116"/>
      <c r="E2" s="116"/>
      <c r="F2" s="116"/>
      <c r="G2" s="116"/>
    </row>
    <row r="3" spans="1:7" ht="21" x14ac:dyDescent="0.3">
      <c r="B3" s="104" t="s">
        <v>85</v>
      </c>
      <c r="E3" s="105"/>
      <c r="F3" s="114"/>
      <c r="G3" s="115"/>
    </row>
    <row r="4" spans="1:7" x14ac:dyDescent="0.25">
      <c r="A4" s="106" t="s">
        <v>86</v>
      </c>
      <c r="B4" s="106" t="s">
        <v>87</v>
      </c>
      <c r="C4" s="106" t="s">
        <v>88</v>
      </c>
      <c r="D4" s="106" t="s">
        <v>89</v>
      </c>
      <c r="E4" s="106" t="s">
        <v>90</v>
      </c>
      <c r="F4" s="78"/>
      <c r="G4" s="78"/>
    </row>
    <row r="5" spans="1:7" x14ac:dyDescent="0.25">
      <c r="A5" s="119">
        <v>45200</v>
      </c>
      <c r="B5" s="120">
        <v>1992</v>
      </c>
      <c r="C5" s="126">
        <v>7.3314000000000004</v>
      </c>
      <c r="D5" s="121">
        <v>14604.148800000001</v>
      </c>
      <c r="E5" s="127">
        <v>2110.1</v>
      </c>
      <c r="F5" s="79"/>
      <c r="G5" s="80"/>
    </row>
    <row r="6" spans="1:7" x14ac:dyDescent="0.25">
      <c r="A6" s="119">
        <v>45231</v>
      </c>
      <c r="B6" s="120">
        <v>3476</v>
      </c>
      <c r="C6" s="126">
        <v>7.3314000000000004</v>
      </c>
      <c r="D6" s="121">
        <v>25483.946400000001</v>
      </c>
      <c r="E6" s="127">
        <v>3584</v>
      </c>
      <c r="F6" s="79"/>
      <c r="G6" s="80"/>
    </row>
    <row r="7" spans="1:7" x14ac:dyDescent="0.25">
      <c r="A7" s="119">
        <v>45261</v>
      </c>
      <c r="B7" s="120">
        <v>6595</v>
      </c>
      <c r="C7" s="126">
        <v>7.3314000000000004</v>
      </c>
      <c r="D7" s="121">
        <v>48350.583000000006</v>
      </c>
      <c r="E7" s="127">
        <v>5772.3</v>
      </c>
      <c r="F7" s="79"/>
      <c r="G7" s="80"/>
    </row>
    <row r="8" spans="1:7" x14ac:dyDescent="0.25">
      <c r="A8" s="119">
        <v>45292</v>
      </c>
      <c r="B8" s="120">
        <v>9163</v>
      </c>
      <c r="C8" s="126">
        <v>8.2308000000000003</v>
      </c>
      <c r="D8" s="121">
        <v>75418.820399999997</v>
      </c>
      <c r="E8" s="127">
        <v>9984.2999999999993</v>
      </c>
      <c r="F8" s="79"/>
      <c r="G8" s="80"/>
    </row>
    <row r="9" spans="1:7" x14ac:dyDescent="0.25">
      <c r="A9" s="119">
        <v>45323</v>
      </c>
      <c r="B9" s="120">
        <v>5131</v>
      </c>
      <c r="C9" s="126">
        <v>8.2308000000000003</v>
      </c>
      <c r="D9" s="121">
        <v>42232.234799999998</v>
      </c>
      <c r="E9" s="127">
        <v>5131</v>
      </c>
      <c r="F9" s="79"/>
      <c r="G9" s="80"/>
    </row>
    <row r="10" spans="1:7" x14ac:dyDescent="0.25">
      <c r="A10" s="119">
        <v>45352</v>
      </c>
      <c r="B10" s="120">
        <v>4461</v>
      </c>
      <c r="C10" s="126">
        <v>8.2308000000000003</v>
      </c>
      <c r="D10" s="121">
        <v>36717.5988</v>
      </c>
      <c r="E10" s="127">
        <v>4331.6000000000004</v>
      </c>
      <c r="F10" s="79"/>
      <c r="G10" s="80"/>
    </row>
    <row r="11" spans="1:7" x14ac:dyDescent="0.25">
      <c r="A11" s="119">
        <v>45383</v>
      </c>
      <c r="B11" s="120">
        <v>1977</v>
      </c>
      <c r="C11" s="126">
        <v>7.2645999999999997</v>
      </c>
      <c r="D11" s="121">
        <v>14362.1142</v>
      </c>
      <c r="E11" s="127">
        <v>2264.8000000000002</v>
      </c>
      <c r="F11" s="79"/>
      <c r="G11" s="80"/>
    </row>
    <row r="12" spans="1:7" ht="13" thickBot="1" x14ac:dyDescent="0.3">
      <c r="A12" s="119">
        <v>45413</v>
      </c>
      <c r="B12" s="120">
        <v>1256</v>
      </c>
      <c r="C12" s="126">
        <v>7.2645999999999997</v>
      </c>
      <c r="D12" s="121">
        <v>9124.3375999999989</v>
      </c>
      <c r="E12" s="127">
        <v>1250.7</v>
      </c>
      <c r="F12" s="79"/>
      <c r="G12" s="80"/>
    </row>
    <row r="13" spans="1:7" ht="13.5" thickTop="1" thickBot="1" x14ac:dyDescent="0.3">
      <c r="A13" s="119">
        <v>45444</v>
      </c>
      <c r="B13" s="120">
        <v>874</v>
      </c>
      <c r="C13" s="126">
        <v>7.2645999999999997</v>
      </c>
      <c r="D13" s="121">
        <v>6349.2604000000001</v>
      </c>
      <c r="E13" s="127">
        <v>882.4</v>
      </c>
      <c r="F13" s="79"/>
      <c r="G13" s="82"/>
    </row>
    <row r="14" spans="1:7" ht="13" thickTop="1" x14ac:dyDescent="0.25">
      <c r="A14" s="119">
        <v>45474</v>
      </c>
      <c r="B14" s="120">
        <v>867</v>
      </c>
      <c r="C14" s="126">
        <v>7.2645999999999997</v>
      </c>
      <c r="D14" s="121">
        <v>6298.4081999999999</v>
      </c>
      <c r="E14" s="127">
        <v>915.5</v>
      </c>
      <c r="F14" s="79"/>
      <c r="G14" s="83"/>
    </row>
    <row r="15" spans="1:7" x14ac:dyDescent="0.25">
      <c r="A15" s="119">
        <v>45505</v>
      </c>
      <c r="B15" s="120">
        <v>1135</v>
      </c>
      <c r="C15" s="126">
        <v>7.2645999999999997</v>
      </c>
      <c r="D15" s="121">
        <v>8245.3209999999999</v>
      </c>
      <c r="E15" s="127">
        <v>1108.4000000000001</v>
      </c>
      <c r="F15" s="79"/>
      <c r="G15" s="83"/>
    </row>
    <row r="16" spans="1:7" ht="13" thickBot="1" x14ac:dyDescent="0.3">
      <c r="A16" s="119">
        <v>45536</v>
      </c>
      <c r="B16" s="120">
        <v>1062</v>
      </c>
      <c r="C16" s="126">
        <v>7.2645999999999997</v>
      </c>
      <c r="D16" s="121">
        <v>7715.0051999999996</v>
      </c>
      <c r="E16" s="127">
        <v>995</v>
      </c>
      <c r="F16" s="79"/>
      <c r="G16" s="83"/>
    </row>
    <row r="17" spans="1:7" ht="13.5" thickTop="1" thickBot="1" x14ac:dyDescent="0.3">
      <c r="A17" s="122" t="s">
        <v>91</v>
      </c>
      <c r="B17" s="123">
        <v>37989</v>
      </c>
      <c r="C17" s="124"/>
      <c r="D17" s="125">
        <v>294901.77880000003</v>
      </c>
      <c r="E17" s="123">
        <v>38330.100000000006</v>
      </c>
      <c r="F17" s="81"/>
      <c r="G17" s="83"/>
    </row>
    <row r="18" spans="1:7" ht="15" thickTop="1" x14ac:dyDescent="0.35">
      <c r="A18" s="71"/>
      <c r="B18" s="71"/>
      <c r="C18" s="73"/>
      <c r="D18" s="74"/>
      <c r="E18" s="75"/>
      <c r="F18" s="72"/>
      <c r="G18" s="71"/>
    </row>
    <row r="19" spans="1:7" ht="14.5" x14ac:dyDescent="0.35">
      <c r="A19" s="71"/>
      <c r="B19" s="72" t="s">
        <v>92</v>
      </c>
      <c r="C19" s="73"/>
      <c r="D19" s="74"/>
      <c r="E19" s="76"/>
      <c r="F19" s="71"/>
      <c r="G19" s="85"/>
    </row>
    <row r="20" spans="1:7" ht="14.5" x14ac:dyDescent="0.35">
      <c r="A20" s="71"/>
      <c r="B20" s="75" t="s">
        <v>92</v>
      </c>
      <c r="C20" s="73"/>
      <c r="D20" s="74" t="s">
        <v>92</v>
      </c>
      <c r="E20" s="76" t="s">
        <v>92</v>
      </c>
      <c r="F20" s="84"/>
      <c r="G20" s="85"/>
    </row>
    <row r="21" spans="1:7" ht="14.5" x14ac:dyDescent="0.35">
      <c r="A21" s="71"/>
      <c r="B21" s="71"/>
      <c r="C21" s="77"/>
      <c r="D21" s="74" t="s">
        <v>92</v>
      </c>
      <c r="E21" s="76"/>
      <c r="F21" s="72"/>
      <c r="G21" s="85"/>
    </row>
    <row r="22" spans="1:7" ht="14.5" x14ac:dyDescent="0.35">
      <c r="A22" s="71"/>
      <c r="B22" s="71" t="s">
        <v>92</v>
      </c>
      <c r="C22" s="73"/>
      <c r="D22" s="74" t="s">
        <v>92</v>
      </c>
      <c r="E22" s="76"/>
      <c r="F22" s="72"/>
      <c r="G22" s="85"/>
    </row>
    <row r="23" spans="1:7" ht="14.5" x14ac:dyDescent="0.35">
      <c r="A23" s="71" t="s">
        <v>93</v>
      </c>
      <c r="B23" s="71"/>
      <c r="C23" s="73" t="s">
        <v>92</v>
      </c>
      <c r="D23" s="86" t="s">
        <v>92</v>
      </c>
      <c r="E23" s="75"/>
      <c r="F23" s="72"/>
      <c r="G23" s="83"/>
    </row>
    <row r="24" spans="1:7" ht="14.5" x14ac:dyDescent="0.35">
      <c r="A24" s="71"/>
      <c r="B24" s="71"/>
      <c r="C24" s="71"/>
      <c r="D24" s="71"/>
      <c r="E24" s="75"/>
      <c r="F24" s="72"/>
      <c r="G24" s="85"/>
    </row>
    <row r="25" spans="1:7" ht="14.5" x14ac:dyDescent="0.35">
      <c r="A25" s="107">
        <v>45383</v>
      </c>
      <c r="B25" s="108">
        <v>9705.02</v>
      </c>
      <c r="C25" s="71"/>
      <c r="D25" s="71"/>
      <c r="E25" s="75"/>
      <c r="F25" s="71"/>
      <c r="G25" s="72"/>
    </row>
    <row r="26" spans="1:7" ht="14.5" x14ac:dyDescent="0.35">
      <c r="A26" s="107">
        <v>45413</v>
      </c>
      <c r="B26" s="108">
        <v>5730.92</v>
      </c>
      <c r="C26" s="71"/>
      <c r="D26" s="71"/>
      <c r="E26" s="72"/>
      <c r="F26" s="72"/>
      <c r="G26" s="72"/>
    </row>
    <row r="27" spans="1:7" ht="14.5" x14ac:dyDescent="0.35">
      <c r="A27" s="103">
        <v>45444</v>
      </c>
      <c r="B27" s="108">
        <v>4708.08</v>
      </c>
      <c r="C27" s="71"/>
      <c r="D27" s="71"/>
      <c r="E27" s="72"/>
      <c r="F27" s="72"/>
      <c r="G27" s="72"/>
    </row>
    <row r="28" spans="1:7" ht="14.5" x14ac:dyDescent="0.35">
      <c r="A28" s="103">
        <v>45474</v>
      </c>
      <c r="B28" s="108">
        <v>4915.68</v>
      </c>
      <c r="C28" s="71"/>
      <c r="D28" s="71"/>
      <c r="E28" s="72"/>
      <c r="F28" s="72"/>
      <c r="G28" s="72"/>
    </row>
    <row r="29" spans="1:7" ht="15" thickBot="1" x14ac:dyDescent="0.4">
      <c r="A29" s="103">
        <v>45505</v>
      </c>
      <c r="B29" s="108">
        <v>5470.08</v>
      </c>
      <c r="C29" s="71"/>
      <c r="D29" s="71"/>
      <c r="E29" s="72"/>
      <c r="F29" s="72"/>
      <c r="G29" s="101"/>
    </row>
    <row r="30" spans="1:7" ht="15.5" x14ac:dyDescent="0.35">
      <c r="A30" s="103">
        <v>45536</v>
      </c>
      <c r="B30" s="108">
        <v>5433.6</v>
      </c>
      <c r="C30" s="92"/>
      <c r="D30" s="101"/>
      <c r="E30" s="101"/>
      <c r="F30" s="101"/>
      <c r="G30" s="101"/>
    </row>
    <row r="31" spans="1:7" ht="13" thickBot="1" x14ac:dyDescent="0.3">
      <c r="A31" s="93"/>
      <c r="B31" s="87"/>
      <c r="C31" s="87"/>
      <c r="D31" s="101"/>
      <c r="E31" s="101"/>
      <c r="F31" s="101"/>
      <c r="G31" s="102"/>
    </row>
    <row r="32" spans="1:7" ht="13" thickBot="1" x14ac:dyDescent="0.3">
      <c r="A32" s="93"/>
      <c r="B32" s="94"/>
      <c r="C32" s="95"/>
      <c r="D32" s="102"/>
      <c r="E32" s="102"/>
      <c r="F32" s="102"/>
      <c r="G32" s="88"/>
    </row>
    <row r="33" spans="1:7" ht="13" thickBot="1" x14ac:dyDescent="0.3">
      <c r="A33" s="93"/>
      <c r="B33" s="94"/>
      <c r="C33" s="96"/>
      <c r="D33" s="87"/>
      <c r="E33" s="87"/>
      <c r="F33" s="87"/>
      <c r="G33" s="91"/>
    </row>
    <row r="34" spans="1:7" ht="13" thickBot="1" x14ac:dyDescent="0.3">
      <c r="A34" s="97"/>
      <c r="B34" s="89"/>
      <c r="C34" s="98"/>
      <c r="D34" s="89"/>
      <c r="E34" s="89"/>
      <c r="F34" s="90"/>
    </row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I</vt:lpstr>
      <vt:lpstr>Schedule II</vt:lpstr>
      <vt:lpstr>Schedule IV</vt:lpstr>
      <vt:lpstr>Sheet1</vt:lpstr>
      <vt:lpstr>'Schedule I'!Print_Area</vt:lpstr>
      <vt:lpstr>'Schedule II'!Print_Area</vt:lpstr>
      <vt:lpstr>'Schedule IV'!Print_Area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Allyson  Honaker</cp:lastModifiedBy>
  <cp:lastPrinted>2019-08-28T13:10:07Z</cp:lastPrinted>
  <dcterms:created xsi:type="dcterms:W3CDTF">2006-10-26T17:11:15Z</dcterms:created>
  <dcterms:modified xsi:type="dcterms:W3CDTF">2024-11-18T06:21:28Z</dcterms:modified>
</cp:coreProperties>
</file>