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dba73962b2cd367/Documents/Elkhorn District ARF/Application/1st DR/"/>
    </mc:Choice>
  </mc:AlternateContent>
  <xr:revisionPtr revIDLastSave="2" documentId="8_{1C105D73-55C8-4299-A794-9B39A9C0E8B9}" xr6:coauthVersionLast="47" xr6:coauthVersionMax="47" xr10:uidLastSave="{C0247A16-18D9-478A-9DAE-6A82FED8298B}"/>
  <bookViews>
    <workbookView xWindow="-120" yWindow="-120" windowWidth="24240" windowHeight="13020" activeTab="1" xr2:uid="{88DB3877-6725-4A26-9272-003E54511B5F}"/>
  </bookViews>
  <sheets>
    <sheet name="Existing Rates" sheetId="1" r:id="rId1"/>
    <sheet name="Proposed Rat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6" i="2" l="1"/>
  <c r="E106" i="2"/>
  <c r="D106" i="2"/>
  <c r="D107" i="2" s="1"/>
  <c r="F102" i="2"/>
  <c r="E102" i="2"/>
  <c r="G101" i="2"/>
  <c r="D101" i="2"/>
  <c r="H99" i="2" s="1"/>
  <c r="L100" i="2"/>
  <c r="G100" i="2"/>
  <c r="G102" i="2" s="1"/>
  <c r="F106" i="2" s="1"/>
  <c r="G99" i="2"/>
  <c r="I93" i="2"/>
  <c r="E93" i="2"/>
  <c r="G11" i="2" s="1"/>
  <c r="D93" i="2"/>
  <c r="D94" i="2" s="1"/>
  <c r="F89" i="2"/>
  <c r="E89" i="2"/>
  <c r="G88" i="2"/>
  <c r="D88" i="2"/>
  <c r="L87" i="2"/>
  <c r="G87" i="2"/>
  <c r="G89" i="2" s="1"/>
  <c r="F93" i="2" s="1"/>
  <c r="H86" i="2"/>
  <c r="G86" i="2"/>
  <c r="D81" i="2"/>
  <c r="I80" i="2"/>
  <c r="E80" i="2"/>
  <c r="G10" i="2" s="1"/>
  <c r="F76" i="2"/>
  <c r="E76" i="2"/>
  <c r="G75" i="2"/>
  <c r="D75" i="2"/>
  <c r="L74" i="2"/>
  <c r="G74" i="2"/>
  <c r="G76" i="2" s="1"/>
  <c r="F80" i="2" s="1"/>
  <c r="H73" i="2"/>
  <c r="G73" i="2"/>
  <c r="D68" i="2"/>
  <c r="I67" i="2"/>
  <c r="E67" i="2"/>
  <c r="F63" i="2"/>
  <c r="E63" i="2"/>
  <c r="G62" i="2"/>
  <c r="D62" i="2"/>
  <c r="L61" i="2"/>
  <c r="G61" i="2"/>
  <c r="G63" i="2" s="1"/>
  <c r="F67" i="2" s="1"/>
  <c r="H60" i="2"/>
  <c r="G60" i="2"/>
  <c r="G54" i="2"/>
  <c r="D54" i="2"/>
  <c r="D55" i="2" s="1"/>
  <c r="I53" i="2"/>
  <c r="D53" i="2"/>
  <c r="F49" i="2"/>
  <c r="E49" i="2"/>
  <c r="E53" i="2" s="1"/>
  <c r="G8" i="2" s="1"/>
  <c r="D48" i="2"/>
  <c r="G46" i="2"/>
  <c r="I45" i="2"/>
  <c r="H45" i="2"/>
  <c r="H48" i="2" s="1"/>
  <c r="G45" i="2"/>
  <c r="G48" i="2" s="1"/>
  <c r="G107" i="2"/>
  <c r="D38" i="2"/>
  <c r="D37" i="2"/>
  <c r="I36" i="2"/>
  <c r="D36" i="2"/>
  <c r="T32" i="2"/>
  <c r="R32" i="2"/>
  <c r="Q32" i="2"/>
  <c r="P32" i="2"/>
  <c r="F32" i="2"/>
  <c r="E32" i="2"/>
  <c r="E36" i="2" s="1"/>
  <c r="G7" i="2" s="1"/>
  <c r="S31" i="2"/>
  <c r="S32" i="2" s="1"/>
  <c r="D31" i="2"/>
  <c r="D39" i="2" s="1"/>
  <c r="S30" i="2"/>
  <c r="G30" i="2"/>
  <c r="S29" i="2"/>
  <c r="S28" i="2"/>
  <c r="L28" i="2"/>
  <c r="G28" i="2"/>
  <c r="J27" i="2"/>
  <c r="J31" i="2" s="1"/>
  <c r="J32" i="2" s="1"/>
  <c r="I27" i="2"/>
  <c r="I31" i="2" s="1"/>
  <c r="H27" i="2"/>
  <c r="H31" i="2" s="1"/>
  <c r="G27" i="2"/>
  <c r="G29" i="2" s="1"/>
  <c r="G12" i="2"/>
  <c r="G9" i="2"/>
  <c r="G101" i="1"/>
  <c r="D101" i="1"/>
  <c r="E100" i="1"/>
  <c r="G12" i="1" s="1"/>
  <c r="D100" i="1"/>
  <c r="F96" i="1"/>
  <c r="E96" i="1"/>
  <c r="G95" i="1"/>
  <c r="D95" i="1"/>
  <c r="H93" i="1" s="1"/>
  <c r="G94" i="1"/>
  <c r="L94" i="1" s="1"/>
  <c r="G93" i="1"/>
  <c r="G89" i="1"/>
  <c r="E88" i="1"/>
  <c r="I88" i="1" s="1"/>
  <c r="D88" i="1"/>
  <c r="D89" i="1" s="1"/>
  <c r="F84" i="1"/>
  <c r="E84" i="1"/>
  <c r="D83" i="1"/>
  <c r="G82" i="1"/>
  <c r="H81" i="1"/>
  <c r="G81" i="1"/>
  <c r="G83" i="1" s="1"/>
  <c r="G77" i="1"/>
  <c r="D77" i="1"/>
  <c r="E76" i="1"/>
  <c r="I76" i="1" s="1"/>
  <c r="F72" i="1"/>
  <c r="E72" i="1"/>
  <c r="D71" i="1"/>
  <c r="G70" i="1"/>
  <c r="L70" i="1" s="1"/>
  <c r="H69" i="1"/>
  <c r="G69" i="1"/>
  <c r="G71" i="1" s="1"/>
  <c r="G65" i="1"/>
  <c r="D65" i="1"/>
  <c r="E64" i="1"/>
  <c r="G9" i="1" s="1"/>
  <c r="F60" i="1"/>
  <c r="E60" i="1"/>
  <c r="D59" i="1"/>
  <c r="G58" i="1"/>
  <c r="H57" i="1"/>
  <c r="G57" i="1"/>
  <c r="G59" i="1" s="1"/>
  <c r="G53" i="1"/>
  <c r="G52" i="1"/>
  <c r="D52" i="1"/>
  <c r="E51" i="1"/>
  <c r="G8" i="1" s="1"/>
  <c r="D51" i="1"/>
  <c r="D53" i="1" s="1"/>
  <c r="F47" i="1"/>
  <c r="E47" i="1"/>
  <c r="H46" i="1"/>
  <c r="G46" i="1"/>
  <c r="D46" i="1"/>
  <c r="I43" i="1" s="1"/>
  <c r="G44" i="1"/>
  <c r="L44" i="1" s="1"/>
  <c r="H43" i="1"/>
  <c r="G43" i="1"/>
  <c r="G45" i="1" s="1"/>
  <c r="D38" i="1"/>
  <c r="D37" i="1"/>
  <c r="D36" i="1"/>
  <c r="D35" i="1"/>
  <c r="U31" i="1"/>
  <c r="S31" i="1"/>
  <c r="R31" i="1"/>
  <c r="Q31" i="1"/>
  <c r="F31" i="1"/>
  <c r="E31" i="1"/>
  <c r="E35" i="1" s="1"/>
  <c r="T30" i="1"/>
  <c r="T31" i="1" s="1"/>
  <c r="G30" i="1"/>
  <c r="D30" i="1"/>
  <c r="T29" i="1"/>
  <c r="H29" i="1"/>
  <c r="I29" i="1" s="1"/>
  <c r="I31" i="1" s="1"/>
  <c r="F37" i="1" s="1"/>
  <c r="I37" i="1" s="1"/>
  <c r="G29" i="1"/>
  <c r="L29" i="1" s="1"/>
  <c r="T28" i="1"/>
  <c r="G28" i="1"/>
  <c r="T27" i="1"/>
  <c r="G27" i="1"/>
  <c r="L27" i="1" s="1"/>
  <c r="K26" i="1"/>
  <c r="J26" i="1"/>
  <c r="J30" i="1" s="1"/>
  <c r="J31" i="1" s="1"/>
  <c r="I26" i="1"/>
  <c r="I30" i="1" s="1"/>
  <c r="H26" i="1"/>
  <c r="H30" i="1" s="1"/>
  <c r="G26" i="1"/>
  <c r="I22" i="1"/>
  <c r="I16" i="1" s="1"/>
  <c r="H29" i="2" l="1"/>
  <c r="H32" i="2" s="1"/>
  <c r="F37" i="2" s="1"/>
  <c r="I37" i="2" s="1"/>
  <c r="I48" i="2"/>
  <c r="I49" i="2" s="1"/>
  <c r="F55" i="2" s="1"/>
  <c r="L48" i="2"/>
  <c r="F82" i="2"/>
  <c r="L101" i="2"/>
  <c r="L102" i="2" s="1"/>
  <c r="G13" i="2"/>
  <c r="G32" i="2"/>
  <c r="F36" i="2" s="1"/>
  <c r="G49" i="2"/>
  <c r="F53" i="2" s="1"/>
  <c r="L46" i="2"/>
  <c r="K27" i="2"/>
  <c r="G47" i="2"/>
  <c r="H62" i="2"/>
  <c r="H63" i="2" s="1"/>
  <c r="F68" i="2" s="1"/>
  <c r="I68" i="2" s="1"/>
  <c r="I69" i="2" s="1"/>
  <c r="I9" i="2" s="1"/>
  <c r="H75" i="2"/>
  <c r="H76" i="2" s="1"/>
  <c r="F81" i="2" s="1"/>
  <c r="I81" i="2" s="1"/>
  <c r="I82" i="2" s="1"/>
  <c r="I10" i="2" s="1"/>
  <c r="H88" i="2"/>
  <c r="H89" i="2" s="1"/>
  <c r="F94" i="2" s="1"/>
  <c r="I94" i="2" s="1"/>
  <c r="I95" i="2" s="1"/>
  <c r="I11" i="2" s="1"/>
  <c r="H101" i="2"/>
  <c r="H102" i="2" s="1"/>
  <c r="F107" i="2" s="1"/>
  <c r="I107" i="2" s="1"/>
  <c r="I108" i="2" s="1"/>
  <c r="I12" i="2" s="1"/>
  <c r="G55" i="2"/>
  <c r="G68" i="2"/>
  <c r="G81" i="2"/>
  <c r="G94" i="2"/>
  <c r="H30" i="2"/>
  <c r="I30" i="2" s="1"/>
  <c r="I32" i="2" s="1"/>
  <c r="F38" i="2" s="1"/>
  <c r="I38" i="2" s="1"/>
  <c r="G31" i="2"/>
  <c r="I35" i="1"/>
  <c r="G7" i="1"/>
  <c r="G13" i="1" s="1"/>
  <c r="H71" i="1"/>
  <c r="H72" i="1" s="1"/>
  <c r="F77" i="1" s="1"/>
  <c r="I77" i="1" s="1"/>
  <c r="I78" i="1" s="1"/>
  <c r="I10" i="1" s="1"/>
  <c r="L46" i="1"/>
  <c r="L28" i="1"/>
  <c r="V28" i="1" s="1"/>
  <c r="G84" i="1"/>
  <c r="F88" i="1" s="1"/>
  <c r="F90" i="1" s="1"/>
  <c r="H11" i="1" s="1"/>
  <c r="O11" i="1" s="1"/>
  <c r="H83" i="1"/>
  <c r="H84" i="1" s="1"/>
  <c r="F89" i="1" s="1"/>
  <c r="I89" i="1" s="1"/>
  <c r="I90" i="1" s="1"/>
  <c r="I11" i="1" s="1"/>
  <c r="H45" i="1"/>
  <c r="H47" i="1" s="1"/>
  <c r="F52" i="1" s="1"/>
  <c r="I52" i="1" s="1"/>
  <c r="H59" i="1"/>
  <c r="H60" i="1" s="1"/>
  <c r="F65" i="1" s="1"/>
  <c r="I65" i="1" s="1"/>
  <c r="G60" i="1"/>
  <c r="F64" i="1" s="1"/>
  <c r="F66" i="1" s="1"/>
  <c r="G72" i="1"/>
  <c r="F76" i="1" s="1"/>
  <c r="F78" i="1" s="1"/>
  <c r="G31" i="1"/>
  <c r="F35" i="1" s="1"/>
  <c r="G11" i="1"/>
  <c r="I64" i="1"/>
  <c r="H28" i="1"/>
  <c r="H31" i="1" s="1"/>
  <c r="F36" i="1" s="1"/>
  <c r="I36" i="1" s="1"/>
  <c r="G10" i="1"/>
  <c r="I51" i="1"/>
  <c r="I100" i="1"/>
  <c r="I46" i="1"/>
  <c r="I47" i="1" s="1"/>
  <c r="F53" i="1" s="1"/>
  <c r="I53" i="1" s="1"/>
  <c r="H95" i="1"/>
  <c r="H96" i="1" s="1"/>
  <c r="F101" i="1" s="1"/>
  <c r="I101" i="1" s="1"/>
  <c r="G47" i="1"/>
  <c r="F51" i="1" s="1"/>
  <c r="F54" i="1" s="1"/>
  <c r="K30" i="1"/>
  <c r="G96" i="1"/>
  <c r="F100" i="1" s="1"/>
  <c r="F102" i="1" s="1"/>
  <c r="L82" i="1"/>
  <c r="N82" i="2" l="1"/>
  <c r="H10" i="2"/>
  <c r="F95" i="2"/>
  <c r="H11" i="2" s="1"/>
  <c r="I55" i="2"/>
  <c r="H47" i="2"/>
  <c r="H49" i="2" s="1"/>
  <c r="F54" i="2" s="1"/>
  <c r="I54" i="2" s="1"/>
  <c r="I56" i="2" s="1"/>
  <c r="I8" i="2" s="1"/>
  <c r="F69" i="2"/>
  <c r="L75" i="2"/>
  <c r="L76" i="2" s="1"/>
  <c r="L88" i="2"/>
  <c r="L89" i="2" s="1"/>
  <c r="L29" i="2"/>
  <c r="L30" i="2"/>
  <c r="K31" i="2"/>
  <c r="L62" i="2"/>
  <c r="L63" i="2" s="1"/>
  <c r="F108" i="2"/>
  <c r="O54" i="1"/>
  <c r="H8" i="1"/>
  <c r="O8" i="1" s="1"/>
  <c r="O102" i="1"/>
  <c r="H12" i="1"/>
  <c r="O12" i="1" s="1"/>
  <c r="H9" i="1"/>
  <c r="O9" i="1" s="1"/>
  <c r="O66" i="1"/>
  <c r="L59" i="1"/>
  <c r="L60" i="1" s="1"/>
  <c r="L45" i="1"/>
  <c r="L47" i="1" s="1"/>
  <c r="F39" i="1"/>
  <c r="I102" i="1"/>
  <c r="I12" i="1" s="1"/>
  <c r="L71" i="1"/>
  <c r="L72" i="1" s="1"/>
  <c r="I54" i="1"/>
  <c r="I8" i="1" s="1"/>
  <c r="H10" i="1"/>
  <c r="O10" i="1" s="1"/>
  <c r="O78" i="1"/>
  <c r="L83" i="1"/>
  <c r="L84" i="1" s="1"/>
  <c r="L95" i="1"/>
  <c r="L96" i="1" s="1"/>
  <c r="K31" i="1"/>
  <c r="F38" i="1"/>
  <c r="I38" i="1" s="1"/>
  <c r="I39" i="1" s="1"/>
  <c r="I7" i="1" s="1"/>
  <c r="I13" i="1" s="1"/>
  <c r="I15" i="1" s="1"/>
  <c r="I17" i="1" s="1"/>
  <c r="I66" i="1"/>
  <c r="I9" i="1" s="1"/>
  <c r="L30" i="1"/>
  <c r="L31" i="1" s="1"/>
  <c r="L47" i="2" l="1"/>
  <c r="L49" i="2" s="1"/>
  <c r="N108" i="2"/>
  <c r="H12" i="2"/>
  <c r="K32" i="2"/>
  <c r="F39" i="2"/>
  <c r="L31" i="2"/>
  <c r="F56" i="2"/>
  <c r="N69" i="2"/>
  <c r="H9" i="2"/>
  <c r="U29" i="2"/>
  <c r="L32" i="2"/>
  <c r="O39" i="1"/>
  <c r="H7" i="1"/>
  <c r="I39" i="2" l="1"/>
  <c r="I40" i="2" s="1"/>
  <c r="I7" i="2" s="1"/>
  <c r="I13" i="2" s="1"/>
  <c r="I15" i="2" s="1"/>
  <c r="F40" i="2"/>
  <c r="N56" i="2"/>
  <c r="H8" i="2"/>
  <c r="O7" i="1"/>
  <c r="H13" i="1"/>
  <c r="N40" i="2" l="1"/>
  <c r="H7" i="2"/>
  <c r="H13" i="2" s="1"/>
  <c r="I20" i="2"/>
  <c r="I22" i="2" s="1"/>
  <c r="I1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tc={91ACD886-2C84-436D-BB74-6C0B5EC8E648}</author>
  </authors>
  <commentList>
    <comment ref="D12" authorId="0" shapeId="0" xr:uid="{91ACD886-2C84-436D-BB74-6C0B5EC8E648}">
      <text>
        <t>[Threaded comment]
Your version of Excel allows you to read this threaded comment; however, any edits to it will get removed if the file is opened in a newer version of Excel. Learn more: https://go.microsoft.com/fwlink/?linkid=870924
Comment:
    These cells have overlapping information.</t>
      </text>
    </comment>
  </commentList>
</comments>
</file>

<file path=xl/sharedStrings.xml><?xml version="1.0" encoding="utf-8"?>
<sst xmlns="http://schemas.openxmlformats.org/spreadsheetml/2006/main" count="334" uniqueCount="53">
  <si>
    <t>CURRENT BILLING ANALYSIS - 2023 USAGE &amp;  Tariffed Water Rates</t>
  </si>
  <si>
    <t>Avg Cust Usage</t>
  </si>
  <si>
    <t>by Rate Block</t>
  </si>
  <si>
    <t>for Cust. Notice</t>
  </si>
  <si>
    <t xml:space="preserve">  SUMMARY  </t>
  </si>
  <si>
    <t>My Billing Analysis</t>
  </si>
  <si>
    <t>Meter Size</t>
  </si>
  <si>
    <t># of Bills</t>
  </si>
  <si>
    <t>Gallons Sold</t>
  </si>
  <si>
    <t>Revenue</t>
  </si>
  <si>
    <t>Avg Bill Gal.</t>
  </si>
  <si>
    <t>5/8-Inch x 3/4_Inch Meter</t>
  </si>
  <si>
    <t>1-Inch Meter</t>
  </si>
  <si>
    <t>1 1/2-Inch Meter</t>
  </si>
  <si>
    <t>Ekhorn MHP#1 (formerly Southcreek MHP)</t>
  </si>
  <si>
    <t>Ekhorn Mobile Home Park</t>
  </si>
  <si>
    <t>Capital Mobile Home Park</t>
  </si>
  <si>
    <t>Wholesale</t>
  </si>
  <si>
    <t>Total Billed Revenue</t>
  </si>
  <si>
    <t>Less Adjustments - Residential</t>
  </si>
  <si>
    <t>NET RETAIL</t>
  </si>
  <si>
    <t>FROM PSC ANNUAL REPORT</t>
  </si>
  <si>
    <t>Total adjustment</t>
  </si>
  <si>
    <t>2022 Annual Report</t>
  </si>
  <si>
    <t>Less:</t>
  </si>
  <si>
    <t>Late Fees</t>
  </si>
  <si>
    <t>Other Operating Revenues</t>
  </si>
  <si>
    <t>Revenue Water Sales - Annual Report</t>
  </si>
  <si>
    <t>Meter Size:</t>
  </si>
  <si>
    <t>5/8-Inch x 3/4-Inch Meter</t>
  </si>
  <si>
    <t>First</t>
  </si>
  <si>
    <t>Next</t>
  </si>
  <si>
    <t>Over</t>
  </si>
  <si>
    <t>Commercial</t>
  </si>
  <si>
    <t>Other</t>
  </si>
  <si>
    <t>Residential</t>
  </si>
  <si>
    <t>Total</t>
  </si>
  <si>
    <t>Usage</t>
  </si>
  <si>
    <t>Bills</t>
  </si>
  <si>
    <t>Gallons</t>
  </si>
  <si>
    <t>Totals</t>
  </si>
  <si>
    <t>TOTALS</t>
  </si>
  <si>
    <t>REVENUE BY RATE INCREMENT</t>
  </si>
  <si>
    <t xml:space="preserve">Rate </t>
  </si>
  <si>
    <t>Min. Bill</t>
  </si>
  <si>
    <t>per Gallon</t>
  </si>
  <si>
    <t>TOTAL</t>
  </si>
  <si>
    <t>BILLING ANALYSIS - 2023 USAGE &amp;  Proposed Water Rates</t>
  </si>
  <si>
    <t>Rate Check Calculation.</t>
  </si>
  <si>
    <t xml:space="preserve">Revenue Water Sales - Proposed Rates </t>
  </si>
  <si>
    <t>Less:  Revenue Requirement From Water Rates</t>
  </si>
  <si>
    <t>Difference</t>
  </si>
  <si>
    <t>Elkhorn Water 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</si>
</sst>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000_);\(#,##0.0000\)"/>
    <numFmt numFmtId="166" formatCode="_(&quot;$&quot;* #,##0_);_(&quot;$&quot;* \(#,##0\);_(&quot;$&quot;* &quot;-&quot;??_);_(@_)"/>
    <numFmt numFmtId="167" formatCode="_(&quot;$&quot;* #,##0.000000_);_(&quot;$&quot;* \(#,##0.000000\);_(&quot;$&quot;* &quot;-&quot;??_);_(@_)"/>
    <numFmt numFmtId="168" formatCode="_(&quot;$&quot;* #,##0.00000_);_(&quot;$&quot;* \(#,##0.00000\);_(&quot;$&quot;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b/>
      <sz val="12"/>
      <name val="Arial"/>
      <family val="2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rial"/>
      <family val="2"/>
    </font>
    <font>
      <sz val="9"/>
      <color indexed="81"/>
      <name val="Tahoma"/>
      <family val="2"/>
    </font>
    <font>
      <sz val="14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37" fontId="3" fillId="0" borderId="1" xfId="0" applyNumberFormat="1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37" fontId="3" fillId="0" borderId="2" xfId="0" applyNumberFormat="1" applyFont="1" applyBorder="1" applyAlignment="1">
      <alignment horizontal="center"/>
    </xf>
    <xf numFmtId="3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37" fontId="5" fillId="0" borderId="3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37" fontId="5" fillId="0" borderId="2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0" xfId="1" applyNumberFormat="1" applyFont="1"/>
    <xf numFmtId="37" fontId="3" fillId="0" borderId="2" xfId="0" applyNumberFormat="1" applyFont="1" applyBorder="1"/>
    <xf numFmtId="37" fontId="0" fillId="0" borderId="0" xfId="0" applyNumberFormat="1"/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4" xfId="1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4" fontId="0" fillId="0" borderId="0" xfId="1" applyNumberFormat="1" applyFont="1" applyAlignment="1">
      <alignment horizontal="center" vertical="center"/>
    </xf>
    <xf numFmtId="44" fontId="2" fillId="0" borderId="0" xfId="0" applyNumberFormat="1" applyFont="1" applyAlignment="1">
      <alignment horizontal="center"/>
    </xf>
    <xf numFmtId="165" fontId="2" fillId="0" borderId="0" xfId="0" applyNumberFormat="1" applyFont="1"/>
    <xf numFmtId="39" fontId="0" fillId="0" borderId="0" xfId="1" applyNumberFormat="1" applyFont="1" applyAlignment="1">
      <alignment vertical="center"/>
    </xf>
    <xf numFmtId="37" fontId="6" fillId="0" borderId="0" xfId="0" applyNumberFormat="1" applyFont="1"/>
    <xf numFmtId="164" fontId="0" fillId="0" borderId="4" xfId="0" applyNumberFormat="1" applyBorder="1" applyAlignment="1">
      <alignment horizontal="center" vertical="center"/>
    </xf>
    <xf numFmtId="39" fontId="0" fillId="0" borderId="4" xfId="1" applyNumberFormat="1" applyFont="1" applyBorder="1" applyAlignment="1">
      <alignment vertical="center"/>
    </xf>
    <xf numFmtId="0" fontId="0" fillId="0" borderId="0" xfId="0" applyAlignment="1">
      <alignment horizontal="left" vertical="center"/>
    </xf>
    <xf numFmtId="37" fontId="0" fillId="0" borderId="5" xfId="1" applyNumberFormat="1" applyFont="1" applyBorder="1" applyAlignment="1">
      <alignment vertical="center"/>
    </xf>
    <xf numFmtId="37" fontId="0" fillId="0" borderId="0" xfId="1" applyNumberFormat="1" applyFont="1" applyAlignment="1">
      <alignment vertical="center"/>
    </xf>
    <xf numFmtId="37" fontId="0" fillId="0" borderId="4" xfId="1" applyNumberFormat="1" applyFont="1" applyBorder="1" applyAlignment="1">
      <alignment vertical="center"/>
    </xf>
    <xf numFmtId="0" fontId="0" fillId="0" borderId="0" xfId="0" applyAlignment="1">
      <alignment horizontal="left"/>
    </xf>
    <xf numFmtId="42" fontId="0" fillId="0" borderId="5" xfId="1" applyNumberFormat="1" applyFont="1" applyBorder="1" applyAlignment="1">
      <alignment vertical="center"/>
    </xf>
    <xf numFmtId="10" fontId="0" fillId="0" borderId="0" xfId="3" applyNumberFormat="1" applyFont="1"/>
    <xf numFmtId="166" fontId="0" fillId="0" borderId="0" xfId="1" applyNumberFormat="1" applyFont="1" applyAlignment="1">
      <alignment horizontal="center" vertical="center"/>
    </xf>
    <xf numFmtId="42" fontId="0" fillId="0" borderId="0" xfId="1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164" fontId="0" fillId="0" borderId="0" xfId="1" applyNumberFormat="1" applyFont="1" applyBorder="1" applyAlignment="1">
      <alignment horizontal="center" vertical="center"/>
    </xf>
    <xf numFmtId="37" fontId="3" fillId="0" borderId="2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vertical="center"/>
    </xf>
    <xf numFmtId="3" fontId="0" fillId="0" borderId="4" xfId="0" applyNumberForma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37" fontId="0" fillId="0" borderId="0" xfId="0" applyNumberFormat="1" applyAlignment="1">
      <alignment vertical="center"/>
    </xf>
    <xf numFmtId="164" fontId="0" fillId="0" borderId="6" xfId="0" applyNumberForma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64" fontId="0" fillId="0" borderId="5" xfId="0" applyNumberFormat="1" applyBorder="1"/>
    <xf numFmtId="164" fontId="0" fillId="0" borderId="5" xfId="1" applyNumberFormat="1" applyFont="1" applyBorder="1"/>
    <xf numFmtId="164" fontId="0" fillId="0" borderId="0" xfId="0" applyNumberFormat="1"/>
    <xf numFmtId="0" fontId="0" fillId="0" borderId="4" xfId="0" applyBorder="1"/>
    <xf numFmtId="0" fontId="0" fillId="0" borderId="4" xfId="0" applyBorder="1" applyAlignment="1">
      <alignment horizontal="center"/>
    </xf>
    <xf numFmtId="44" fontId="0" fillId="0" borderId="0" xfId="2" applyFont="1"/>
    <xf numFmtId="167" fontId="0" fillId="0" borderId="0" xfId="2" applyNumberFormat="1" applyFont="1"/>
    <xf numFmtId="39" fontId="0" fillId="0" borderId="0" xfId="2" applyNumberFormat="1" applyFont="1"/>
    <xf numFmtId="44" fontId="0" fillId="0" borderId="0" xfId="0" applyNumberFormat="1"/>
    <xf numFmtId="164" fontId="0" fillId="0" borderId="4" xfId="0" applyNumberFormat="1" applyBorder="1"/>
    <xf numFmtId="44" fontId="0" fillId="0" borderId="5" xfId="2" applyFont="1" applyBorder="1"/>
    <xf numFmtId="37" fontId="3" fillId="0" borderId="2" xfId="1" applyNumberFormat="1" applyFont="1" applyBorder="1"/>
    <xf numFmtId="44" fontId="0" fillId="0" borderId="0" xfId="2" applyFont="1" applyBorder="1"/>
    <xf numFmtId="168" fontId="0" fillId="0" borderId="0" xfId="2" applyNumberFormat="1" applyFont="1"/>
    <xf numFmtId="0" fontId="3" fillId="0" borderId="0" xfId="0" applyFont="1"/>
    <xf numFmtId="37" fontId="3" fillId="0" borderId="0" xfId="0" applyNumberFormat="1" applyFont="1"/>
    <xf numFmtId="164" fontId="0" fillId="0" borderId="5" xfId="0" applyNumberFormat="1" applyBorder="1" applyAlignment="1">
      <alignment horizontal="center" vertical="center"/>
    </xf>
    <xf numFmtId="37" fontId="0" fillId="0" borderId="0" xfId="1" applyNumberFormat="1" applyFont="1" applyBorder="1" applyAlignment="1">
      <alignment vertic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obert Miller" id="{ED11E299-6823-4DE2-80EE-C5E947E4B371}" userId="4620783bd5d64abe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2" dT="2024-09-18T23:24:21.69" personId="{ED11E299-6823-4DE2-80EE-C5E947E4B371}" id="{91ACD886-2C84-436D-BB74-6C0B5EC8E648}">
    <text>These cells have overlapping information.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DA0B1-CB27-4AC3-82B0-8259F084125E}">
  <dimension ref="B1:V112"/>
  <sheetViews>
    <sheetView workbookViewId="0">
      <selection activeCell="I19" sqref="I19"/>
    </sheetView>
  </sheetViews>
  <sheetFormatPr defaultColWidth="19" defaultRowHeight="15.75" x14ac:dyDescent="0.25"/>
  <cols>
    <col min="2" max="2" width="11" customWidth="1"/>
    <col min="3" max="4" width="13.85546875" customWidth="1"/>
    <col min="9" max="11" width="19" style="12"/>
    <col min="15" max="15" width="19" style="59"/>
  </cols>
  <sheetData>
    <row r="1" spans="2:20" ht="18.75" x14ac:dyDescent="0.3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3" t="s">
        <v>1</v>
      </c>
      <c r="P1" s="2"/>
      <c r="Q1" s="2"/>
      <c r="R1" s="2"/>
      <c r="S1" s="2"/>
      <c r="T1" s="2"/>
    </row>
    <row r="2" spans="2:20" ht="18.75" x14ac:dyDescent="0.3">
      <c r="B2" s="4" t="s">
        <v>52</v>
      </c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5" t="s">
        <v>2</v>
      </c>
      <c r="P2" s="6"/>
      <c r="Q2" s="6"/>
      <c r="R2" s="6"/>
      <c r="S2" s="6"/>
      <c r="T2" s="6"/>
    </row>
    <row r="3" spans="2:20" ht="19.5" thickBot="1" x14ac:dyDescent="0.35">
      <c r="B3" s="7"/>
      <c r="C3" s="7"/>
      <c r="D3" s="7"/>
      <c r="E3" s="7"/>
      <c r="F3" s="7"/>
      <c r="G3" s="7"/>
      <c r="H3" s="7"/>
      <c r="I3" s="7"/>
      <c r="J3" s="7"/>
      <c r="K3" s="2"/>
      <c r="L3" s="2"/>
      <c r="M3" s="2"/>
      <c r="N3" s="2"/>
      <c r="O3" s="8" t="s">
        <v>3</v>
      </c>
      <c r="P3" s="7"/>
      <c r="Q3" s="7"/>
      <c r="R3" s="7"/>
      <c r="S3" s="7"/>
      <c r="T3" s="7"/>
    </row>
    <row r="4" spans="2:20" ht="18.75" x14ac:dyDescent="0.3">
      <c r="B4" s="9" t="s">
        <v>4</v>
      </c>
      <c r="C4" s="9"/>
      <c r="D4" s="9"/>
      <c r="E4" s="9"/>
      <c r="F4" s="9"/>
      <c r="G4" s="9"/>
      <c r="H4" s="9"/>
      <c r="I4" s="9"/>
      <c r="J4" s="9"/>
      <c r="K4" s="9"/>
      <c r="L4" s="9"/>
      <c r="M4" s="2"/>
      <c r="N4" s="2"/>
      <c r="O4" s="10"/>
      <c r="P4" s="2"/>
      <c r="Q4" s="2"/>
      <c r="R4" s="2"/>
      <c r="S4" s="2"/>
      <c r="T4" s="2"/>
    </row>
    <row r="5" spans="2:20" ht="18.75" x14ac:dyDescent="0.3">
      <c r="G5" s="11" t="s">
        <v>5</v>
      </c>
      <c r="H5" s="11"/>
      <c r="I5" s="11"/>
      <c r="K5" s="2"/>
      <c r="L5" s="2"/>
      <c r="M5" s="2"/>
      <c r="N5" s="2"/>
      <c r="O5" s="13"/>
    </row>
    <row r="6" spans="2:20" ht="18.75" x14ac:dyDescent="0.3">
      <c r="C6" s="14"/>
      <c r="D6" s="15" t="s">
        <v>6</v>
      </c>
      <c r="E6" s="15"/>
      <c r="G6" s="16" t="s">
        <v>7</v>
      </c>
      <c r="H6" s="16" t="s">
        <v>8</v>
      </c>
      <c r="I6" s="17" t="s">
        <v>9</v>
      </c>
      <c r="M6" s="2"/>
      <c r="N6" s="2"/>
      <c r="O6" s="2" t="s">
        <v>10</v>
      </c>
    </row>
    <row r="7" spans="2:20" ht="18.75" x14ac:dyDescent="0.3">
      <c r="C7" s="14"/>
      <c r="D7" t="s">
        <v>11</v>
      </c>
      <c r="G7" s="18">
        <f>E35</f>
        <v>7088</v>
      </c>
      <c r="H7" s="18">
        <f>F39</f>
        <v>47345500</v>
      </c>
      <c r="I7" s="19">
        <f>I39</f>
        <v>385632.17</v>
      </c>
      <c r="M7" s="2"/>
      <c r="N7" s="20">
        <v>385632.18000000005</v>
      </c>
      <c r="O7" s="21">
        <f t="shared" ref="O7:O12" si="0">ROUND(H7/G7,4)</f>
        <v>6679.6698999999999</v>
      </c>
    </row>
    <row r="8" spans="2:20" ht="18.75" x14ac:dyDescent="0.3">
      <c r="C8" s="14"/>
      <c r="D8" t="s">
        <v>12</v>
      </c>
      <c r="G8" s="18">
        <f>E51</f>
        <v>104</v>
      </c>
      <c r="H8" s="18">
        <f>F54</f>
        <v>1111220.5</v>
      </c>
      <c r="I8" s="22">
        <f>I54</f>
        <v>10020.9</v>
      </c>
      <c r="M8" s="2"/>
      <c r="N8" s="20">
        <v>10020.9</v>
      </c>
      <c r="O8" s="21">
        <f t="shared" si="0"/>
        <v>10684.8125</v>
      </c>
    </row>
    <row r="9" spans="2:20" ht="18.75" x14ac:dyDescent="0.3">
      <c r="C9" s="14"/>
      <c r="D9" t="s">
        <v>13</v>
      </c>
      <c r="G9" s="18">
        <f>E64</f>
        <v>12</v>
      </c>
      <c r="H9" s="18">
        <f>F66</f>
        <v>1701500</v>
      </c>
      <c r="I9" s="22">
        <f>I66</f>
        <v>10278.33</v>
      </c>
      <c r="M9" s="2"/>
      <c r="N9" s="20">
        <v>10278.33</v>
      </c>
      <c r="O9" s="21">
        <f t="shared" si="0"/>
        <v>141791.6667</v>
      </c>
    </row>
    <row r="10" spans="2:20" ht="18.75" x14ac:dyDescent="0.3">
      <c r="C10" s="14"/>
      <c r="D10" s="23" t="s">
        <v>14</v>
      </c>
      <c r="G10" s="18">
        <f>E76</f>
        <v>12</v>
      </c>
      <c r="H10" s="18">
        <f>F78</f>
        <v>378800</v>
      </c>
      <c r="I10" s="22">
        <f>I78</f>
        <v>3400.12</v>
      </c>
      <c r="M10" s="2"/>
      <c r="N10" s="20">
        <v>3400.12</v>
      </c>
      <c r="O10" s="21">
        <f t="shared" si="0"/>
        <v>31566.666700000002</v>
      </c>
    </row>
    <row r="11" spans="2:20" ht="18.75" x14ac:dyDescent="0.3">
      <c r="C11" s="14"/>
      <c r="D11" s="23" t="s">
        <v>15</v>
      </c>
      <c r="G11" s="18">
        <f>E88</f>
        <v>12</v>
      </c>
      <c r="H11" s="18">
        <f>F90</f>
        <v>1286300</v>
      </c>
      <c r="I11" s="22">
        <f>I90</f>
        <v>11665.619999999999</v>
      </c>
      <c r="M11" s="2"/>
      <c r="N11" s="20">
        <v>11665.619999999999</v>
      </c>
      <c r="O11" s="21">
        <f t="shared" si="0"/>
        <v>107191.6667</v>
      </c>
    </row>
    <row r="12" spans="2:20" ht="18.75" x14ac:dyDescent="0.3">
      <c r="C12" s="14"/>
      <c r="D12" s="23" t="s">
        <v>16</v>
      </c>
      <c r="E12" t="s">
        <v>17</v>
      </c>
      <c r="G12" s="24">
        <f>E100</f>
        <v>12</v>
      </c>
      <c r="H12" s="24">
        <f>F102</f>
        <v>7970800</v>
      </c>
      <c r="I12" s="25">
        <f>I102</f>
        <v>53556.72</v>
      </c>
      <c r="M12" s="2"/>
      <c r="N12" s="20">
        <v>53556.72</v>
      </c>
      <c r="O12" s="21">
        <f t="shared" si="0"/>
        <v>664233.33330000006</v>
      </c>
    </row>
    <row r="13" spans="2:20" ht="19.5" thickBot="1" x14ac:dyDescent="0.35">
      <c r="C13" s="14"/>
      <c r="D13" s="26" t="s">
        <v>18</v>
      </c>
      <c r="E13" s="26"/>
      <c r="G13" s="27">
        <f>SUM(G7:G12)</f>
        <v>7240</v>
      </c>
      <c r="H13" s="27">
        <f>SUM(H7:H12)</f>
        <v>59794120.5</v>
      </c>
      <c r="I13" s="22">
        <f>SUM(I7:I12)</f>
        <v>474553.86</v>
      </c>
      <c r="K13" s="2"/>
      <c r="L13" s="2"/>
      <c r="M13" s="2"/>
      <c r="N13" s="2"/>
      <c r="O13" s="13"/>
    </row>
    <row r="14" spans="2:20" ht="19.5" thickTop="1" x14ac:dyDescent="0.3">
      <c r="C14" s="14"/>
      <c r="D14" s="26" t="s">
        <v>19</v>
      </c>
      <c r="E14" s="26"/>
      <c r="G14" s="18"/>
      <c r="H14" s="18"/>
      <c r="I14" s="25">
        <v>-65771.099999999991</v>
      </c>
      <c r="K14" s="2"/>
      <c r="L14" s="2"/>
      <c r="M14" s="2"/>
      <c r="N14" s="2"/>
      <c r="O14" s="13"/>
    </row>
    <row r="15" spans="2:20" ht="18.75" x14ac:dyDescent="0.3">
      <c r="C15" s="14"/>
      <c r="D15" s="26" t="s">
        <v>20</v>
      </c>
      <c r="E15" s="26"/>
      <c r="G15" s="18"/>
      <c r="H15" s="18"/>
      <c r="I15" s="28">
        <f>SUM(I13:I14)</f>
        <v>408782.76</v>
      </c>
      <c r="K15" s="2"/>
      <c r="L15" s="2"/>
      <c r="M15" s="2"/>
      <c r="N15" s="2"/>
      <c r="O15" s="13"/>
    </row>
    <row r="16" spans="2:20" ht="18.75" x14ac:dyDescent="0.3">
      <c r="C16" s="14"/>
      <c r="D16" s="26" t="s">
        <v>21</v>
      </c>
      <c r="E16" s="26"/>
      <c r="G16" s="18"/>
      <c r="H16" s="18"/>
      <c r="I16" s="29">
        <f>-I22</f>
        <v>-410024</v>
      </c>
      <c r="K16" s="2"/>
      <c r="L16" s="2"/>
      <c r="M16" s="2"/>
      <c r="N16" s="2"/>
      <c r="O16" s="13"/>
    </row>
    <row r="17" spans="2:22" ht="19.5" thickBot="1" x14ac:dyDescent="0.35">
      <c r="C17" s="14"/>
      <c r="D17" s="30" t="s">
        <v>22</v>
      </c>
      <c r="E17" s="30"/>
      <c r="G17" s="18"/>
      <c r="H17" s="18"/>
      <c r="I17" s="31">
        <f>SUM(I15:I16)</f>
        <v>-1241.2399999999907</v>
      </c>
      <c r="K17" s="2"/>
      <c r="L17" s="2"/>
      <c r="M17" s="2"/>
      <c r="N17" s="2"/>
      <c r="O17" s="13"/>
    </row>
    <row r="18" spans="2:22" ht="19.5" thickTop="1" x14ac:dyDescent="0.3">
      <c r="C18" s="14"/>
      <c r="G18" s="18"/>
      <c r="H18" s="18"/>
      <c r="I18" s="32"/>
      <c r="K18" s="2"/>
      <c r="L18" s="2"/>
      <c r="M18" s="2"/>
      <c r="N18" s="2"/>
      <c r="O18" s="13"/>
    </row>
    <row r="19" spans="2:22" x14ac:dyDescent="0.25">
      <c r="C19" s="14"/>
      <c r="D19" s="26" t="s">
        <v>23</v>
      </c>
      <c r="I19" s="33">
        <v>414304</v>
      </c>
      <c r="O19" s="13"/>
    </row>
    <row r="20" spans="2:22" x14ac:dyDescent="0.25">
      <c r="C20" s="14"/>
      <c r="D20" s="26" t="s">
        <v>24</v>
      </c>
      <c r="E20" t="s">
        <v>25</v>
      </c>
      <c r="I20" s="18">
        <v>-3489</v>
      </c>
      <c r="O20" s="13"/>
    </row>
    <row r="21" spans="2:22" x14ac:dyDescent="0.25">
      <c r="C21" s="14"/>
      <c r="D21" s="26"/>
      <c r="E21" t="s">
        <v>26</v>
      </c>
      <c r="I21" s="24">
        <v>-791</v>
      </c>
      <c r="O21" s="13"/>
    </row>
    <row r="22" spans="2:22" ht="16.5" thickBot="1" x14ac:dyDescent="0.3">
      <c r="C22" s="14"/>
      <c r="D22" s="26" t="s">
        <v>27</v>
      </c>
      <c r="I22" s="31">
        <f>SUM(I19:I21)</f>
        <v>410024</v>
      </c>
      <c r="O22" s="13"/>
    </row>
    <row r="23" spans="2:22" ht="16.5" thickTop="1" x14ac:dyDescent="0.25">
      <c r="C23" s="14"/>
      <c r="D23" s="26"/>
      <c r="I23" s="34"/>
      <c r="O23" s="13"/>
    </row>
    <row r="24" spans="2:22" x14ac:dyDescent="0.25">
      <c r="B24" t="s">
        <v>28</v>
      </c>
      <c r="C24" s="14" t="s">
        <v>29</v>
      </c>
      <c r="O24" s="13"/>
    </row>
    <row r="25" spans="2:22" x14ac:dyDescent="0.25">
      <c r="C25" s="35"/>
      <c r="D25" s="35"/>
      <c r="E25" s="35"/>
      <c r="F25" s="35"/>
      <c r="G25" s="35" t="s">
        <v>30</v>
      </c>
      <c r="H25" s="35" t="s">
        <v>31</v>
      </c>
      <c r="I25" s="36" t="s">
        <v>31</v>
      </c>
      <c r="J25" s="36"/>
      <c r="K25" s="35" t="s">
        <v>32</v>
      </c>
      <c r="L25" s="35"/>
      <c r="N25" s="35"/>
      <c r="O25" s="37"/>
      <c r="P25" s="35"/>
      <c r="Q25" s="35" t="s">
        <v>33</v>
      </c>
      <c r="R25" s="35" t="s">
        <v>34</v>
      </c>
      <c r="S25" s="35" t="s">
        <v>35</v>
      </c>
      <c r="T25" s="35" t="s">
        <v>36</v>
      </c>
      <c r="U25" s="35" t="s">
        <v>37</v>
      </c>
    </row>
    <row r="26" spans="2:22" x14ac:dyDescent="0.25">
      <c r="C26" s="35"/>
      <c r="D26" s="16" t="s">
        <v>37</v>
      </c>
      <c r="E26" s="16" t="s">
        <v>38</v>
      </c>
      <c r="F26" s="16" t="s">
        <v>39</v>
      </c>
      <c r="G26" s="38">
        <f>D27</f>
        <v>2000</v>
      </c>
      <c r="H26" s="24">
        <f>D28</f>
        <v>3000</v>
      </c>
      <c r="I26" s="17">
        <f>D29</f>
        <v>5000</v>
      </c>
      <c r="J26" s="17">
        <f>D29</f>
        <v>5000</v>
      </c>
      <c r="K26" s="39">
        <f>D30</f>
        <v>10000</v>
      </c>
      <c r="L26" s="40" t="s">
        <v>40</v>
      </c>
      <c r="N26" s="35"/>
      <c r="O26" s="37"/>
      <c r="P26" s="35"/>
      <c r="Q26" s="35"/>
      <c r="R26" s="35"/>
      <c r="S26" s="35"/>
      <c r="T26" s="35"/>
    </row>
    <row r="27" spans="2:22" x14ac:dyDescent="0.25">
      <c r="C27" s="35" t="s">
        <v>30</v>
      </c>
      <c r="D27" s="41">
        <v>2000</v>
      </c>
      <c r="E27" s="42">
        <v>1854</v>
      </c>
      <c r="F27" s="42">
        <v>1940400</v>
      </c>
      <c r="G27" s="18">
        <f>F27</f>
        <v>1940400</v>
      </c>
      <c r="H27" s="18">
        <v>0</v>
      </c>
      <c r="I27" s="43">
        <v>0</v>
      </c>
      <c r="J27" s="43"/>
      <c r="K27" s="18">
        <v>0</v>
      </c>
      <c r="L27" s="18">
        <f>SUM(G27:K27)</f>
        <v>1940400</v>
      </c>
      <c r="N27" s="18"/>
      <c r="O27" s="37"/>
      <c r="P27" s="18"/>
      <c r="Q27" s="18">
        <v>42</v>
      </c>
      <c r="R27" s="18">
        <v>5</v>
      </c>
      <c r="S27" s="18">
        <v>345</v>
      </c>
      <c r="T27" s="18">
        <f>SUM(Q27:S27)</f>
        <v>392</v>
      </c>
      <c r="U27" s="18">
        <v>584461</v>
      </c>
    </row>
    <row r="28" spans="2:22" x14ac:dyDescent="0.25">
      <c r="C28" s="35" t="s">
        <v>31</v>
      </c>
      <c r="D28" s="41">
        <v>3000</v>
      </c>
      <c r="E28" s="18">
        <v>3218</v>
      </c>
      <c r="F28" s="18">
        <v>10893100</v>
      </c>
      <c r="G28" s="18">
        <f>$E28*G$26</f>
        <v>6436000</v>
      </c>
      <c r="H28" s="18">
        <f>F28-G28</f>
        <v>4457100</v>
      </c>
      <c r="I28" s="43">
        <v>0</v>
      </c>
      <c r="J28" s="43"/>
      <c r="K28" s="18">
        <v>0</v>
      </c>
      <c r="L28" s="18">
        <f>SUM(G28:K28)</f>
        <v>10893100</v>
      </c>
      <c r="N28" s="18"/>
      <c r="O28" s="37"/>
      <c r="P28" s="18"/>
      <c r="Q28" s="18">
        <v>28</v>
      </c>
      <c r="R28" s="18">
        <v>4</v>
      </c>
      <c r="S28" s="18">
        <v>279</v>
      </c>
      <c r="T28" s="18">
        <f t="shared" ref="T28:T30" si="1">SUM(Q28:S28)</f>
        <v>311</v>
      </c>
      <c r="U28" s="18">
        <v>2986709</v>
      </c>
      <c r="V28" s="18">
        <f>SUM(I28:U28)</f>
        <v>13880431</v>
      </c>
    </row>
    <row r="29" spans="2:22" x14ac:dyDescent="0.25">
      <c r="C29" s="35" t="s">
        <v>31</v>
      </c>
      <c r="D29" s="41">
        <v>5000</v>
      </c>
      <c r="E29" s="18">
        <v>1447</v>
      </c>
      <c r="F29" s="18">
        <v>9772800</v>
      </c>
      <c r="G29" s="18">
        <f>$E29*G$26</f>
        <v>2894000</v>
      </c>
      <c r="H29" s="18">
        <f>$E29*H$26</f>
        <v>4341000</v>
      </c>
      <c r="I29" s="43">
        <f>F29-G29-H29</f>
        <v>2537800</v>
      </c>
      <c r="J29" s="43"/>
      <c r="K29" s="18"/>
      <c r="L29" s="18">
        <f>SUM(G29:K29)</f>
        <v>9772800</v>
      </c>
      <c r="N29" s="18"/>
      <c r="O29" s="37"/>
      <c r="P29" s="18"/>
      <c r="Q29" s="18">
        <v>35</v>
      </c>
      <c r="R29" s="18">
        <v>5</v>
      </c>
      <c r="S29" s="18">
        <v>365</v>
      </c>
      <c r="T29" s="18">
        <f t="shared" si="1"/>
        <v>405</v>
      </c>
      <c r="U29" s="18">
        <v>9065369</v>
      </c>
    </row>
    <row r="30" spans="2:22" x14ac:dyDescent="0.25">
      <c r="C30" s="35" t="s">
        <v>32</v>
      </c>
      <c r="D30" s="41">
        <f>SUM(D27:D29)</f>
        <v>10000</v>
      </c>
      <c r="E30" s="24">
        <v>569</v>
      </c>
      <c r="F30" s="24">
        <v>24739200</v>
      </c>
      <c r="G30" s="18">
        <f>$E30*G$26</f>
        <v>1138000</v>
      </c>
      <c r="H30" s="18">
        <f>$E30*H$26</f>
        <v>1707000</v>
      </c>
      <c r="I30" s="18">
        <f>$E30*I$26</f>
        <v>2845000</v>
      </c>
      <c r="J30" s="18">
        <f>$E30*J$26</f>
        <v>2845000</v>
      </c>
      <c r="K30" s="18">
        <f>F30-G30-H30-I30</f>
        <v>19049200</v>
      </c>
      <c r="L30" s="18">
        <f>SUM(G30:K30)</f>
        <v>27584200</v>
      </c>
      <c r="N30" s="18"/>
      <c r="O30" s="37"/>
      <c r="P30" s="18"/>
      <c r="Q30" s="18">
        <v>46</v>
      </c>
      <c r="R30" s="18">
        <v>8</v>
      </c>
      <c r="S30" s="18">
        <v>1508</v>
      </c>
      <c r="T30" s="18">
        <f t="shared" si="1"/>
        <v>1562</v>
      </c>
      <c r="U30" s="18">
        <v>259205833</v>
      </c>
    </row>
    <row r="31" spans="2:22" ht="16.5" thickBot="1" x14ac:dyDescent="0.3">
      <c r="C31" s="35"/>
      <c r="D31" t="s">
        <v>41</v>
      </c>
      <c r="E31" s="44">
        <f t="shared" ref="E31:L31" si="2">SUM(E27:E30)</f>
        <v>7088</v>
      </c>
      <c r="F31" s="44">
        <f t="shared" si="2"/>
        <v>47345500</v>
      </c>
      <c r="G31" s="44">
        <f t="shared" si="2"/>
        <v>12408400</v>
      </c>
      <c r="H31" s="44">
        <f t="shared" si="2"/>
        <v>10505100</v>
      </c>
      <c r="I31" s="45">
        <f t="shared" si="2"/>
        <v>5382800</v>
      </c>
      <c r="J31" s="45">
        <f t="shared" si="2"/>
        <v>2845000</v>
      </c>
      <c r="K31" s="44">
        <f t="shared" si="2"/>
        <v>19049200</v>
      </c>
      <c r="L31" s="44">
        <f t="shared" si="2"/>
        <v>50190500</v>
      </c>
      <c r="N31" s="46"/>
      <c r="O31" s="13"/>
      <c r="P31" s="46"/>
      <c r="Q31" s="46">
        <f>SUM(Q27:Q30)</f>
        <v>151</v>
      </c>
      <c r="R31" s="46">
        <f>SUM(R27:R30)</f>
        <v>22</v>
      </c>
      <c r="S31" s="46">
        <f>SUM(S27:S30)</f>
        <v>2497</v>
      </c>
      <c r="T31" s="46">
        <f>SUM(T27:T30)</f>
        <v>2670</v>
      </c>
      <c r="U31" s="46">
        <f>SUM(U27:U30)</f>
        <v>271842372</v>
      </c>
    </row>
    <row r="32" spans="2:22" ht="16.5" thickTop="1" x14ac:dyDescent="0.25">
      <c r="K32"/>
      <c r="O32" s="13"/>
    </row>
    <row r="33" spans="2:22" x14ac:dyDescent="0.25">
      <c r="C33" s="11" t="s">
        <v>42</v>
      </c>
      <c r="D33" s="11"/>
      <c r="E33" s="11"/>
      <c r="F33" s="11"/>
      <c r="G33" s="11"/>
      <c r="H33" s="11"/>
      <c r="I33" s="11"/>
      <c r="K33"/>
      <c r="O33" s="13"/>
    </row>
    <row r="34" spans="2:22" x14ac:dyDescent="0.25">
      <c r="D34" s="47"/>
      <c r="E34" s="48" t="s">
        <v>38</v>
      </c>
      <c r="F34" s="48" t="s">
        <v>39</v>
      </c>
      <c r="G34" s="11" t="s">
        <v>43</v>
      </c>
      <c r="H34" s="11"/>
      <c r="I34" s="48" t="s">
        <v>9</v>
      </c>
      <c r="K34"/>
      <c r="O34" s="13"/>
    </row>
    <row r="35" spans="2:22" x14ac:dyDescent="0.25">
      <c r="C35" s="35" t="s">
        <v>30</v>
      </c>
      <c r="D35" s="18">
        <f>D27</f>
        <v>2000</v>
      </c>
      <c r="E35" s="46">
        <f>E31</f>
        <v>7088</v>
      </c>
      <c r="F35" s="46">
        <f>G31</f>
        <v>12408400</v>
      </c>
      <c r="G35" s="49">
        <v>20.76</v>
      </c>
      <c r="H35" t="s">
        <v>44</v>
      </c>
      <c r="I35" s="49">
        <f>G35*E35</f>
        <v>147146.88</v>
      </c>
      <c r="K35"/>
      <c r="O35" s="13"/>
    </row>
    <row r="36" spans="2:22" x14ac:dyDescent="0.25">
      <c r="C36" s="35" t="s">
        <v>31</v>
      </c>
      <c r="D36" s="18">
        <f>D28</f>
        <v>3000</v>
      </c>
      <c r="F36" s="46">
        <f>H31</f>
        <v>10505100</v>
      </c>
      <c r="G36" s="50">
        <v>8.2299999999999995E-3</v>
      </c>
      <c r="H36" t="s">
        <v>45</v>
      </c>
      <c r="I36" s="51">
        <f>ROUND(F36*G36,2)</f>
        <v>86456.97</v>
      </c>
      <c r="K36"/>
      <c r="O36" s="13"/>
      <c r="V36" s="52">
        <v>9.5399999999999991</v>
      </c>
    </row>
    <row r="37" spans="2:22" x14ac:dyDescent="0.25">
      <c r="C37" s="35" t="s">
        <v>31</v>
      </c>
      <c r="D37" s="18">
        <f>D29</f>
        <v>5000</v>
      </c>
      <c r="F37" s="46">
        <f>I31</f>
        <v>5382800</v>
      </c>
      <c r="G37" s="50">
        <v>7.4700000000000001E-3</v>
      </c>
      <c r="H37" t="s">
        <v>45</v>
      </c>
      <c r="I37" s="51">
        <f>ROUND(F37*G37,2)</f>
        <v>40209.519999999997</v>
      </c>
      <c r="K37"/>
      <c r="O37" s="13"/>
      <c r="V37" s="52">
        <v>8.77</v>
      </c>
    </row>
    <row r="38" spans="2:22" x14ac:dyDescent="0.25">
      <c r="C38" s="35" t="s">
        <v>32</v>
      </c>
      <c r="D38" s="18">
        <f>D30</f>
        <v>10000</v>
      </c>
      <c r="E38" s="47"/>
      <c r="F38" s="53">
        <f>K30</f>
        <v>19049200</v>
      </c>
      <c r="G38" s="50">
        <v>5.8700000000000002E-3</v>
      </c>
      <c r="H38" t="s">
        <v>45</v>
      </c>
      <c r="I38" s="51">
        <f>ROUND(F38*G38,2)</f>
        <v>111818.8</v>
      </c>
      <c r="K38"/>
      <c r="O38" s="13"/>
      <c r="V38" s="52">
        <v>6.77</v>
      </c>
    </row>
    <row r="39" spans="2:22" ht="16.5" thickBot="1" x14ac:dyDescent="0.3">
      <c r="D39" t="s">
        <v>46</v>
      </c>
      <c r="F39" s="44">
        <f>SUM(F35:F38)</f>
        <v>47345500</v>
      </c>
      <c r="I39" s="54">
        <f>SUM(I35:I38)</f>
        <v>385632.17</v>
      </c>
      <c r="K39"/>
      <c r="O39" s="55">
        <f>ROUND(F39/E35,0)</f>
        <v>6680</v>
      </c>
      <c r="P39" s="12"/>
    </row>
    <row r="40" spans="2:22" ht="16.5" thickTop="1" x14ac:dyDescent="0.25">
      <c r="F40" s="46"/>
      <c r="I40" s="56"/>
      <c r="K40"/>
      <c r="O40" s="13"/>
    </row>
    <row r="41" spans="2:22" x14ac:dyDescent="0.25">
      <c r="B41" t="s">
        <v>28</v>
      </c>
      <c r="C41" s="14" t="s">
        <v>12</v>
      </c>
      <c r="J41"/>
      <c r="K41"/>
      <c r="O41" s="13"/>
    </row>
    <row r="42" spans="2:22" x14ac:dyDescent="0.25">
      <c r="C42" s="35"/>
      <c r="D42" s="35"/>
      <c r="E42" s="35"/>
      <c r="F42" s="35"/>
      <c r="G42" s="35" t="s">
        <v>30</v>
      </c>
      <c r="H42" s="35" t="s">
        <v>31</v>
      </c>
      <c r="I42" s="35" t="s">
        <v>32</v>
      </c>
      <c r="J42"/>
      <c r="L42" s="35"/>
      <c r="N42" s="35"/>
      <c r="O42" s="13"/>
    </row>
    <row r="43" spans="2:22" x14ac:dyDescent="0.25">
      <c r="C43" s="35"/>
      <c r="D43" s="16" t="s">
        <v>37</v>
      </c>
      <c r="E43" s="16" t="s">
        <v>38</v>
      </c>
      <c r="F43" s="16" t="s">
        <v>39</v>
      </c>
      <c r="G43" s="38">
        <f>D44</f>
        <v>5000</v>
      </c>
      <c r="H43" s="24">
        <f>D45</f>
        <v>5000</v>
      </c>
      <c r="I43" s="17">
        <f>D46</f>
        <v>10000</v>
      </c>
      <c r="J43"/>
      <c r="L43" s="40" t="s">
        <v>40</v>
      </c>
      <c r="N43" s="35"/>
      <c r="O43" s="13"/>
    </row>
    <row r="44" spans="2:22" x14ac:dyDescent="0.25">
      <c r="C44" s="35" t="s">
        <v>30</v>
      </c>
      <c r="D44" s="18">
        <v>5000</v>
      </c>
      <c r="E44" s="18">
        <v>51</v>
      </c>
      <c r="F44" s="18">
        <v>2320.5</v>
      </c>
      <c r="G44" s="18">
        <f>F44</f>
        <v>2320.5</v>
      </c>
      <c r="H44" s="18"/>
      <c r="I44" s="43"/>
      <c r="J44"/>
      <c r="L44" s="18">
        <f>SUM(G44:I44)</f>
        <v>2320.5</v>
      </c>
      <c r="N44" s="18"/>
      <c r="O44" s="13"/>
    </row>
    <row r="45" spans="2:22" x14ac:dyDescent="0.25">
      <c r="C45" s="35" t="s">
        <v>31</v>
      </c>
      <c r="D45" s="18">
        <v>5000</v>
      </c>
      <c r="E45" s="18">
        <v>19</v>
      </c>
      <c r="F45" s="18">
        <v>134500</v>
      </c>
      <c r="G45" s="18">
        <f>$E45*G43</f>
        <v>95000</v>
      </c>
      <c r="H45" s="18">
        <f>F45-G45</f>
        <v>39500</v>
      </c>
      <c r="I45" s="43"/>
      <c r="J45"/>
      <c r="L45" s="18">
        <f>SUM(G45:I45)</f>
        <v>134500</v>
      </c>
      <c r="N45" s="18"/>
      <c r="O45" s="13"/>
    </row>
    <row r="46" spans="2:22" x14ac:dyDescent="0.25">
      <c r="C46" s="35" t="s">
        <v>32</v>
      </c>
      <c r="D46" s="18">
        <f>SUM(D44:D45)</f>
        <v>10000</v>
      </c>
      <c r="E46" s="18">
        <v>34</v>
      </c>
      <c r="F46" s="18">
        <v>974400</v>
      </c>
      <c r="G46" s="18">
        <f>$E46*G43</f>
        <v>170000</v>
      </c>
      <c r="H46" s="18">
        <f>$E46*H43</f>
        <v>170000</v>
      </c>
      <c r="I46" s="18">
        <f>F46-G46-H46</f>
        <v>634400</v>
      </c>
      <c r="J46"/>
      <c r="L46" s="18">
        <f>SUM(G46:I46)</f>
        <v>974400</v>
      </c>
      <c r="N46" s="18"/>
      <c r="O46" s="13"/>
    </row>
    <row r="47" spans="2:22" ht="16.5" thickBot="1" x14ac:dyDescent="0.3">
      <c r="C47" s="35"/>
      <c r="D47" t="s">
        <v>41</v>
      </c>
      <c r="E47" s="44">
        <f>SUM(E44:E46)</f>
        <v>104</v>
      </c>
      <c r="F47" s="44">
        <f>SUM(F44:F46)</f>
        <v>1111220.5</v>
      </c>
      <c r="G47" s="44">
        <f>SUM(G44:G46)</f>
        <v>267320.5</v>
      </c>
      <c r="H47" s="44">
        <f>SUM(H44:H46)</f>
        <v>209500</v>
      </c>
      <c r="I47" s="45">
        <f>SUM(I44:I46)</f>
        <v>634400</v>
      </c>
      <c r="J47"/>
      <c r="L47" s="44">
        <f>SUM(L44:L46)</f>
        <v>1111220.5</v>
      </c>
      <c r="N47" s="46"/>
      <c r="O47" s="13"/>
    </row>
    <row r="48" spans="2:22" ht="16.5" thickTop="1" x14ac:dyDescent="0.25">
      <c r="O48" s="13"/>
    </row>
    <row r="49" spans="2:15" x14ac:dyDescent="0.25">
      <c r="C49" s="11" t="s">
        <v>42</v>
      </c>
      <c r="D49" s="11"/>
      <c r="E49" s="11"/>
      <c r="F49" s="11"/>
      <c r="G49" s="11"/>
      <c r="H49" s="11"/>
      <c r="I49" s="11"/>
      <c r="O49" s="13"/>
    </row>
    <row r="50" spans="2:15" x14ac:dyDescent="0.25">
      <c r="D50" s="47"/>
      <c r="E50" s="48" t="s">
        <v>38</v>
      </c>
      <c r="F50" s="48" t="s">
        <v>39</v>
      </c>
      <c r="G50" s="11" t="s">
        <v>43</v>
      </c>
      <c r="H50" s="11"/>
      <c r="I50" s="48" t="s">
        <v>9</v>
      </c>
      <c r="O50" s="13"/>
    </row>
    <row r="51" spans="2:15" x14ac:dyDescent="0.25">
      <c r="C51" s="35" t="s">
        <v>30</v>
      </c>
      <c r="D51" s="18">
        <f>D44</f>
        <v>5000</v>
      </c>
      <c r="E51" s="46">
        <f>E47</f>
        <v>104</v>
      </c>
      <c r="F51" s="46">
        <f>G47</f>
        <v>267320.5</v>
      </c>
      <c r="G51" s="49">
        <v>45.5</v>
      </c>
      <c r="H51" t="s">
        <v>44</v>
      </c>
      <c r="I51" s="49">
        <f>G51*E51</f>
        <v>4732</v>
      </c>
      <c r="O51" s="13"/>
    </row>
    <row r="52" spans="2:15" x14ac:dyDescent="0.25">
      <c r="C52" s="35" t="s">
        <v>31</v>
      </c>
      <c r="D52" s="18">
        <f>D45</f>
        <v>5000</v>
      </c>
      <c r="F52" s="46">
        <f>H47</f>
        <v>209500</v>
      </c>
      <c r="G52" s="57">
        <f>G37</f>
        <v>7.4700000000000001E-3</v>
      </c>
      <c r="H52" t="s">
        <v>45</v>
      </c>
      <c r="I52" s="51">
        <f>ROUND(F52*G52,2)</f>
        <v>1564.97</v>
      </c>
      <c r="O52" s="13"/>
    </row>
    <row r="53" spans="2:15" x14ac:dyDescent="0.25">
      <c r="C53" s="35" t="s">
        <v>32</v>
      </c>
      <c r="D53" s="18">
        <f>SUM(D51:D52)</f>
        <v>10000</v>
      </c>
      <c r="E53" s="47"/>
      <c r="F53" s="53">
        <f>I47</f>
        <v>634400</v>
      </c>
      <c r="G53" s="57">
        <f>G38</f>
        <v>5.8700000000000002E-3</v>
      </c>
      <c r="H53" t="s">
        <v>45</v>
      </c>
      <c r="I53" s="51">
        <f>ROUND(F53*G53,2)</f>
        <v>3723.93</v>
      </c>
      <c r="O53" s="13"/>
    </row>
    <row r="54" spans="2:15" ht="16.5" thickBot="1" x14ac:dyDescent="0.3">
      <c r="D54" t="s">
        <v>46</v>
      </c>
      <c r="F54" s="44">
        <f>SUM(F51:F53)</f>
        <v>1111220.5</v>
      </c>
      <c r="I54" s="54">
        <f>SUM(I51:I53)</f>
        <v>10020.9</v>
      </c>
      <c r="O54" s="55">
        <f>ROUND(F54/E51,0)</f>
        <v>10685</v>
      </c>
    </row>
    <row r="55" spans="2:15" ht="16.5" thickTop="1" x14ac:dyDescent="0.25">
      <c r="O55" s="13"/>
    </row>
    <row r="56" spans="2:15" x14ac:dyDescent="0.25">
      <c r="B56" t="s">
        <v>28</v>
      </c>
      <c r="C56" s="14" t="s">
        <v>13</v>
      </c>
      <c r="J56"/>
      <c r="K56"/>
      <c r="O56" s="13"/>
    </row>
    <row r="57" spans="2:15" x14ac:dyDescent="0.25">
      <c r="C57" s="35"/>
      <c r="D57" s="16" t="s">
        <v>37</v>
      </c>
      <c r="E57" s="16" t="s">
        <v>38</v>
      </c>
      <c r="F57" s="16" t="s">
        <v>39</v>
      </c>
      <c r="G57" s="38">
        <f>D58</f>
        <v>10000</v>
      </c>
      <c r="H57" s="17">
        <f>D59</f>
        <v>10000</v>
      </c>
      <c r="J57"/>
      <c r="L57" s="35"/>
      <c r="O57" s="13"/>
    </row>
    <row r="58" spans="2:15" x14ac:dyDescent="0.25">
      <c r="C58" s="35" t="s">
        <v>30</v>
      </c>
      <c r="D58" s="18">
        <v>10000</v>
      </c>
      <c r="E58" s="18">
        <v>0</v>
      </c>
      <c r="F58" s="18">
        <v>0</v>
      </c>
      <c r="G58" s="18">
        <f>F58</f>
        <v>0</v>
      </c>
      <c r="H58" s="43"/>
      <c r="J58"/>
      <c r="L58" s="40" t="s">
        <v>40</v>
      </c>
      <c r="N58" s="18"/>
      <c r="O58" s="13"/>
    </row>
    <row r="59" spans="2:15" x14ac:dyDescent="0.25">
      <c r="C59" s="35" t="s">
        <v>32</v>
      </c>
      <c r="D59" s="18">
        <f>SUM(D58:D58)</f>
        <v>10000</v>
      </c>
      <c r="E59" s="18">
        <v>12</v>
      </c>
      <c r="F59" s="18">
        <v>1701500</v>
      </c>
      <c r="G59" s="18">
        <f>$E59*G57</f>
        <v>120000</v>
      </c>
      <c r="H59" s="18">
        <f>F59-G59</f>
        <v>1581500</v>
      </c>
      <c r="J59"/>
      <c r="L59" s="18">
        <f>SUM(G59:J59)</f>
        <v>1701500</v>
      </c>
      <c r="N59" s="18"/>
      <c r="O59" s="13"/>
    </row>
    <row r="60" spans="2:15" ht="16.5" thickBot="1" x14ac:dyDescent="0.3">
      <c r="C60" s="35"/>
      <c r="D60" t="s">
        <v>41</v>
      </c>
      <c r="E60" s="44">
        <f>SUM(E58:E59)</f>
        <v>12</v>
      </c>
      <c r="F60" s="44">
        <f>SUM(F58:F59)</f>
        <v>1701500</v>
      </c>
      <c r="G60" s="44">
        <f>SUM(G58:G59)</f>
        <v>120000</v>
      </c>
      <c r="H60" s="45">
        <f>SUM(H58:H59)</f>
        <v>1581500</v>
      </c>
      <c r="J60"/>
      <c r="L60" s="44">
        <f>SUM(L57:L59)</f>
        <v>1701500</v>
      </c>
      <c r="N60" s="46"/>
      <c r="O60" s="13"/>
    </row>
    <row r="61" spans="2:15" ht="16.5" thickTop="1" x14ac:dyDescent="0.25">
      <c r="L61" s="12"/>
      <c r="O61" s="13"/>
    </row>
    <row r="62" spans="2:15" x14ac:dyDescent="0.25">
      <c r="C62" s="11" t="s">
        <v>42</v>
      </c>
      <c r="D62" s="11"/>
      <c r="E62" s="11"/>
      <c r="F62" s="11"/>
      <c r="G62" s="11"/>
      <c r="H62" s="11"/>
      <c r="I62" s="11"/>
      <c r="O62" s="13"/>
    </row>
    <row r="63" spans="2:15" x14ac:dyDescent="0.25">
      <c r="D63" s="47"/>
      <c r="E63" s="48" t="s">
        <v>38</v>
      </c>
      <c r="F63" s="48" t="s">
        <v>39</v>
      </c>
      <c r="G63" s="11" t="s">
        <v>43</v>
      </c>
      <c r="H63" s="11"/>
      <c r="I63" s="48" t="s">
        <v>9</v>
      </c>
      <c r="O63" s="13"/>
    </row>
    <row r="64" spans="2:15" x14ac:dyDescent="0.25">
      <c r="C64" s="35" t="s">
        <v>30</v>
      </c>
      <c r="D64" s="18">
        <v>20000</v>
      </c>
      <c r="E64" s="46">
        <f>E60</f>
        <v>12</v>
      </c>
      <c r="F64" s="46">
        <f>G60</f>
        <v>120000</v>
      </c>
      <c r="G64" s="49">
        <v>82.91</v>
      </c>
      <c r="H64" t="s">
        <v>44</v>
      </c>
      <c r="I64" s="49">
        <f>G64*E64</f>
        <v>994.92</v>
      </c>
      <c r="O64" s="13"/>
    </row>
    <row r="65" spans="2:15" x14ac:dyDescent="0.25">
      <c r="C65" s="35" t="s">
        <v>32</v>
      </c>
      <c r="D65" s="18">
        <f>SUM(D64:D64)</f>
        <v>20000</v>
      </c>
      <c r="E65" s="47"/>
      <c r="F65" s="53">
        <f>H60</f>
        <v>1581500</v>
      </c>
      <c r="G65" s="57">
        <f>G38</f>
        <v>5.8700000000000002E-3</v>
      </c>
      <c r="H65" t="s">
        <v>45</v>
      </c>
      <c r="I65" s="51">
        <f>ROUND(F65*G65,2)</f>
        <v>9283.41</v>
      </c>
      <c r="O65" s="13"/>
    </row>
    <row r="66" spans="2:15" ht="16.5" thickBot="1" x14ac:dyDescent="0.3">
      <c r="D66" t="s">
        <v>46</v>
      </c>
      <c r="F66" s="44">
        <f>SUM(F64:F65)</f>
        <v>1701500</v>
      </c>
      <c r="I66" s="54">
        <f>SUM(I64:I65)</f>
        <v>10278.33</v>
      </c>
      <c r="O66" s="13">
        <f>ROUND(F66/E64,0)</f>
        <v>141792</v>
      </c>
    </row>
    <row r="67" spans="2:15" ht="16.5" thickTop="1" x14ac:dyDescent="0.25">
      <c r="O67" s="13"/>
    </row>
    <row r="68" spans="2:15" x14ac:dyDescent="0.25">
      <c r="B68" t="s">
        <v>28</v>
      </c>
      <c r="C68" s="23" t="s">
        <v>14</v>
      </c>
      <c r="J68"/>
      <c r="K68"/>
      <c r="O68" s="13"/>
    </row>
    <row r="69" spans="2:15" x14ac:dyDescent="0.25">
      <c r="C69" s="35"/>
      <c r="D69" s="16" t="s">
        <v>37</v>
      </c>
      <c r="E69" s="16" t="s">
        <v>38</v>
      </c>
      <c r="F69" s="16" t="s">
        <v>39</v>
      </c>
      <c r="G69" s="38">
        <f>D70</f>
        <v>15000</v>
      </c>
      <c r="H69" s="17">
        <f>D71</f>
        <v>15000</v>
      </c>
      <c r="L69" s="40" t="s">
        <v>40</v>
      </c>
      <c r="O69" s="13"/>
    </row>
    <row r="70" spans="2:15" x14ac:dyDescent="0.25">
      <c r="C70" s="35" t="s">
        <v>30</v>
      </c>
      <c r="D70" s="18">
        <v>15000</v>
      </c>
      <c r="E70" s="18">
        <v>5</v>
      </c>
      <c r="F70" s="18">
        <v>12900</v>
      </c>
      <c r="G70" s="18">
        <f>F70</f>
        <v>12900</v>
      </c>
      <c r="H70" s="43"/>
      <c r="L70" s="18">
        <f>SUM(G70:H70)</f>
        <v>12900</v>
      </c>
      <c r="N70" s="18"/>
      <c r="O70" s="13"/>
    </row>
    <row r="71" spans="2:15" x14ac:dyDescent="0.25">
      <c r="C71" s="35" t="s">
        <v>32</v>
      </c>
      <c r="D71" s="18">
        <f>SUM(D70:D70)</f>
        <v>15000</v>
      </c>
      <c r="E71" s="18">
        <v>7</v>
      </c>
      <c r="F71" s="18">
        <v>365900</v>
      </c>
      <c r="G71" s="18">
        <f t="shared" ref="G71" si="3">$E71*G$69</f>
        <v>105000</v>
      </c>
      <c r="H71" s="18">
        <f>F71-G71</f>
        <v>260900</v>
      </c>
      <c r="L71" s="18">
        <f>SUM(G71:H71)</f>
        <v>365900</v>
      </c>
      <c r="N71" s="18"/>
      <c r="O71" s="13"/>
    </row>
    <row r="72" spans="2:15" ht="16.5" thickBot="1" x14ac:dyDescent="0.3">
      <c r="C72" s="35"/>
      <c r="D72" t="s">
        <v>41</v>
      </c>
      <c r="E72" s="44">
        <f>SUM(E70:E71)</f>
        <v>12</v>
      </c>
      <c r="F72" s="44">
        <f>SUM(F70:F71)</f>
        <v>378800</v>
      </c>
      <c r="G72" s="44">
        <f>SUM(G70:G71)</f>
        <v>117900</v>
      </c>
      <c r="H72" s="45">
        <f>SUM(H70:H71)</f>
        <v>260900</v>
      </c>
      <c r="L72" s="44">
        <f>SUM(L70:L71)</f>
        <v>378800</v>
      </c>
      <c r="N72" s="46"/>
      <c r="O72" s="13"/>
    </row>
    <row r="73" spans="2:15" ht="16.5" thickTop="1" x14ac:dyDescent="0.25">
      <c r="O73" s="13"/>
    </row>
    <row r="74" spans="2:15" x14ac:dyDescent="0.25">
      <c r="C74" s="11" t="s">
        <v>42</v>
      </c>
      <c r="D74" s="11"/>
      <c r="E74" s="11"/>
      <c r="F74" s="11"/>
      <c r="G74" s="11"/>
      <c r="H74" s="11"/>
      <c r="I74" s="11"/>
      <c r="O74" s="13"/>
    </row>
    <row r="75" spans="2:15" x14ac:dyDescent="0.25">
      <c r="D75" s="47"/>
      <c r="E75" s="48" t="s">
        <v>38</v>
      </c>
      <c r="F75" s="48" t="s">
        <v>39</v>
      </c>
      <c r="G75" s="11" t="s">
        <v>43</v>
      </c>
      <c r="H75" s="11"/>
      <c r="I75" s="48" t="s">
        <v>9</v>
      </c>
      <c r="O75" s="13"/>
    </row>
    <row r="76" spans="2:15" x14ac:dyDescent="0.25">
      <c r="C76" s="35" t="s">
        <v>30</v>
      </c>
      <c r="D76" s="18">
        <v>20000</v>
      </c>
      <c r="E76" s="46">
        <f>E72</f>
        <v>12</v>
      </c>
      <c r="F76" s="46">
        <f>G72</f>
        <v>117900</v>
      </c>
      <c r="G76" s="49">
        <v>155.72</v>
      </c>
      <c r="H76" t="s">
        <v>44</v>
      </c>
      <c r="I76" s="49">
        <f>G76*E76</f>
        <v>1868.6399999999999</v>
      </c>
      <c r="O76" s="13"/>
    </row>
    <row r="77" spans="2:15" x14ac:dyDescent="0.25">
      <c r="C77" s="35" t="s">
        <v>32</v>
      </c>
      <c r="D77" s="18">
        <f>SUM(D76:D76)</f>
        <v>20000</v>
      </c>
      <c r="E77" s="47"/>
      <c r="F77" s="53">
        <f>H72</f>
        <v>260900</v>
      </c>
      <c r="G77" s="57">
        <f>G38</f>
        <v>5.8700000000000002E-3</v>
      </c>
      <c r="H77" t="s">
        <v>45</v>
      </c>
      <c r="I77" s="51">
        <f>ROUND(F77*G77,2)</f>
        <v>1531.48</v>
      </c>
      <c r="O77" s="13"/>
    </row>
    <row r="78" spans="2:15" ht="16.5" thickBot="1" x14ac:dyDescent="0.3">
      <c r="D78" t="s">
        <v>46</v>
      </c>
      <c r="F78" s="44">
        <f>SUM(F76:F77)</f>
        <v>378800</v>
      </c>
      <c r="I78" s="54">
        <f>SUM(I76:I77)</f>
        <v>3400.12</v>
      </c>
      <c r="O78" s="13">
        <f>ROUND(F78/E76,0)</f>
        <v>31567</v>
      </c>
    </row>
    <row r="79" spans="2:15" ht="16.5" thickTop="1" x14ac:dyDescent="0.25">
      <c r="O79" s="13"/>
    </row>
    <row r="80" spans="2:15" x14ac:dyDescent="0.25">
      <c r="B80" t="s">
        <v>28</v>
      </c>
      <c r="C80" s="23" t="s">
        <v>15</v>
      </c>
      <c r="J80"/>
      <c r="K80"/>
      <c r="O80" s="13"/>
    </row>
    <row r="81" spans="2:15" x14ac:dyDescent="0.25">
      <c r="C81" s="35"/>
      <c r="D81" s="16" t="s">
        <v>37</v>
      </c>
      <c r="E81" s="16" t="s">
        <v>38</v>
      </c>
      <c r="F81" s="16" t="s">
        <v>39</v>
      </c>
      <c r="G81" s="38">
        <f>D82</f>
        <v>76000</v>
      </c>
      <c r="H81" s="17">
        <f>D83</f>
        <v>76000</v>
      </c>
      <c r="L81" s="40" t="s">
        <v>40</v>
      </c>
      <c r="O81" s="13"/>
    </row>
    <row r="82" spans="2:15" x14ac:dyDescent="0.25">
      <c r="C82" s="35" t="s">
        <v>30</v>
      </c>
      <c r="D82" s="18">
        <v>76000</v>
      </c>
      <c r="E82" s="18">
        <v>0</v>
      </c>
      <c r="F82" s="18">
        <v>0</v>
      </c>
      <c r="G82" s="18">
        <f>F82</f>
        <v>0</v>
      </c>
      <c r="H82" s="43"/>
      <c r="L82" s="18">
        <f>SUM(G82:H82)</f>
        <v>0</v>
      </c>
      <c r="N82" s="18"/>
      <c r="O82" s="13"/>
    </row>
    <row r="83" spans="2:15" x14ac:dyDescent="0.25">
      <c r="C83" s="35" t="s">
        <v>32</v>
      </c>
      <c r="D83" s="18">
        <f>SUM(D82:D82)</f>
        <v>76000</v>
      </c>
      <c r="E83" s="18">
        <v>12</v>
      </c>
      <c r="F83" s="18">
        <v>1286300</v>
      </c>
      <c r="G83" s="18">
        <f>E83*G81</f>
        <v>912000</v>
      </c>
      <c r="H83" s="18">
        <f>F83-G83</f>
        <v>374300</v>
      </c>
      <c r="L83" s="18">
        <f>SUM(G83:H83)</f>
        <v>1286300</v>
      </c>
      <c r="N83" s="18"/>
      <c r="O83" s="13"/>
    </row>
    <row r="84" spans="2:15" ht="16.5" thickBot="1" x14ac:dyDescent="0.3">
      <c r="C84" s="35"/>
      <c r="D84" t="s">
        <v>41</v>
      </c>
      <c r="E84" s="44">
        <f>SUM(E82:E83)</f>
        <v>12</v>
      </c>
      <c r="F84" s="44">
        <f>SUM(F82:F83)</f>
        <v>1286300</v>
      </c>
      <c r="G84" s="44">
        <f>SUM(G82:G83)</f>
        <v>912000</v>
      </c>
      <c r="H84" s="45">
        <f>SUM(H82:H83)</f>
        <v>374300</v>
      </c>
      <c r="L84" s="44">
        <f>SUM(L82:L83)</f>
        <v>1286300</v>
      </c>
      <c r="N84" s="18"/>
      <c r="O84" s="13"/>
    </row>
    <row r="85" spans="2:15" ht="16.5" thickTop="1" x14ac:dyDescent="0.25">
      <c r="N85" s="46"/>
      <c r="O85" s="13"/>
    </row>
    <row r="86" spans="2:15" x14ac:dyDescent="0.25">
      <c r="C86" s="11" t="s">
        <v>42</v>
      </c>
      <c r="D86" s="11"/>
      <c r="E86" s="11"/>
      <c r="F86" s="11"/>
      <c r="G86" s="11"/>
      <c r="H86" s="11"/>
      <c r="I86" s="11"/>
      <c r="O86" s="13"/>
    </row>
    <row r="87" spans="2:15" x14ac:dyDescent="0.25">
      <c r="D87" s="47"/>
      <c r="E87" s="48" t="s">
        <v>38</v>
      </c>
      <c r="F87" s="48" t="s">
        <v>39</v>
      </c>
      <c r="G87" s="11" t="s">
        <v>43</v>
      </c>
      <c r="H87" s="11"/>
      <c r="I87" s="48" t="s">
        <v>9</v>
      </c>
      <c r="O87" s="13"/>
    </row>
    <row r="88" spans="2:15" x14ac:dyDescent="0.25">
      <c r="C88" s="35" t="s">
        <v>30</v>
      </c>
      <c r="D88" s="18">
        <f>D82</f>
        <v>76000</v>
      </c>
      <c r="E88" s="46">
        <f>E84</f>
        <v>12</v>
      </c>
      <c r="F88" s="46">
        <f>G84</f>
        <v>912000</v>
      </c>
      <c r="G88" s="49">
        <v>789.04</v>
      </c>
      <c r="H88" t="s">
        <v>44</v>
      </c>
      <c r="I88" s="49">
        <f>G88*E88</f>
        <v>9468.48</v>
      </c>
      <c r="O88" s="13"/>
    </row>
    <row r="89" spans="2:15" x14ac:dyDescent="0.25">
      <c r="C89" s="35" t="s">
        <v>32</v>
      </c>
      <c r="D89" s="18">
        <f>SUM(D88:D88)</f>
        <v>76000</v>
      </c>
      <c r="E89" s="47"/>
      <c r="F89" s="53">
        <f>H84</f>
        <v>374300</v>
      </c>
      <c r="G89" s="57">
        <f>G38</f>
        <v>5.8700000000000002E-3</v>
      </c>
      <c r="H89" t="s">
        <v>45</v>
      </c>
      <c r="I89" s="51">
        <f>ROUND(F89*G89,2)</f>
        <v>2197.14</v>
      </c>
      <c r="O89" s="13"/>
    </row>
    <row r="90" spans="2:15" ht="16.5" thickBot="1" x14ac:dyDescent="0.3">
      <c r="D90" t="s">
        <v>46</v>
      </c>
      <c r="F90" s="44">
        <f>SUM(F88:F89)</f>
        <v>1286300</v>
      </c>
      <c r="I90" s="54">
        <f>SUM(I88:I89)</f>
        <v>11665.619999999999</v>
      </c>
      <c r="O90" s="13"/>
    </row>
    <row r="91" spans="2:15" ht="16.5" thickTop="1" x14ac:dyDescent="0.25">
      <c r="O91" s="13"/>
    </row>
    <row r="92" spans="2:15" x14ac:dyDescent="0.25">
      <c r="B92" t="s">
        <v>28</v>
      </c>
      <c r="C92" s="23" t="s">
        <v>15</v>
      </c>
      <c r="J92"/>
      <c r="O92" s="13"/>
    </row>
    <row r="93" spans="2:15" x14ac:dyDescent="0.25">
      <c r="C93" s="35"/>
      <c r="D93" s="16" t="s">
        <v>37</v>
      </c>
      <c r="E93" s="16" t="s">
        <v>38</v>
      </c>
      <c r="F93" s="16" t="s">
        <v>39</v>
      </c>
      <c r="G93" s="38">
        <f>D94</f>
        <v>125000</v>
      </c>
      <c r="H93" s="17">
        <f>D95</f>
        <v>125000</v>
      </c>
      <c r="J93"/>
      <c r="L93" s="40" t="s">
        <v>40</v>
      </c>
      <c r="O93" s="13"/>
    </row>
    <row r="94" spans="2:15" x14ac:dyDescent="0.25">
      <c r="C94" s="35" t="s">
        <v>30</v>
      </c>
      <c r="D94" s="18">
        <v>125000</v>
      </c>
      <c r="E94" s="18">
        <v>0</v>
      </c>
      <c r="F94" s="18">
        <v>0</v>
      </c>
      <c r="G94" s="18">
        <f>F94</f>
        <v>0</v>
      </c>
      <c r="H94" s="43"/>
      <c r="J94"/>
      <c r="L94" s="18">
        <f>SUM(G94:J94)</f>
        <v>0</v>
      </c>
      <c r="N94" s="18"/>
      <c r="O94" s="13"/>
    </row>
    <row r="95" spans="2:15" x14ac:dyDescent="0.25">
      <c r="C95" s="35" t="s">
        <v>32</v>
      </c>
      <c r="D95" s="18">
        <f>SUM(D94:D94)</f>
        <v>125000</v>
      </c>
      <c r="E95" s="18">
        <v>12</v>
      </c>
      <c r="F95" s="18">
        <v>7970800</v>
      </c>
      <c r="G95" s="18">
        <f>E95*G93</f>
        <v>1500000</v>
      </c>
      <c r="H95" s="18">
        <f>F95-G95</f>
        <v>6470800</v>
      </c>
      <c r="J95"/>
      <c r="L95" s="18">
        <f>SUM(G95:J95)</f>
        <v>7970800</v>
      </c>
      <c r="N95" s="18"/>
      <c r="O95" s="13"/>
    </row>
    <row r="96" spans="2:15" ht="16.5" thickBot="1" x14ac:dyDescent="0.3">
      <c r="C96" s="35"/>
      <c r="D96" t="s">
        <v>41</v>
      </c>
      <c r="E96" s="44">
        <f>SUM(E94:E95)</f>
        <v>12</v>
      </c>
      <c r="F96" s="44">
        <f>SUM(F94:F95)</f>
        <v>7970800</v>
      </c>
      <c r="G96" s="44">
        <f>SUM(G94:G95)</f>
        <v>1500000</v>
      </c>
      <c r="H96" s="45">
        <f>SUM(H94:H95)</f>
        <v>6470800</v>
      </c>
      <c r="J96"/>
      <c r="L96" s="44">
        <f>SUM(L94:L95)</f>
        <v>7970800</v>
      </c>
      <c r="N96" s="46"/>
      <c r="O96" s="13"/>
    </row>
    <row r="97" spans="3:15" ht="16.5" thickTop="1" x14ac:dyDescent="0.25">
      <c r="J97"/>
      <c r="O97" s="13"/>
    </row>
    <row r="98" spans="3:15" x14ac:dyDescent="0.25">
      <c r="C98" s="11" t="s">
        <v>42</v>
      </c>
      <c r="D98" s="11"/>
      <c r="E98" s="11"/>
      <c r="F98" s="11"/>
      <c r="G98" s="11"/>
      <c r="H98" s="11"/>
      <c r="I98" s="11"/>
      <c r="O98" s="13"/>
    </row>
    <row r="99" spans="3:15" x14ac:dyDescent="0.25">
      <c r="D99" s="47"/>
      <c r="E99" s="48" t="s">
        <v>38</v>
      </c>
      <c r="F99" s="48" t="s">
        <v>39</v>
      </c>
      <c r="G99" s="11" t="s">
        <v>43</v>
      </c>
      <c r="H99" s="11"/>
      <c r="I99" s="48" t="s">
        <v>9</v>
      </c>
      <c r="O99" s="13"/>
    </row>
    <row r="100" spans="3:15" x14ac:dyDescent="0.25">
      <c r="C100" s="35" t="s">
        <v>30</v>
      </c>
      <c r="D100" s="18">
        <f>D94</f>
        <v>125000</v>
      </c>
      <c r="E100" s="46">
        <f>E96</f>
        <v>12</v>
      </c>
      <c r="F100" s="46">
        <f>G96</f>
        <v>1500000</v>
      </c>
      <c r="G100" s="49">
        <v>1297.76</v>
      </c>
      <c r="H100" t="s">
        <v>44</v>
      </c>
      <c r="I100" s="49">
        <f>G100*E100</f>
        <v>15573.119999999999</v>
      </c>
      <c r="O100" s="13"/>
    </row>
    <row r="101" spans="3:15" x14ac:dyDescent="0.25">
      <c r="C101" s="35" t="s">
        <v>32</v>
      </c>
      <c r="D101" s="18">
        <f>SUM(D100:D100)</f>
        <v>125000</v>
      </c>
      <c r="E101" s="47"/>
      <c r="F101" s="53">
        <f>H96</f>
        <v>6470800</v>
      </c>
      <c r="G101" s="57">
        <f>G38</f>
        <v>5.8700000000000002E-3</v>
      </c>
      <c r="H101" t="s">
        <v>45</v>
      </c>
      <c r="I101" s="51">
        <f>ROUND(F101*G101,2)</f>
        <v>37983.599999999999</v>
      </c>
      <c r="O101" s="13"/>
    </row>
    <row r="102" spans="3:15" ht="16.5" thickBot="1" x14ac:dyDescent="0.3">
      <c r="D102" t="s">
        <v>46</v>
      </c>
      <c r="F102" s="44">
        <f>SUM(F100:F101)</f>
        <v>7970800</v>
      </c>
      <c r="I102" s="54">
        <f>SUM(I100:I101)</f>
        <v>53556.72</v>
      </c>
      <c r="O102" s="13">
        <f>ROUND(F102/E100,0)</f>
        <v>664233</v>
      </c>
    </row>
    <row r="103" spans="3:15" ht="16.5" thickTop="1" x14ac:dyDescent="0.25">
      <c r="O103" s="13"/>
    </row>
    <row r="104" spans="3:15" x14ac:dyDescent="0.25">
      <c r="O104" s="58"/>
    </row>
    <row r="105" spans="3:15" x14ac:dyDescent="0.25">
      <c r="O105" s="58"/>
    </row>
    <row r="106" spans="3:15" x14ac:dyDescent="0.25">
      <c r="O106" s="58"/>
    </row>
    <row r="107" spans="3:15" x14ac:dyDescent="0.25">
      <c r="O107" s="58"/>
    </row>
    <row r="108" spans="3:15" x14ac:dyDescent="0.25">
      <c r="O108" s="58"/>
    </row>
    <row r="109" spans="3:15" x14ac:dyDescent="0.25">
      <c r="O109" s="58"/>
    </row>
    <row r="110" spans="3:15" x14ac:dyDescent="0.25">
      <c r="O110" s="58"/>
    </row>
    <row r="111" spans="3:15" x14ac:dyDescent="0.25">
      <c r="O111" s="58"/>
    </row>
    <row r="112" spans="3:15" x14ac:dyDescent="0.25">
      <c r="O112" s="58"/>
    </row>
  </sheetData>
  <mergeCells count="17">
    <mergeCell ref="G75:H75"/>
    <mergeCell ref="C86:I86"/>
    <mergeCell ref="G87:H87"/>
    <mergeCell ref="C98:I98"/>
    <mergeCell ref="G99:H99"/>
    <mergeCell ref="G34:H34"/>
    <mergeCell ref="C49:I49"/>
    <mergeCell ref="G50:H50"/>
    <mergeCell ref="C62:I62"/>
    <mergeCell ref="G63:H63"/>
    <mergeCell ref="C74:I74"/>
    <mergeCell ref="B1:L1"/>
    <mergeCell ref="B2:L2"/>
    <mergeCell ref="B4:L4"/>
    <mergeCell ref="G5:I5"/>
    <mergeCell ref="D6:E6"/>
    <mergeCell ref="C33:I33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4B901-A196-42F5-B37F-F369008F94E0}">
  <dimension ref="B1:U118"/>
  <sheetViews>
    <sheetView tabSelected="1" workbookViewId="0">
      <selection activeCell="G20" sqref="G20"/>
    </sheetView>
  </sheetViews>
  <sheetFormatPr defaultColWidth="19" defaultRowHeight="15.75" x14ac:dyDescent="0.25"/>
  <cols>
    <col min="1" max="1" width="6.140625" customWidth="1"/>
    <col min="2" max="2" width="13.5703125" customWidth="1"/>
    <col min="3" max="4" width="13.85546875" customWidth="1"/>
    <col min="9" max="11" width="19" style="12"/>
    <col min="14" max="14" width="19" style="59"/>
  </cols>
  <sheetData>
    <row r="1" spans="2:19" ht="18.75" x14ac:dyDescent="0.3">
      <c r="B1" s="1" t="s">
        <v>47</v>
      </c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3" t="s">
        <v>1</v>
      </c>
      <c r="O1" s="2"/>
      <c r="P1" s="2"/>
      <c r="Q1" s="2"/>
      <c r="R1" s="2"/>
      <c r="S1" s="2"/>
    </row>
    <row r="2" spans="2:19" ht="18.75" x14ac:dyDescent="0.3">
      <c r="B2" s="4" t="s">
        <v>52</v>
      </c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5" t="s">
        <v>2</v>
      </c>
      <c r="O2" s="6"/>
      <c r="P2" s="6"/>
      <c r="Q2" s="6"/>
      <c r="R2" s="6"/>
      <c r="S2" s="6"/>
    </row>
    <row r="3" spans="2:19" ht="19.5" thickBot="1" x14ac:dyDescent="0.35">
      <c r="B3" s="7"/>
      <c r="C3" s="7"/>
      <c r="D3" s="7"/>
      <c r="E3" s="7"/>
      <c r="F3" s="7"/>
      <c r="G3" s="7"/>
      <c r="H3" s="7"/>
      <c r="I3" s="7"/>
      <c r="J3" s="7"/>
      <c r="K3" s="2"/>
      <c r="L3" s="2"/>
      <c r="M3" s="2"/>
      <c r="N3" s="8" t="s">
        <v>3</v>
      </c>
      <c r="O3" s="7"/>
      <c r="P3" s="7"/>
      <c r="Q3" s="7"/>
      <c r="R3" s="7"/>
      <c r="S3" s="7"/>
    </row>
    <row r="4" spans="2:19" ht="18.75" x14ac:dyDescent="0.3">
      <c r="B4" s="9" t="s">
        <v>4</v>
      </c>
      <c r="C4" s="9"/>
      <c r="D4" s="9"/>
      <c r="E4" s="9"/>
      <c r="F4" s="9"/>
      <c r="G4" s="9"/>
      <c r="H4" s="9"/>
      <c r="I4" s="9"/>
      <c r="J4" s="9"/>
      <c r="K4" s="9"/>
      <c r="L4" s="9"/>
      <c r="M4" s="2"/>
      <c r="N4" s="10"/>
      <c r="O4" s="2"/>
      <c r="P4" s="2"/>
      <c r="Q4" s="2"/>
      <c r="R4" s="2"/>
      <c r="S4" s="2"/>
    </row>
    <row r="5" spans="2:19" ht="18.75" x14ac:dyDescent="0.3">
      <c r="G5" s="11" t="s">
        <v>5</v>
      </c>
      <c r="H5" s="11"/>
      <c r="I5" s="11"/>
      <c r="K5" s="2"/>
      <c r="L5" s="2"/>
      <c r="M5" s="2"/>
      <c r="N5" s="13"/>
    </row>
    <row r="6" spans="2:19" ht="18.75" x14ac:dyDescent="0.3">
      <c r="C6" s="14"/>
      <c r="D6" s="15" t="s">
        <v>6</v>
      </c>
      <c r="E6" s="15"/>
      <c r="G6" s="16" t="s">
        <v>7</v>
      </c>
      <c r="H6" s="16" t="s">
        <v>8</v>
      </c>
      <c r="I6" s="17" t="s">
        <v>9</v>
      </c>
      <c r="K6" s="2"/>
      <c r="L6" s="2"/>
      <c r="M6" s="2"/>
      <c r="N6" s="13"/>
    </row>
    <row r="7" spans="2:19" ht="18.75" x14ac:dyDescent="0.3">
      <c r="C7" s="14"/>
      <c r="D7" t="s">
        <v>11</v>
      </c>
      <c r="G7" s="18">
        <f>E36</f>
        <v>7088</v>
      </c>
      <c r="H7" s="18">
        <f>F40</f>
        <v>47345500</v>
      </c>
      <c r="I7" s="19">
        <f>I40</f>
        <v>406393.12</v>
      </c>
      <c r="K7" s="2"/>
      <c r="L7" s="2"/>
      <c r="M7" s="2"/>
      <c r="N7" s="13"/>
    </row>
    <row r="8" spans="2:19" ht="18.75" x14ac:dyDescent="0.3">
      <c r="C8" s="14"/>
      <c r="D8" t="s">
        <v>12</v>
      </c>
      <c r="G8" s="18">
        <f>E53</f>
        <v>104</v>
      </c>
      <c r="H8" s="18">
        <f>F56</f>
        <v>1111220.5</v>
      </c>
      <c r="I8" s="22">
        <f>I56</f>
        <v>10563.44</v>
      </c>
      <c r="K8" s="2"/>
      <c r="L8" s="2"/>
      <c r="M8" s="2"/>
      <c r="N8" s="13"/>
    </row>
    <row r="9" spans="2:19" ht="18.75" x14ac:dyDescent="0.3">
      <c r="C9" s="14"/>
      <c r="D9" t="s">
        <v>13</v>
      </c>
      <c r="G9" s="18">
        <f>E67</f>
        <v>12</v>
      </c>
      <c r="H9" s="18">
        <f>F69</f>
        <v>1701500</v>
      </c>
      <c r="I9" s="22">
        <f>I69</f>
        <v>10823.91</v>
      </c>
      <c r="K9" s="2"/>
      <c r="L9" s="2"/>
      <c r="M9" s="2"/>
      <c r="N9" s="13"/>
    </row>
    <row r="10" spans="2:19" ht="18.75" x14ac:dyDescent="0.3">
      <c r="C10" s="14"/>
      <c r="D10" s="23" t="s">
        <v>14</v>
      </c>
      <c r="G10" s="18">
        <f>E80</f>
        <v>12</v>
      </c>
      <c r="H10" s="18">
        <f>F82</f>
        <v>378800</v>
      </c>
      <c r="I10" s="22">
        <f>I82</f>
        <v>3585.04</v>
      </c>
      <c r="K10" s="2"/>
      <c r="L10" s="2"/>
      <c r="M10" s="2"/>
      <c r="N10" s="13"/>
    </row>
    <row r="11" spans="2:19" ht="18.75" x14ac:dyDescent="0.3">
      <c r="C11" s="14"/>
      <c r="D11" s="23" t="s">
        <v>15</v>
      </c>
      <c r="G11" s="18">
        <f>E93</f>
        <v>12</v>
      </c>
      <c r="H11" s="18">
        <f>F95</f>
        <v>1286300</v>
      </c>
      <c r="I11" s="22">
        <f>I95</f>
        <v>12310.01</v>
      </c>
      <c r="K11" s="2"/>
      <c r="L11" s="2"/>
      <c r="M11" s="2"/>
      <c r="N11" s="13"/>
    </row>
    <row r="12" spans="2:19" ht="18.75" x14ac:dyDescent="0.3">
      <c r="C12" s="14"/>
      <c r="D12" s="23" t="s">
        <v>16</v>
      </c>
      <c r="E12" t="s">
        <v>17</v>
      </c>
      <c r="G12" s="24">
        <f>E106</f>
        <v>12</v>
      </c>
      <c r="H12" s="24">
        <f>F108</f>
        <v>7970800</v>
      </c>
      <c r="I12" s="25">
        <f>I108</f>
        <v>56431.7</v>
      </c>
      <c r="K12" s="2"/>
      <c r="L12" s="2"/>
      <c r="M12" s="2"/>
      <c r="N12" s="13"/>
    </row>
    <row r="13" spans="2:19" ht="19.5" thickBot="1" x14ac:dyDescent="0.35">
      <c r="C13" s="14"/>
      <c r="D13" s="26" t="s">
        <v>18</v>
      </c>
      <c r="E13" s="26"/>
      <c r="G13" s="60">
        <f>SUM(G7:G12)</f>
        <v>7240</v>
      </c>
      <c r="H13" s="60">
        <f>SUM(H7:H12)</f>
        <v>59794120.5</v>
      </c>
      <c r="I13" s="22">
        <f>SUM(I7:I12)</f>
        <v>500107.22</v>
      </c>
      <c r="K13" s="2"/>
      <c r="L13" s="2"/>
      <c r="M13" s="2"/>
      <c r="N13" s="13"/>
    </row>
    <row r="14" spans="2:19" ht="19.5" thickTop="1" x14ac:dyDescent="0.3">
      <c r="C14" s="14"/>
      <c r="D14" s="26" t="s">
        <v>19</v>
      </c>
      <c r="E14" s="26"/>
      <c r="G14" s="18"/>
      <c r="H14" s="18"/>
      <c r="I14" s="25">
        <v>-65771.099999999991</v>
      </c>
      <c r="K14" s="2"/>
      <c r="L14" s="2"/>
      <c r="M14" s="2"/>
      <c r="N14" s="13"/>
    </row>
    <row r="15" spans="2:19" ht="18.75" x14ac:dyDescent="0.3">
      <c r="C15" s="14"/>
      <c r="D15" s="26" t="s">
        <v>20</v>
      </c>
      <c r="E15" s="26"/>
      <c r="G15" s="18"/>
      <c r="H15" s="18"/>
      <c r="I15" s="28">
        <f>SUM(I13:I14)</f>
        <v>434336.12</v>
      </c>
      <c r="K15" s="2"/>
      <c r="L15" s="2"/>
      <c r="M15" s="2"/>
      <c r="N15" s="13"/>
    </row>
    <row r="16" spans="2:19" ht="18.75" x14ac:dyDescent="0.3">
      <c r="C16" s="14"/>
      <c r="D16" s="26" t="s">
        <v>21</v>
      </c>
      <c r="E16" s="26"/>
      <c r="G16" s="61"/>
      <c r="H16" s="61"/>
      <c r="I16" s="29">
        <v>-408782.76</v>
      </c>
      <c r="K16" s="2"/>
      <c r="L16" s="2"/>
      <c r="M16" s="2"/>
      <c r="N16" s="13"/>
    </row>
    <row r="17" spans="2:21" ht="19.5" thickBot="1" x14ac:dyDescent="0.35">
      <c r="C17" s="14"/>
      <c r="D17" s="30" t="s">
        <v>22</v>
      </c>
      <c r="E17" s="30"/>
      <c r="G17" s="61"/>
      <c r="H17" s="61"/>
      <c r="I17" s="31">
        <f>SUM(I15:I16)</f>
        <v>25553.359999999986</v>
      </c>
      <c r="K17" s="2"/>
      <c r="L17" s="2"/>
      <c r="M17" s="2"/>
      <c r="N17" s="13"/>
    </row>
    <row r="18" spans="2:21" ht="19.5" thickTop="1" x14ac:dyDescent="0.3">
      <c r="C18" s="14"/>
      <c r="I18" s="32"/>
      <c r="K18" s="2"/>
      <c r="L18" s="2"/>
      <c r="M18" s="2"/>
      <c r="N18" s="13"/>
    </row>
    <row r="19" spans="2:21" x14ac:dyDescent="0.25">
      <c r="C19" s="14"/>
      <c r="D19" s="62" t="s">
        <v>48</v>
      </c>
      <c r="I19" s="33"/>
      <c r="N19" s="13"/>
    </row>
    <row r="20" spans="2:21" ht="18.75" x14ac:dyDescent="0.3">
      <c r="C20" s="14"/>
      <c r="D20" s="63" t="s">
        <v>49</v>
      </c>
      <c r="I20" s="33">
        <f>I15</f>
        <v>434336.12</v>
      </c>
      <c r="N20" s="13"/>
    </row>
    <row r="21" spans="2:21" ht="18.75" x14ac:dyDescent="0.3">
      <c r="C21" s="14"/>
      <c r="D21" s="63" t="s">
        <v>50</v>
      </c>
      <c r="I21" s="24">
        <v>-431613</v>
      </c>
      <c r="N21" s="13"/>
    </row>
    <row r="22" spans="2:21" ht="19.5" thickBot="1" x14ac:dyDescent="0.35">
      <c r="C22" s="14"/>
      <c r="D22" s="63" t="s">
        <v>51</v>
      </c>
      <c r="I22" s="31">
        <f>SUM(I19:I21)</f>
        <v>2723.1199999999953</v>
      </c>
      <c r="N22" s="13"/>
    </row>
    <row r="23" spans="2:21" ht="16.5" thickTop="1" x14ac:dyDescent="0.25">
      <c r="C23" s="14"/>
      <c r="D23" s="26"/>
      <c r="I23" s="34"/>
      <c r="N23" s="13"/>
    </row>
    <row r="24" spans="2:21" x14ac:dyDescent="0.25">
      <c r="C24" s="14"/>
      <c r="D24" s="26"/>
      <c r="I24" s="34"/>
      <c r="N24" s="13"/>
    </row>
    <row r="25" spans="2:21" x14ac:dyDescent="0.25">
      <c r="B25" t="s">
        <v>28</v>
      </c>
      <c r="C25" s="14" t="s">
        <v>29</v>
      </c>
      <c r="N25" s="13"/>
    </row>
    <row r="26" spans="2:21" x14ac:dyDescent="0.25">
      <c r="C26" s="35"/>
      <c r="D26" s="35"/>
      <c r="E26" s="35"/>
      <c r="F26" s="35"/>
      <c r="G26" s="35" t="s">
        <v>30</v>
      </c>
      <c r="H26" s="35" t="s">
        <v>31</v>
      </c>
      <c r="I26" s="36" t="s">
        <v>31</v>
      </c>
      <c r="J26" s="36"/>
      <c r="K26" s="35" t="s">
        <v>32</v>
      </c>
      <c r="L26" s="35" t="s">
        <v>36</v>
      </c>
      <c r="M26" s="35"/>
      <c r="N26" s="37"/>
      <c r="O26" s="35"/>
      <c r="P26" s="35" t="s">
        <v>33</v>
      </c>
      <c r="Q26" s="35" t="s">
        <v>34</v>
      </c>
      <c r="R26" s="35" t="s">
        <v>35</v>
      </c>
      <c r="S26" s="35" t="s">
        <v>36</v>
      </c>
      <c r="T26" s="35" t="s">
        <v>37</v>
      </c>
    </row>
    <row r="27" spans="2:21" x14ac:dyDescent="0.25">
      <c r="C27" s="35"/>
      <c r="D27" s="16" t="s">
        <v>37</v>
      </c>
      <c r="E27" s="16" t="s">
        <v>38</v>
      </c>
      <c r="F27" s="16" t="s">
        <v>39</v>
      </c>
      <c r="G27" s="38">
        <f>D28</f>
        <v>2000</v>
      </c>
      <c r="H27" s="24">
        <f>D29</f>
        <v>3000</v>
      </c>
      <c r="I27" s="17">
        <f>D30</f>
        <v>5000</v>
      </c>
      <c r="J27" s="17">
        <f>D30</f>
        <v>5000</v>
      </c>
      <c r="K27" s="39">
        <f>D31</f>
        <v>10000</v>
      </c>
      <c r="L27" s="16"/>
      <c r="M27" s="35"/>
      <c r="N27" s="37"/>
      <c r="O27" s="35"/>
      <c r="P27" s="35"/>
      <c r="Q27" s="35"/>
      <c r="R27" s="35"/>
      <c r="S27" s="35"/>
    </row>
    <row r="28" spans="2:21" x14ac:dyDescent="0.25">
      <c r="C28" s="35" t="s">
        <v>30</v>
      </c>
      <c r="D28" s="41">
        <v>2000</v>
      </c>
      <c r="E28" s="42">
        <v>1854</v>
      </c>
      <c r="F28" s="42">
        <v>1940400</v>
      </c>
      <c r="G28" s="18">
        <f>F28</f>
        <v>1940400</v>
      </c>
      <c r="H28" s="18">
        <v>0</v>
      </c>
      <c r="I28" s="43">
        <v>0</v>
      </c>
      <c r="J28" s="43"/>
      <c r="K28" s="18">
        <v>0</v>
      </c>
      <c r="L28" s="18">
        <f>SUM(G28:K28)</f>
        <v>1940400</v>
      </c>
      <c r="M28" s="18"/>
      <c r="N28" s="37"/>
      <c r="O28" s="18"/>
      <c r="P28" s="18">
        <v>42</v>
      </c>
      <c r="Q28" s="18">
        <v>5</v>
      </c>
      <c r="R28" s="18">
        <v>345</v>
      </c>
      <c r="S28" s="18">
        <f>SUM(P28:R28)</f>
        <v>392</v>
      </c>
      <c r="T28" s="18">
        <v>584461</v>
      </c>
    </row>
    <row r="29" spans="2:21" x14ac:dyDescent="0.25">
      <c r="C29" s="35" t="s">
        <v>31</v>
      </c>
      <c r="D29" s="41">
        <v>3000</v>
      </c>
      <c r="E29" s="18">
        <v>3218</v>
      </c>
      <c r="F29" s="18">
        <v>10893100</v>
      </c>
      <c r="G29" s="18">
        <f>$E29*G$27</f>
        <v>6436000</v>
      </c>
      <c r="H29" s="18">
        <f>F29-G29</f>
        <v>4457100</v>
      </c>
      <c r="I29" s="43">
        <v>0</v>
      </c>
      <c r="J29" s="43"/>
      <c r="K29" s="18">
        <v>0</v>
      </c>
      <c r="L29" s="18">
        <f>SUM(G29:K29)</f>
        <v>10893100</v>
      </c>
      <c r="M29" s="18"/>
      <c r="N29" s="37"/>
      <c r="O29" s="18"/>
      <c r="P29" s="18">
        <v>28</v>
      </c>
      <c r="Q29" s="18">
        <v>4</v>
      </c>
      <c r="R29" s="18">
        <v>279</v>
      </c>
      <c r="S29" s="18">
        <f t="shared" ref="S29:S31" si="0">SUM(P29:R29)</f>
        <v>311</v>
      </c>
      <c r="T29" s="18">
        <v>2986709</v>
      </c>
      <c r="U29" s="18">
        <f>SUM(I29:T29)</f>
        <v>13880431</v>
      </c>
    </row>
    <row r="30" spans="2:21" x14ac:dyDescent="0.25">
      <c r="C30" s="35" t="s">
        <v>31</v>
      </c>
      <c r="D30" s="41">
        <v>5000</v>
      </c>
      <c r="E30" s="18">
        <v>1447</v>
      </c>
      <c r="F30" s="18">
        <v>9772800</v>
      </c>
      <c r="G30" s="18">
        <f>$E30*G$27</f>
        <v>2894000</v>
      </c>
      <c r="H30" s="18">
        <f>$E30*H$27</f>
        <v>4341000</v>
      </c>
      <c r="I30" s="43">
        <f>F30-G30-H30</f>
        <v>2537800</v>
      </c>
      <c r="J30" s="43"/>
      <c r="K30" s="18"/>
      <c r="L30" s="18">
        <f>SUM(G30:K30)</f>
        <v>9772800</v>
      </c>
      <c r="M30" s="18"/>
      <c r="N30" s="37"/>
      <c r="O30" s="18"/>
      <c r="P30" s="18">
        <v>35</v>
      </c>
      <c r="Q30" s="18">
        <v>5</v>
      </c>
      <c r="R30" s="18">
        <v>365</v>
      </c>
      <c r="S30" s="18">
        <f t="shared" si="0"/>
        <v>405</v>
      </c>
      <c r="T30" s="18">
        <v>9065369</v>
      </c>
    </row>
    <row r="31" spans="2:21" x14ac:dyDescent="0.25">
      <c r="C31" s="35" t="s">
        <v>32</v>
      </c>
      <c r="D31" s="41">
        <f>SUM(D28:D30)</f>
        <v>10000</v>
      </c>
      <c r="E31" s="24">
        <v>569</v>
      </c>
      <c r="F31" s="24">
        <v>24739200</v>
      </c>
      <c r="G31" s="18">
        <f>$E31*G$27</f>
        <v>1138000</v>
      </c>
      <c r="H31" s="18">
        <f>$E31*H$27</f>
        <v>1707000</v>
      </c>
      <c r="I31" s="18">
        <f>$E31*I$27</f>
        <v>2845000</v>
      </c>
      <c r="J31" s="18">
        <f>$E31*J$27</f>
        <v>2845000</v>
      </c>
      <c r="K31" s="18">
        <f>F31-G31-H31-I31</f>
        <v>19049200</v>
      </c>
      <c r="L31" s="18">
        <f>SUM(G31:K31)</f>
        <v>27584200</v>
      </c>
      <c r="M31" s="18"/>
      <c r="N31" s="37"/>
      <c r="O31" s="18"/>
      <c r="P31" s="18">
        <v>46</v>
      </c>
      <c r="Q31" s="18">
        <v>8</v>
      </c>
      <c r="R31" s="18">
        <v>1508</v>
      </c>
      <c r="S31" s="18">
        <f t="shared" si="0"/>
        <v>1562</v>
      </c>
      <c r="T31" s="18">
        <v>259205833</v>
      </c>
    </row>
    <row r="32" spans="2:21" ht="16.5" thickBot="1" x14ac:dyDescent="0.3">
      <c r="C32" s="35"/>
      <c r="D32" t="s">
        <v>41</v>
      </c>
      <c r="E32" s="44">
        <f t="shared" ref="E32:L32" si="1">SUM(E28:E31)</f>
        <v>7088</v>
      </c>
      <c r="F32" s="44">
        <f t="shared" si="1"/>
        <v>47345500</v>
      </c>
      <c r="G32" s="44">
        <f t="shared" si="1"/>
        <v>12408400</v>
      </c>
      <c r="H32" s="44">
        <f t="shared" si="1"/>
        <v>10505100</v>
      </c>
      <c r="I32" s="45">
        <f t="shared" si="1"/>
        <v>5382800</v>
      </c>
      <c r="J32" s="45">
        <f t="shared" si="1"/>
        <v>2845000</v>
      </c>
      <c r="K32" s="44">
        <f t="shared" si="1"/>
        <v>19049200</v>
      </c>
      <c r="L32" s="44">
        <f t="shared" si="1"/>
        <v>50190500</v>
      </c>
      <c r="M32" s="46"/>
      <c r="N32" s="13"/>
      <c r="O32" s="46"/>
      <c r="P32" s="46">
        <f>SUM(P28:P31)</f>
        <v>151</v>
      </c>
      <c r="Q32" s="46">
        <f>SUM(Q28:Q31)</f>
        <v>22</v>
      </c>
      <c r="R32" s="46">
        <f>SUM(R28:R31)</f>
        <v>2497</v>
      </c>
      <c r="S32" s="46">
        <f>SUM(S28:S31)</f>
        <v>2670</v>
      </c>
      <c r="T32" s="46">
        <f>SUM(T28:T31)</f>
        <v>271842372</v>
      </c>
    </row>
    <row r="33" spans="2:21" ht="16.5" thickTop="1" x14ac:dyDescent="0.25">
      <c r="K33"/>
      <c r="N33" s="13"/>
    </row>
    <row r="34" spans="2:21" x14ac:dyDescent="0.25">
      <c r="C34" s="11" t="s">
        <v>42</v>
      </c>
      <c r="D34" s="11"/>
      <c r="E34" s="11"/>
      <c r="F34" s="11"/>
      <c r="G34" s="11"/>
      <c r="H34" s="11"/>
      <c r="I34" s="11"/>
      <c r="K34"/>
      <c r="N34" s="13"/>
    </row>
    <row r="35" spans="2:21" x14ac:dyDescent="0.25">
      <c r="D35" s="47"/>
      <c r="E35" s="48" t="s">
        <v>38</v>
      </c>
      <c r="F35" s="48" t="s">
        <v>39</v>
      </c>
      <c r="G35" s="11" t="s">
        <v>43</v>
      </c>
      <c r="H35" s="11"/>
      <c r="I35" s="48" t="s">
        <v>9</v>
      </c>
      <c r="K35"/>
      <c r="N35" s="13"/>
    </row>
    <row r="36" spans="2:21" x14ac:dyDescent="0.25">
      <c r="C36" s="35" t="s">
        <v>30</v>
      </c>
      <c r="D36" s="18">
        <f>D28</f>
        <v>2000</v>
      </c>
      <c r="E36" s="46">
        <f>E32</f>
        <v>7088</v>
      </c>
      <c r="F36" s="46">
        <f>G32</f>
        <v>12408400</v>
      </c>
      <c r="G36" s="49">
        <v>21.900000000000002</v>
      </c>
      <c r="H36" t="s">
        <v>44</v>
      </c>
      <c r="I36" s="49">
        <f>G36*E36</f>
        <v>155227.20000000001</v>
      </c>
      <c r="K36"/>
      <c r="N36" s="13"/>
    </row>
    <row r="37" spans="2:21" x14ac:dyDescent="0.25">
      <c r="C37" s="35" t="s">
        <v>31</v>
      </c>
      <c r="D37" s="18">
        <f>D29</f>
        <v>3000</v>
      </c>
      <c r="F37" s="46">
        <f>H32</f>
        <v>10505100</v>
      </c>
      <c r="G37" s="50">
        <v>8.6700000000000006E-3</v>
      </c>
      <c r="H37" t="s">
        <v>45</v>
      </c>
      <c r="I37" s="51">
        <f>ROUND(F37*G37,2)</f>
        <v>91079.22</v>
      </c>
      <c r="K37"/>
      <c r="N37" s="13"/>
      <c r="U37" s="52">
        <v>9.5399999999999991</v>
      </c>
    </row>
    <row r="38" spans="2:21" x14ac:dyDescent="0.25">
      <c r="C38" s="35" t="s">
        <v>31</v>
      </c>
      <c r="D38" s="18">
        <f>D30</f>
        <v>5000</v>
      </c>
      <c r="F38" s="46">
        <f>I32</f>
        <v>5382800</v>
      </c>
      <c r="G38" s="50">
        <v>7.8700000000000003E-3</v>
      </c>
      <c r="H38" t="s">
        <v>45</v>
      </c>
      <c r="I38" s="51">
        <f>ROUND(F38*G38,2)</f>
        <v>42362.64</v>
      </c>
      <c r="K38"/>
      <c r="N38" s="13"/>
      <c r="U38" s="52">
        <v>8.77</v>
      </c>
    </row>
    <row r="39" spans="2:21" x14ac:dyDescent="0.25">
      <c r="C39" s="35" t="s">
        <v>32</v>
      </c>
      <c r="D39" s="18">
        <f>D31</f>
        <v>10000</v>
      </c>
      <c r="E39" s="47"/>
      <c r="F39" s="53">
        <f>K31</f>
        <v>19049200</v>
      </c>
      <c r="G39" s="50">
        <v>6.1800000000000006E-3</v>
      </c>
      <c r="H39" t="s">
        <v>45</v>
      </c>
      <c r="I39" s="51">
        <f>ROUND(F39*G39,2)</f>
        <v>117724.06</v>
      </c>
      <c r="K39"/>
      <c r="N39" s="13"/>
      <c r="U39" s="52">
        <v>6.77</v>
      </c>
    </row>
    <row r="40" spans="2:21" ht="16.5" thickBot="1" x14ac:dyDescent="0.3">
      <c r="D40" t="s">
        <v>46</v>
      </c>
      <c r="F40" s="44">
        <f>SUM(F36:F39)</f>
        <v>47345500</v>
      </c>
      <c r="I40" s="54">
        <f>SUM(I36:I39)</f>
        <v>406393.12</v>
      </c>
      <c r="K40"/>
      <c r="N40" s="55">
        <f>ROUND(F40/E36,0)</f>
        <v>6680</v>
      </c>
      <c r="O40" s="12"/>
    </row>
    <row r="41" spans="2:21" ht="16.5" thickTop="1" x14ac:dyDescent="0.25">
      <c r="F41" s="46"/>
      <c r="I41" s="56"/>
      <c r="K41"/>
      <c r="N41" s="13"/>
    </row>
    <row r="42" spans="2:21" x14ac:dyDescent="0.25">
      <c r="F42" s="46"/>
      <c r="I42" s="56"/>
      <c r="N42" s="13"/>
    </row>
    <row r="43" spans="2:21" x14ac:dyDescent="0.25">
      <c r="B43" t="s">
        <v>28</v>
      </c>
      <c r="C43" s="14" t="s">
        <v>12</v>
      </c>
      <c r="J43"/>
      <c r="K43"/>
      <c r="N43" s="13"/>
    </row>
    <row r="44" spans="2:21" x14ac:dyDescent="0.25">
      <c r="C44" s="35"/>
      <c r="D44" s="35"/>
      <c r="E44" s="35"/>
      <c r="F44" s="35"/>
      <c r="G44" s="35" t="s">
        <v>30</v>
      </c>
      <c r="H44" s="35" t="s">
        <v>31</v>
      </c>
      <c r="I44" s="35" t="s">
        <v>32</v>
      </c>
      <c r="J44"/>
      <c r="L44" s="35" t="s">
        <v>36</v>
      </c>
      <c r="M44" s="35"/>
      <c r="N44" s="13"/>
    </row>
    <row r="45" spans="2:21" x14ac:dyDescent="0.25">
      <c r="C45" s="35"/>
      <c r="D45" s="16" t="s">
        <v>37</v>
      </c>
      <c r="E45" s="16" t="s">
        <v>38</v>
      </c>
      <c r="F45" s="16" t="s">
        <v>39</v>
      </c>
      <c r="G45" s="38">
        <f>D46</f>
        <v>5000</v>
      </c>
      <c r="H45" s="24">
        <f>D47</f>
        <v>5000</v>
      </c>
      <c r="I45" s="17">
        <f>D48</f>
        <v>10000</v>
      </c>
      <c r="J45"/>
      <c r="L45" s="16"/>
      <c r="M45" s="35"/>
      <c r="N45" s="13"/>
    </row>
    <row r="46" spans="2:21" x14ac:dyDescent="0.25">
      <c r="C46" s="35" t="s">
        <v>30</v>
      </c>
      <c r="D46" s="18">
        <v>5000</v>
      </c>
      <c r="E46" s="18">
        <v>51</v>
      </c>
      <c r="F46" s="18">
        <v>2320.5</v>
      </c>
      <c r="G46" s="18">
        <f>F46</f>
        <v>2320.5</v>
      </c>
      <c r="H46" s="18"/>
      <c r="I46" s="43"/>
      <c r="J46"/>
      <c r="L46" s="18">
        <f>SUM(G46:I46)</f>
        <v>2320.5</v>
      </c>
      <c r="M46" s="18"/>
      <c r="N46" s="13"/>
    </row>
    <row r="47" spans="2:21" x14ac:dyDescent="0.25">
      <c r="C47" s="35" t="s">
        <v>31</v>
      </c>
      <c r="D47" s="18">
        <v>5000</v>
      </c>
      <c r="E47" s="18">
        <v>19</v>
      </c>
      <c r="F47" s="18">
        <v>134500</v>
      </c>
      <c r="G47" s="18">
        <f>$E47*G45</f>
        <v>95000</v>
      </c>
      <c r="H47" s="18">
        <f>F47-G47</f>
        <v>39500</v>
      </c>
      <c r="I47" s="43"/>
      <c r="J47"/>
      <c r="L47" s="18">
        <f>SUM(G47:I47)</f>
        <v>134500</v>
      </c>
      <c r="M47" s="18"/>
      <c r="N47" s="13"/>
    </row>
    <row r="48" spans="2:21" x14ac:dyDescent="0.25">
      <c r="C48" s="35" t="s">
        <v>32</v>
      </c>
      <c r="D48" s="18">
        <f>SUM(D46:D47)</f>
        <v>10000</v>
      </c>
      <c r="E48" s="18">
        <v>34</v>
      </c>
      <c r="F48" s="18">
        <v>974400</v>
      </c>
      <c r="G48" s="18">
        <f>$E48*G45</f>
        <v>170000</v>
      </c>
      <c r="H48" s="18">
        <f>$E48*H45</f>
        <v>170000</v>
      </c>
      <c r="I48" s="18">
        <f>F48-G48-H48</f>
        <v>634400</v>
      </c>
      <c r="J48"/>
      <c r="L48" s="18">
        <f>SUM(G48:I48)</f>
        <v>974400</v>
      </c>
      <c r="M48" s="18"/>
      <c r="N48" s="13"/>
    </row>
    <row r="49" spans="2:14" ht="16.5" thickBot="1" x14ac:dyDescent="0.3">
      <c r="C49" s="35"/>
      <c r="D49" t="s">
        <v>41</v>
      </c>
      <c r="E49" s="44">
        <f>SUM(E46:E48)</f>
        <v>104</v>
      </c>
      <c r="F49" s="44">
        <f>SUM(F46:F48)</f>
        <v>1111220.5</v>
      </c>
      <c r="G49" s="44">
        <f>SUM(G46:G48)</f>
        <v>267320.5</v>
      </c>
      <c r="H49" s="44">
        <f>SUM(H46:H48)</f>
        <v>209500</v>
      </c>
      <c r="I49" s="45">
        <f>SUM(I46:I48)</f>
        <v>634400</v>
      </c>
      <c r="J49"/>
      <c r="L49" s="44">
        <f>SUM(L46:L48)</f>
        <v>1111220.5</v>
      </c>
      <c r="M49" s="46"/>
      <c r="N49" s="13"/>
    </row>
    <row r="50" spans="2:14" ht="16.5" thickTop="1" x14ac:dyDescent="0.25">
      <c r="N50" s="13"/>
    </row>
    <row r="51" spans="2:14" x14ac:dyDescent="0.25">
      <c r="C51" s="11" t="s">
        <v>42</v>
      </c>
      <c r="D51" s="11"/>
      <c r="E51" s="11"/>
      <c r="F51" s="11"/>
      <c r="G51" s="11"/>
      <c r="H51" s="11"/>
      <c r="I51" s="11"/>
      <c r="N51" s="13"/>
    </row>
    <row r="52" spans="2:14" x14ac:dyDescent="0.25">
      <c r="D52" s="47"/>
      <c r="E52" s="48" t="s">
        <v>38</v>
      </c>
      <c r="F52" s="48" t="s">
        <v>39</v>
      </c>
      <c r="G52" s="11" t="s">
        <v>43</v>
      </c>
      <c r="H52" s="11"/>
      <c r="I52" s="48" t="s">
        <v>9</v>
      </c>
      <c r="N52" s="13"/>
    </row>
    <row r="53" spans="2:14" x14ac:dyDescent="0.25">
      <c r="C53" s="35" t="s">
        <v>30</v>
      </c>
      <c r="D53" s="18">
        <f>D46</f>
        <v>5000</v>
      </c>
      <c r="E53" s="46">
        <f>E49</f>
        <v>104</v>
      </c>
      <c r="F53" s="46">
        <f>G49</f>
        <v>267320.5</v>
      </c>
      <c r="G53" s="49">
        <v>48.019999999999996</v>
      </c>
      <c r="H53" t="s">
        <v>44</v>
      </c>
      <c r="I53" s="49">
        <f>G53*E53</f>
        <v>4994.08</v>
      </c>
      <c r="N53" s="13"/>
    </row>
    <row r="54" spans="2:14" x14ac:dyDescent="0.25">
      <c r="C54" s="35" t="s">
        <v>31</v>
      </c>
      <c r="D54" s="18">
        <f>D47</f>
        <v>5000</v>
      </c>
      <c r="F54" s="46">
        <f>H49</f>
        <v>209500</v>
      </c>
      <c r="G54" s="57">
        <f>G38</f>
        <v>7.8700000000000003E-3</v>
      </c>
      <c r="H54" t="s">
        <v>45</v>
      </c>
      <c r="I54" s="51">
        <f>ROUND(F54*G54,2)</f>
        <v>1648.77</v>
      </c>
      <c r="N54" s="13"/>
    </row>
    <row r="55" spans="2:14" x14ac:dyDescent="0.25">
      <c r="C55" s="35" t="s">
        <v>32</v>
      </c>
      <c r="D55" s="18">
        <f>SUM(D53:D54)</f>
        <v>10000</v>
      </c>
      <c r="E55" s="47"/>
      <c r="F55" s="53">
        <f>I49</f>
        <v>634400</v>
      </c>
      <c r="G55" s="57">
        <f>G39</f>
        <v>6.1800000000000006E-3</v>
      </c>
      <c r="H55" t="s">
        <v>45</v>
      </c>
      <c r="I55" s="51">
        <f>ROUND(F55*G55,2)</f>
        <v>3920.59</v>
      </c>
      <c r="N55" s="13"/>
    </row>
    <row r="56" spans="2:14" ht="16.5" thickBot="1" x14ac:dyDescent="0.3">
      <c r="D56" t="s">
        <v>46</v>
      </c>
      <c r="F56" s="44">
        <f>SUM(F53:F55)</f>
        <v>1111220.5</v>
      </c>
      <c r="I56" s="54">
        <f>SUM(I53:I55)</f>
        <v>10563.44</v>
      </c>
      <c r="N56" s="55">
        <f>ROUND(F56/E53,0)</f>
        <v>10685</v>
      </c>
    </row>
    <row r="57" spans="2:14" ht="16.5" thickTop="1" x14ac:dyDescent="0.25">
      <c r="N57" s="13"/>
    </row>
    <row r="58" spans="2:14" x14ac:dyDescent="0.25">
      <c r="B58" t="s">
        <v>28</v>
      </c>
      <c r="C58" s="14" t="s">
        <v>13</v>
      </c>
      <c r="J58"/>
      <c r="K58"/>
      <c r="N58" s="13"/>
    </row>
    <row r="59" spans="2:14" x14ac:dyDescent="0.25">
      <c r="C59" s="35"/>
      <c r="D59" s="35"/>
      <c r="E59" s="35"/>
      <c r="F59" s="35"/>
      <c r="G59" s="35" t="s">
        <v>30</v>
      </c>
      <c r="H59" s="35" t="s">
        <v>32</v>
      </c>
      <c r="J59"/>
      <c r="L59" s="35" t="s">
        <v>36</v>
      </c>
      <c r="N59" s="13"/>
    </row>
    <row r="60" spans="2:14" x14ac:dyDescent="0.25">
      <c r="C60" s="35"/>
      <c r="D60" s="16" t="s">
        <v>37</v>
      </c>
      <c r="E60" s="16" t="s">
        <v>38</v>
      </c>
      <c r="F60" s="16" t="s">
        <v>39</v>
      </c>
      <c r="G60" s="38">
        <f>D61</f>
        <v>10000</v>
      </c>
      <c r="H60" s="17">
        <f>D62</f>
        <v>10000</v>
      </c>
      <c r="J60"/>
      <c r="L60" s="16"/>
      <c r="N60" s="13"/>
    </row>
    <row r="61" spans="2:14" x14ac:dyDescent="0.25">
      <c r="C61" s="35" t="s">
        <v>30</v>
      </c>
      <c r="D61" s="18">
        <v>10000</v>
      </c>
      <c r="E61" s="18">
        <v>0</v>
      </c>
      <c r="F61" s="18">
        <v>0</v>
      </c>
      <c r="G61" s="18">
        <f>F61</f>
        <v>0</v>
      </c>
      <c r="H61" s="43"/>
      <c r="J61"/>
      <c r="L61" s="18">
        <f>SUM(G61:J61)</f>
        <v>0</v>
      </c>
      <c r="M61" s="18"/>
      <c r="N61" s="13"/>
    </row>
    <row r="62" spans="2:14" x14ac:dyDescent="0.25">
      <c r="C62" s="35" t="s">
        <v>32</v>
      </c>
      <c r="D62" s="18">
        <f>SUM(D61:D61)</f>
        <v>10000</v>
      </c>
      <c r="E62" s="18">
        <v>12</v>
      </c>
      <c r="F62" s="18">
        <v>1701500</v>
      </c>
      <c r="G62" s="18">
        <f>$E62*G60</f>
        <v>120000</v>
      </c>
      <c r="H62" s="18">
        <f>F62-G62</f>
        <v>1581500</v>
      </c>
      <c r="J62"/>
      <c r="L62" s="18">
        <f>SUM(G62:J62)</f>
        <v>1701500</v>
      </c>
      <c r="M62" s="18"/>
      <c r="N62" s="13"/>
    </row>
    <row r="63" spans="2:14" ht="16.5" thickBot="1" x14ac:dyDescent="0.3">
      <c r="C63" s="35"/>
      <c r="D63" t="s">
        <v>41</v>
      </c>
      <c r="E63" s="44">
        <f>SUM(E61:E62)</f>
        <v>12</v>
      </c>
      <c r="F63" s="44">
        <f>SUM(F61:F62)</f>
        <v>1701500</v>
      </c>
      <c r="G63" s="44">
        <f>SUM(G61:G62)</f>
        <v>120000</v>
      </c>
      <c r="H63" s="45">
        <f>SUM(H61:H62)</f>
        <v>1581500</v>
      </c>
      <c r="J63"/>
      <c r="L63" s="44">
        <f>SUM(L60:L62)</f>
        <v>1701500</v>
      </c>
      <c r="M63" s="46"/>
      <c r="N63" s="13"/>
    </row>
    <row r="64" spans="2:14" ht="16.5" thickTop="1" x14ac:dyDescent="0.25">
      <c r="L64" s="12"/>
      <c r="N64" s="13"/>
    </row>
    <row r="65" spans="2:14" x14ac:dyDescent="0.25">
      <c r="C65" s="11" t="s">
        <v>42</v>
      </c>
      <c r="D65" s="11"/>
      <c r="E65" s="11"/>
      <c r="F65" s="11"/>
      <c r="G65" s="11"/>
      <c r="H65" s="11"/>
      <c r="I65" s="11"/>
      <c r="N65" s="13"/>
    </row>
    <row r="66" spans="2:14" x14ac:dyDescent="0.25">
      <c r="D66" s="47"/>
      <c r="E66" s="48" t="s">
        <v>38</v>
      </c>
      <c r="F66" s="48" t="s">
        <v>39</v>
      </c>
      <c r="G66" s="11" t="s">
        <v>43</v>
      </c>
      <c r="H66" s="11"/>
      <c r="I66" s="48" t="s">
        <v>9</v>
      </c>
      <c r="N66" s="13"/>
    </row>
    <row r="67" spans="2:14" x14ac:dyDescent="0.25">
      <c r="C67" s="35" t="s">
        <v>30</v>
      </c>
      <c r="D67" s="18">
        <v>20000</v>
      </c>
      <c r="E67" s="46">
        <f>E63</f>
        <v>12</v>
      </c>
      <c r="F67" s="46">
        <f>G63</f>
        <v>120000</v>
      </c>
      <c r="G67" s="49">
        <v>87.52</v>
      </c>
      <c r="H67" t="s">
        <v>44</v>
      </c>
      <c r="I67" s="49">
        <f>G67*E67</f>
        <v>1050.24</v>
      </c>
      <c r="N67" s="13"/>
    </row>
    <row r="68" spans="2:14" x14ac:dyDescent="0.25">
      <c r="C68" s="35" t="s">
        <v>32</v>
      </c>
      <c r="D68" s="18">
        <f>SUM(D67:D67)</f>
        <v>20000</v>
      </c>
      <c r="E68" s="47"/>
      <c r="F68" s="53">
        <f>H63</f>
        <v>1581500</v>
      </c>
      <c r="G68" s="57">
        <f>G39</f>
        <v>6.1800000000000006E-3</v>
      </c>
      <c r="H68" t="s">
        <v>45</v>
      </c>
      <c r="I68" s="51">
        <f>ROUND(F68*G68,2)</f>
        <v>9773.67</v>
      </c>
      <c r="N68" s="13"/>
    </row>
    <row r="69" spans="2:14" ht="16.5" thickBot="1" x14ac:dyDescent="0.3">
      <c r="D69" t="s">
        <v>46</v>
      </c>
      <c r="F69" s="44">
        <f>SUM(F67:F68)</f>
        <v>1701500</v>
      </c>
      <c r="I69" s="54">
        <f>SUM(I67:I68)</f>
        <v>10823.91</v>
      </c>
      <c r="N69" s="13">
        <f>ROUND(F69/E67,0)</f>
        <v>141792</v>
      </c>
    </row>
    <row r="70" spans="2:14" ht="16.5" thickTop="1" x14ac:dyDescent="0.25">
      <c r="N70" s="13"/>
    </row>
    <row r="71" spans="2:14" x14ac:dyDescent="0.25">
      <c r="B71" t="s">
        <v>28</v>
      </c>
      <c r="C71" s="23" t="s">
        <v>14</v>
      </c>
      <c r="J71"/>
      <c r="K71"/>
      <c r="N71" s="13"/>
    </row>
    <row r="72" spans="2:14" x14ac:dyDescent="0.25">
      <c r="C72" s="35"/>
      <c r="D72" s="35"/>
      <c r="E72" s="35"/>
      <c r="F72" s="35"/>
      <c r="G72" s="35" t="s">
        <v>30</v>
      </c>
      <c r="H72" s="35" t="s">
        <v>32</v>
      </c>
      <c r="L72" s="35" t="s">
        <v>36</v>
      </c>
      <c r="N72" s="13"/>
    </row>
    <row r="73" spans="2:14" x14ac:dyDescent="0.25">
      <c r="C73" s="35"/>
      <c r="D73" s="16" t="s">
        <v>37</v>
      </c>
      <c r="E73" s="16" t="s">
        <v>38</v>
      </c>
      <c r="F73" s="16" t="s">
        <v>39</v>
      </c>
      <c r="G73" s="38">
        <f>D74</f>
        <v>15000</v>
      </c>
      <c r="H73" s="17">
        <f>D75</f>
        <v>15000</v>
      </c>
      <c r="L73" s="16"/>
      <c r="N73" s="13"/>
    </row>
    <row r="74" spans="2:14" x14ac:dyDescent="0.25">
      <c r="C74" s="35" t="s">
        <v>30</v>
      </c>
      <c r="D74" s="18">
        <v>15000</v>
      </c>
      <c r="E74" s="18">
        <v>5</v>
      </c>
      <c r="F74" s="18">
        <v>12900</v>
      </c>
      <c r="G74" s="18">
        <f>F74</f>
        <v>12900</v>
      </c>
      <c r="H74" s="43"/>
      <c r="L74" s="18">
        <f>SUM(G74:H74)</f>
        <v>12900</v>
      </c>
      <c r="M74" s="18"/>
      <c r="N74" s="13"/>
    </row>
    <row r="75" spans="2:14" x14ac:dyDescent="0.25">
      <c r="C75" s="35" t="s">
        <v>32</v>
      </c>
      <c r="D75" s="18">
        <f>SUM(D74:D74)</f>
        <v>15000</v>
      </c>
      <c r="E75" s="18">
        <v>7</v>
      </c>
      <c r="F75" s="18">
        <v>365900</v>
      </c>
      <c r="G75" s="18">
        <f t="shared" ref="G75" si="2">$E75*G$73</f>
        <v>105000</v>
      </c>
      <c r="H75" s="18">
        <f>F75-G75</f>
        <v>260900</v>
      </c>
      <c r="L75" s="18">
        <f>SUM(G75:H75)</f>
        <v>365900</v>
      </c>
      <c r="M75" s="18"/>
      <c r="N75" s="13"/>
    </row>
    <row r="76" spans="2:14" ht="16.5" thickBot="1" x14ac:dyDescent="0.3">
      <c r="C76" s="35"/>
      <c r="D76" t="s">
        <v>41</v>
      </c>
      <c r="E76" s="44">
        <f>SUM(E74:E75)</f>
        <v>12</v>
      </c>
      <c r="F76" s="44">
        <f>SUM(F74:F75)</f>
        <v>378800</v>
      </c>
      <c r="G76" s="44">
        <f>SUM(G74:G75)</f>
        <v>117900</v>
      </c>
      <c r="H76" s="45">
        <f>SUM(H74:H75)</f>
        <v>260900</v>
      </c>
      <c r="L76" s="44">
        <f>SUM(L74:L75)</f>
        <v>378800</v>
      </c>
      <c r="M76" s="46"/>
      <c r="N76" s="13"/>
    </row>
    <row r="77" spans="2:14" ht="16.5" thickTop="1" x14ac:dyDescent="0.25">
      <c r="N77" s="13"/>
    </row>
    <row r="78" spans="2:14" x14ac:dyDescent="0.25">
      <c r="C78" s="11" t="s">
        <v>42</v>
      </c>
      <c r="D78" s="11"/>
      <c r="E78" s="11"/>
      <c r="F78" s="11"/>
      <c r="G78" s="11"/>
      <c r="H78" s="11"/>
      <c r="I78" s="11"/>
      <c r="N78" s="13"/>
    </row>
    <row r="79" spans="2:14" x14ac:dyDescent="0.25">
      <c r="D79" s="47"/>
      <c r="E79" s="48" t="s">
        <v>38</v>
      </c>
      <c r="F79" s="48" t="s">
        <v>39</v>
      </c>
      <c r="G79" s="11" t="s">
        <v>43</v>
      </c>
      <c r="H79" s="11"/>
      <c r="I79" s="48" t="s">
        <v>9</v>
      </c>
      <c r="N79" s="13"/>
    </row>
    <row r="80" spans="2:14" x14ac:dyDescent="0.25">
      <c r="C80" s="35" t="s">
        <v>30</v>
      </c>
      <c r="D80" s="18">
        <v>20000</v>
      </c>
      <c r="E80" s="46">
        <f>E76</f>
        <v>12</v>
      </c>
      <c r="F80" s="46">
        <f>G76</f>
        <v>117900</v>
      </c>
      <c r="G80" s="49">
        <v>164.39</v>
      </c>
      <c r="H80" t="s">
        <v>44</v>
      </c>
      <c r="I80" s="49">
        <f>G80*E80</f>
        <v>1972.6799999999998</v>
      </c>
      <c r="N80" s="13"/>
    </row>
    <row r="81" spans="2:14" x14ac:dyDescent="0.25">
      <c r="C81" s="35" t="s">
        <v>32</v>
      </c>
      <c r="D81" s="18">
        <f>SUM(D80:D80)</f>
        <v>20000</v>
      </c>
      <c r="E81" s="47"/>
      <c r="F81" s="53">
        <f>H76</f>
        <v>260900</v>
      </c>
      <c r="G81" s="57">
        <f>G39</f>
        <v>6.1800000000000006E-3</v>
      </c>
      <c r="H81" t="s">
        <v>45</v>
      </c>
      <c r="I81" s="51">
        <f>ROUND(F81*G81,2)</f>
        <v>1612.36</v>
      </c>
      <c r="N81" s="13"/>
    </row>
    <row r="82" spans="2:14" ht="16.5" thickBot="1" x14ac:dyDescent="0.3">
      <c r="D82" t="s">
        <v>46</v>
      </c>
      <c r="F82" s="44">
        <f>SUM(F80:F81)</f>
        <v>378800</v>
      </c>
      <c r="I82" s="54">
        <f>SUM(I80:I81)</f>
        <v>3585.04</v>
      </c>
      <c r="N82" s="13">
        <f>ROUND(F82/E80,0)</f>
        <v>31567</v>
      </c>
    </row>
    <row r="83" spans="2:14" ht="16.5" thickTop="1" x14ac:dyDescent="0.25">
      <c r="N83" s="13"/>
    </row>
    <row r="84" spans="2:14" x14ac:dyDescent="0.25">
      <c r="B84" t="s">
        <v>28</v>
      </c>
      <c r="C84" s="23" t="s">
        <v>15</v>
      </c>
      <c r="J84"/>
      <c r="K84"/>
      <c r="N84" s="13"/>
    </row>
    <row r="85" spans="2:14" x14ac:dyDescent="0.25">
      <c r="C85" s="35"/>
      <c r="D85" s="35"/>
      <c r="E85" s="35"/>
      <c r="F85" s="35"/>
      <c r="G85" s="35" t="s">
        <v>30</v>
      </c>
      <c r="H85" s="35" t="s">
        <v>32</v>
      </c>
      <c r="L85" s="35" t="s">
        <v>36</v>
      </c>
      <c r="N85" s="13"/>
    </row>
    <row r="86" spans="2:14" x14ac:dyDescent="0.25">
      <c r="C86" s="35"/>
      <c r="D86" s="16" t="s">
        <v>37</v>
      </c>
      <c r="E86" s="16" t="s">
        <v>38</v>
      </c>
      <c r="F86" s="16" t="s">
        <v>39</v>
      </c>
      <c r="G86" s="38">
        <f>D87</f>
        <v>76000</v>
      </c>
      <c r="H86" s="17">
        <f>D88</f>
        <v>76000</v>
      </c>
      <c r="L86" s="16"/>
      <c r="N86" s="13"/>
    </row>
    <row r="87" spans="2:14" x14ac:dyDescent="0.25">
      <c r="C87" s="35" t="s">
        <v>30</v>
      </c>
      <c r="D87" s="18">
        <v>76000</v>
      </c>
      <c r="E87" s="18">
        <v>0</v>
      </c>
      <c r="F87" s="18">
        <v>0</v>
      </c>
      <c r="G87" s="18">
        <f>F87</f>
        <v>0</v>
      </c>
      <c r="H87" s="43"/>
      <c r="L87" s="18">
        <f>SUM(G87:H87)</f>
        <v>0</v>
      </c>
      <c r="M87" s="18"/>
      <c r="N87" s="13"/>
    </row>
    <row r="88" spans="2:14" x14ac:dyDescent="0.25">
      <c r="C88" s="35" t="s">
        <v>32</v>
      </c>
      <c r="D88" s="18">
        <f>SUM(D87:D87)</f>
        <v>76000</v>
      </c>
      <c r="E88" s="18">
        <v>12</v>
      </c>
      <c r="F88" s="18">
        <v>1286300</v>
      </c>
      <c r="G88" s="18">
        <f>E88*G86</f>
        <v>912000</v>
      </c>
      <c r="H88" s="18">
        <f>F88-G88</f>
        <v>374300</v>
      </c>
      <c r="L88" s="18">
        <f>SUM(G88:H88)</f>
        <v>1286300</v>
      </c>
      <c r="M88" s="18"/>
      <c r="N88" s="13"/>
    </row>
    <row r="89" spans="2:14" ht="16.5" thickBot="1" x14ac:dyDescent="0.3">
      <c r="C89" s="35"/>
      <c r="D89" t="s">
        <v>41</v>
      </c>
      <c r="E89" s="44">
        <f>SUM(E87:E88)</f>
        <v>12</v>
      </c>
      <c r="F89" s="44">
        <f>SUM(F87:F88)</f>
        <v>1286300</v>
      </c>
      <c r="G89" s="44">
        <f>SUM(G87:G88)</f>
        <v>912000</v>
      </c>
      <c r="H89" s="45">
        <f>SUM(H87:H88)</f>
        <v>374300</v>
      </c>
      <c r="L89" s="44">
        <f>SUM(L87:L88)</f>
        <v>1286300</v>
      </c>
      <c r="M89" s="18"/>
      <c r="N89" s="13"/>
    </row>
    <row r="90" spans="2:14" ht="16.5" thickTop="1" x14ac:dyDescent="0.25">
      <c r="M90" s="46"/>
      <c r="N90" s="13"/>
    </row>
    <row r="91" spans="2:14" x14ac:dyDescent="0.25">
      <c r="C91" s="11" t="s">
        <v>42</v>
      </c>
      <c r="D91" s="11"/>
      <c r="E91" s="11"/>
      <c r="F91" s="11"/>
      <c r="G91" s="11"/>
      <c r="H91" s="11"/>
      <c r="I91" s="11"/>
      <c r="N91" s="13"/>
    </row>
    <row r="92" spans="2:14" x14ac:dyDescent="0.25">
      <c r="D92" s="47"/>
      <c r="E92" s="48" t="s">
        <v>38</v>
      </c>
      <c r="F92" s="48" t="s">
        <v>39</v>
      </c>
      <c r="G92" s="11" t="s">
        <v>43</v>
      </c>
      <c r="H92" s="11"/>
      <c r="I92" s="48" t="s">
        <v>9</v>
      </c>
      <c r="N92" s="13"/>
    </row>
    <row r="93" spans="2:14" x14ac:dyDescent="0.25">
      <c r="C93" s="35" t="s">
        <v>30</v>
      </c>
      <c r="D93" s="18">
        <f>D87</f>
        <v>76000</v>
      </c>
      <c r="E93" s="46">
        <f>E89</f>
        <v>12</v>
      </c>
      <c r="F93" s="46">
        <f>G89</f>
        <v>912000</v>
      </c>
      <c r="G93" s="49">
        <v>833.06999999999994</v>
      </c>
      <c r="H93" t="s">
        <v>44</v>
      </c>
      <c r="I93" s="49">
        <f>G93*E93</f>
        <v>9996.84</v>
      </c>
      <c r="N93" s="13"/>
    </row>
    <row r="94" spans="2:14" x14ac:dyDescent="0.25">
      <c r="C94" s="35" t="s">
        <v>32</v>
      </c>
      <c r="D94" s="18">
        <f>SUM(D93:D93)</f>
        <v>76000</v>
      </c>
      <c r="E94" s="47"/>
      <c r="F94" s="53">
        <f>H89</f>
        <v>374300</v>
      </c>
      <c r="G94" s="57">
        <f>G39</f>
        <v>6.1800000000000006E-3</v>
      </c>
      <c r="H94" t="s">
        <v>45</v>
      </c>
      <c r="I94" s="51">
        <f>ROUND(F94*G94,2)</f>
        <v>2313.17</v>
      </c>
      <c r="N94" s="13"/>
    </row>
    <row r="95" spans="2:14" ht="16.5" thickBot="1" x14ac:dyDescent="0.3">
      <c r="D95" t="s">
        <v>46</v>
      </c>
      <c r="F95" s="44">
        <f>SUM(F93:F94)</f>
        <v>1286300</v>
      </c>
      <c r="I95" s="54">
        <f>SUM(I93:I94)</f>
        <v>12310.01</v>
      </c>
      <c r="N95" s="13"/>
    </row>
    <row r="96" spans="2:14" ht="16.5" thickTop="1" x14ac:dyDescent="0.25">
      <c r="N96" s="13"/>
    </row>
    <row r="97" spans="2:14" x14ac:dyDescent="0.25">
      <c r="B97" t="s">
        <v>28</v>
      </c>
      <c r="C97" s="23" t="s">
        <v>15</v>
      </c>
      <c r="J97"/>
      <c r="N97" s="13"/>
    </row>
    <row r="98" spans="2:14" x14ac:dyDescent="0.25">
      <c r="C98" s="35"/>
      <c r="D98" s="35"/>
      <c r="E98" s="35"/>
      <c r="F98" s="35"/>
      <c r="G98" s="35" t="s">
        <v>30</v>
      </c>
      <c r="H98" s="35" t="s">
        <v>32</v>
      </c>
      <c r="J98"/>
      <c r="L98" s="35" t="s">
        <v>36</v>
      </c>
      <c r="N98" s="13"/>
    </row>
    <row r="99" spans="2:14" x14ac:dyDescent="0.25">
      <c r="C99" s="35"/>
      <c r="D99" s="16" t="s">
        <v>37</v>
      </c>
      <c r="E99" s="16" t="s">
        <v>38</v>
      </c>
      <c r="F99" s="16" t="s">
        <v>39</v>
      </c>
      <c r="G99" s="38">
        <f>D100</f>
        <v>125000</v>
      </c>
      <c r="H99" s="17">
        <f>D101</f>
        <v>125000</v>
      </c>
      <c r="J99"/>
      <c r="L99" s="16"/>
      <c r="N99" s="13"/>
    </row>
    <row r="100" spans="2:14" x14ac:dyDescent="0.25">
      <c r="C100" s="35" t="s">
        <v>30</v>
      </c>
      <c r="D100" s="18">
        <v>125000</v>
      </c>
      <c r="E100" s="18">
        <v>0</v>
      </c>
      <c r="F100" s="18">
        <v>0</v>
      </c>
      <c r="G100" s="18">
        <f>F100</f>
        <v>0</v>
      </c>
      <c r="H100" s="43"/>
      <c r="J100"/>
      <c r="L100" s="18">
        <f>SUM(G100:J100)</f>
        <v>0</v>
      </c>
      <c r="M100" s="18"/>
      <c r="N100" s="13"/>
    </row>
    <row r="101" spans="2:14" x14ac:dyDescent="0.25">
      <c r="C101" s="35" t="s">
        <v>32</v>
      </c>
      <c r="D101" s="18">
        <f>SUM(D100:D100)</f>
        <v>125000</v>
      </c>
      <c r="E101" s="18">
        <v>12</v>
      </c>
      <c r="F101" s="18">
        <v>7970800</v>
      </c>
      <c r="G101" s="18">
        <f>E101*G99</f>
        <v>1500000</v>
      </c>
      <c r="H101" s="18">
        <f>F101-G101</f>
        <v>6470800</v>
      </c>
      <c r="J101"/>
      <c r="L101" s="18">
        <f>SUM(G101:J101)</f>
        <v>7970800</v>
      </c>
      <c r="M101" s="18"/>
      <c r="N101" s="13"/>
    </row>
    <row r="102" spans="2:14" ht="16.5" thickBot="1" x14ac:dyDescent="0.3">
      <c r="C102" s="35"/>
      <c r="D102" t="s">
        <v>41</v>
      </c>
      <c r="E102" s="44">
        <f>SUM(E100:E101)</f>
        <v>12</v>
      </c>
      <c r="F102" s="44">
        <f>SUM(F100:F101)</f>
        <v>7970800</v>
      </c>
      <c r="G102" s="44">
        <f>SUM(G100:G101)</f>
        <v>1500000</v>
      </c>
      <c r="H102" s="45">
        <f>SUM(H100:H101)</f>
        <v>6470800</v>
      </c>
      <c r="J102"/>
      <c r="L102" s="44">
        <f>SUM(L100:L101)</f>
        <v>7970800</v>
      </c>
      <c r="M102" s="46"/>
      <c r="N102" s="13"/>
    </row>
    <row r="103" spans="2:14" ht="16.5" thickTop="1" x14ac:dyDescent="0.25">
      <c r="J103"/>
      <c r="N103" s="13"/>
    </row>
    <row r="104" spans="2:14" x14ac:dyDescent="0.25">
      <c r="C104" s="11" t="s">
        <v>42</v>
      </c>
      <c r="D104" s="11"/>
      <c r="E104" s="11"/>
      <c r="F104" s="11"/>
      <c r="G104" s="11"/>
      <c r="H104" s="11"/>
      <c r="I104" s="11"/>
      <c r="N104" s="13"/>
    </row>
    <row r="105" spans="2:14" x14ac:dyDescent="0.25">
      <c r="D105" s="47"/>
      <c r="E105" s="48" t="s">
        <v>38</v>
      </c>
      <c r="F105" s="48" t="s">
        <v>39</v>
      </c>
      <c r="G105" s="11" t="s">
        <v>43</v>
      </c>
      <c r="H105" s="11"/>
      <c r="I105" s="48" t="s">
        <v>9</v>
      </c>
      <c r="N105" s="13"/>
    </row>
    <row r="106" spans="2:14" x14ac:dyDescent="0.25">
      <c r="C106" s="35" t="s">
        <v>30</v>
      </c>
      <c r="D106" s="18">
        <f>D100</f>
        <v>125000</v>
      </c>
      <c r="E106" s="46">
        <f>E102</f>
        <v>12</v>
      </c>
      <c r="F106" s="46">
        <f>G102</f>
        <v>1500000</v>
      </c>
      <c r="G106" s="49">
        <v>1370.18</v>
      </c>
      <c r="H106" t="s">
        <v>44</v>
      </c>
      <c r="I106" s="49">
        <f>G106*E106</f>
        <v>16442.16</v>
      </c>
      <c r="N106" s="13"/>
    </row>
    <row r="107" spans="2:14" x14ac:dyDescent="0.25">
      <c r="C107" s="35" t="s">
        <v>32</v>
      </c>
      <c r="D107" s="18">
        <f>SUM(D106:D106)</f>
        <v>125000</v>
      </c>
      <c r="E107" s="47"/>
      <c r="F107" s="53">
        <f>H102</f>
        <v>6470800</v>
      </c>
      <c r="G107" s="57">
        <f>G39</f>
        <v>6.1800000000000006E-3</v>
      </c>
      <c r="H107" t="s">
        <v>45</v>
      </c>
      <c r="I107" s="51">
        <f>ROUND(F107*G107,2)</f>
        <v>39989.54</v>
      </c>
      <c r="N107" s="13"/>
    </row>
    <row r="108" spans="2:14" ht="16.5" thickBot="1" x14ac:dyDescent="0.3">
      <c r="D108" t="s">
        <v>46</v>
      </c>
      <c r="F108" s="44">
        <f>SUM(F106:F107)</f>
        <v>7970800</v>
      </c>
      <c r="I108" s="54">
        <f>SUM(I106:I107)</f>
        <v>56431.7</v>
      </c>
      <c r="N108" s="13">
        <f>ROUND(F108/E106,0)</f>
        <v>664233</v>
      </c>
    </row>
    <row r="109" spans="2:14" ht="16.5" thickTop="1" x14ac:dyDescent="0.25">
      <c r="N109" s="13"/>
    </row>
    <row r="110" spans="2:14" x14ac:dyDescent="0.25">
      <c r="N110" s="58"/>
    </row>
    <row r="111" spans="2:14" x14ac:dyDescent="0.25">
      <c r="N111" s="58"/>
    </row>
    <row r="112" spans="2:14" x14ac:dyDescent="0.25">
      <c r="N112" s="58"/>
    </row>
    <row r="113" spans="14:14" x14ac:dyDescent="0.25">
      <c r="N113" s="58"/>
    </row>
    <row r="114" spans="14:14" x14ac:dyDescent="0.25">
      <c r="N114" s="58"/>
    </row>
    <row r="115" spans="14:14" x14ac:dyDescent="0.25">
      <c r="N115" s="58"/>
    </row>
    <row r="116" spans="14:14" x14ac:dyDescent="0.25">
      <c r="N116" s="58"/>
    </row>
    <row r="117" spans="14:14" x14ac:dyDescent="0.25">
      <c r="N117" s="58"/>
    </row>
    <row r="118" spans="14:14" x14ac:dyDescent="0.25">
      <c r="N118" s="58"/>
    </row>
  </sheetData>
  <mergeCells count="17">
    <mergeCell ref="G79:H79"/>
    <mergeCell ref="C91:I91"/>
    <mergeCell ref="G92:H92"/>
    <mergeCell ref="C104:I104"/>
    <mergeCell ref="G105:H105"/>
    <mergeCell ref="G35:H35"/>
    <mergeCell ref="C51:I51"/>
    <mergeCell ref="G52:H52"/>
    <mergeCell ref="C65:I65"/>
    <mergeCell ref="G66:H66"/>
    <mergeCell ref="C78:I78"/>
    <mergeCell ref="B1:L1"/>
    <mergeCell ref="B2:L2"/>
    <mergeCell ref="B4:L4"/>
    <mergeCell ref="G5:I5"/>
    <mergeCell ref="D6:E6"/>
    <mergeCell ref="C34:I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Existing Rates</vt:lpstr>
      <vt:lpstr>Proposed Rates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Frost</dc:creator>
  <cp:lastModifiedBy>Mark Frost</cp:lastModifiedBy>
  <dcterms:created xsi:type="dcterms:W3CDTF">2024-11-19T15:38:04Z</dcterms:created>
  <dcterms:modified xsi:type="dcterms:W3CDTF">2024-11-19T18:43:03Z</dcterms:modified>
</cp:coreProperties>
</file>