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ksonenergy-my.sharepoint.com/personal/aprilrenner_jacksonenergy_com/Documents/Public Service Commission/2024/2024 RATE CASE/FILING/Exhibits/"/>
    </mc:Choice>
  </mc:AlternateContent>
  <xr:revisionPtr revIDLastSave="181" documentId="8_{2132EA82-E1F0-47D6-821C-2FFA5F7D6110}" xr6:coauthVersionLast="47" xr6:coauthVersionMax="47" xr10:uidLastSave="{D7906AC6-2EAE-49C1-BEAF-0CB6A3DDDFF7}"/>
  <bookViews>
    <workbookView xWindow="-120" yWindow="-120" windowWidth="29040" windowHeight="15720" xr2:uid="{7B759958-E608-464E-8240-018BA900E3AF}"/>
  </bookViews>
  <sheets>
    <sheet name="Schedule 14 (Page 1)" sheetId="1" r:id="rId1"/>
    <sheet name="Schedule 14 (Page 2)" sheetId="2" r:id="rId2"/>
    <sheet name="Schedule 1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3" l="1"/>
  <c r="J14" i="3"/>
  <c r="J13" i="3"/>
  <c r="J16" i="3" l="1"/>
  <c r="E48" i="2" l="1"/>
  <c r="K48" i="2" s="1"/>
  <c r="E47" i="2"/>
  <c r="K47" i="2" s="1"/>
  <c r="E46" i="2"/>
  <c r="K46" i="2" s="1"/>
  <c r="E45" i="2"/>
  <c r="K45" i="2" s="1"/>
  <c r="K49" i="2" s="1"/>
  <c r="E43" i="2"/>
  <c r="K42" i="2"/>
  <c r="K43" i="2" s="1"/>
  <c r="E40" i="2"/>
  <c r="H39" i="2"/>
  <c r="K39" i="2" s="1"/>
  <c r="G39" i="2"/>
  <c r="F39" i="2"/>
  <c r="K38" i="2"/>
  <c r="K37" i="2"/>
  <c r="K36" i="2"/>
  <c r="K35" i="2"/>
  <c r="K34" i="2"/>
  <c r="K33" i="2"/>
  <c r="K32" i="2"/>
  <c r="K31" i="2"/>
  <c r="K30" i="2"/>
  <c r="K29" i="2"/>
  <c r="K28" i="2"/>
  <c r="K27" i="2"/>
  <c r="H26" i="2"/>
  <c r="K26" i="2" s="1"/>
  <c r="G26" i="2"/>
  <c r="F26" i="2"/>
  <c r="H25" i="2"/>
  <c r="K25" i="2" s="1"/>
  <c r="G25" i="2"/>
  <c r="F25" i="2"/>
  <c r="H24" i="2"/>
  <c r="K24" i="2" s="1"/>
  <c r="G24" i="2"/>
  <c r="F24" i="2"/>
  <c r="H23" i="2"/>
  <c r="K23" i="2" s="1"/>
  <c r="G23" i="2"/>
  <c r="F23" i="2"/>
  <c r="H22" i="2"/>
  <c r="K22" i="2" s="1"/>
  <c r="G22" i="2"/>
  <c r="F22" i="2"/>
  <c r="H21" i="2"/>
  <c r="K21" i="2" s="1"/>
  <c r="G21" i="2"/>
  <c r="F21" i="2"/>
  <c r="H20" i="2"/>
  <c r="K20" i="2" s="1"/>
  <c r="G20" i="2"/>
  <c r="F20" i="2"/>
  <c r="H19" i="2"/>
  <c r="K19" i="2" s="1"/>
  <c r="G19" i="2"/>
  <c r="F19" i="2"/>
  <c r="H18" i="2"/>
  <c r="K18" i="2" s="1"/>
  <c r="G18" i="2"/>
  <c r="F18" i="2"/>
  <c r="H17" i="2"/>
  <c r="K17" i="2" s="1"/>
  <c r="G17" i="2"/>
  <c r="F17" i="2"/>
  <c r="H16" i="2"/>
  <c r="K16" i="2" s="1"/>
  <c r="G16" i="2"/>
  <c r="F16" i="2"/>
  <c r="H15" i="2"/>
  <c r="K15" i="2" s="1"/>
  <c r="G15" i="2"/>
  <c r="F15" i="2"/>
  <c r="H14" i="2"/>
  <c r="K14" i="2" s="1"/>
  <c r="G14" i="2"/>
  <c r="F14" i="2"/>
  <c r="K13" i="2"/>
  <c r="H12" i="2"/>
  <c r="K12" i="2" s="1"/>
  <c r="G12" i="2"/>
  <c r="F12" i="2"/>
  <c r="E48" i="1"/>
  <c r="E47" i="1"/>
  <c r="E46" i="1"/>
  <c r="K46" i="1" s="1"/>
  <c r="E45" i="1"/>
  <c r="K45" i="1" s="1"/>
  <c r="K47" i="1"/>
  <c r="K42" i="1"/>
  <c r="H39" i="1"/>
  <c r="K39" i="1" s="1"/>
  <c r="H26" i="1"/>
  <c r="H25" i="1"/>
  <c r="H24" i="1"/>
  <c r="H23" i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2" i="1"/>
  <c r="K12" i="1" s="1"/>
  <c r="G39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F39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E40" i="1"/>
  <c r="K33" i="1"/>
  <c r="K32" i="1"/>
  <c r="K31" i="1"/>
  <c r="K30" i="1"/>
  <c r="K29" i="1"/>
  <c r="K13" i="1"/>
  <c r="K40" i="2" l="1"/>
  <c r="K51" i="2" s="1"/>
  <c r="E49" i="1"/>
  <c r="E49" i="2"/>
  <c r="E51" i="2" s="1"/>
  <c r="H53" i="2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L51" i="2" l="1"/>
  <c r="H56" i="2" s="1"/>
  <c r="E43" i="1" l="1"/>
  <c r="E51" i="1" s="1"/>
  <c r="K48" i="1"/>
  <c r="K49" i="1" s="1"/>
  <c r="K24" i="1"/>
  <c r="K25" i="1"/>
  <c r="K26" i="1"/>
  <c r="K27" i="1"/>
  <c r="K28" i="1"/>
  <c r="K34" i="1"/>
  <c r="K35" i="1"/>
  <c r="K36" i="1"/>
  <c r="K37" i="1"/>
  <c r="K38" i="1"/>
  <c r="K23" i="1"/>
  <c r="K40" i="1" l="1"/>
  <c r="K43" i="1"/>
  <c r="G20" i="3"/>
  <c r="I26" i="3" s="1"/>
  <c r="E16" i="3"/>
  <c r="J18" i="3" s="1"/>
  <c r="K51" i="1" l="1"/>
  <c r="H53" i="1" s="1"/>
</calcChain>
</file>

<file path=xl/sharedStrings.xml><?xml version="1.0" encoding="utf-8"?>
<sst xmlns="http://schemas.openxmlformats.org/spreadsheetml/2006/main" count="349" uniqueCount="103">
  <si>
    <t>Actual</t>
  </si>
  <si>
    <t>Bond</t>
  </si>
  <si>
    <t>Annualized</t>
  </si>
  <si>
    <t>Test</t>
  </si>
  <si>
    <t xml:space="preserve">Type </t>
  </si>
  <si>
    <t>Date</t>
  </si>
  <si>
    <t>Cost</t>
  </si>
  <si>
    <t>Rating</t>
  </si>
  <si>
    <t>Year</t>
  </si>
  <si>
    <t>of Debt</t>
  </si>
  <si>
    <t>of</t>
  </si>
  <si>
    <t>Amount</t>
  </si>
  <si>
    <t>Interest</t>
  </si>
  <si>
    <t>Rate at</t>
  </si>
  <si>
    <t>at Time</t>
  </si>
  <si>
    <t>Type of</t>
  </si>
  <si>
    <t>Col. (d) x</t>
  </si>
  <si>
    <t>Line No.</t>
  </si>
  <si>
    <t>Issue</t>
  </si>
  <si>
    <t>Maturity</t>
  </si>
  <si>
    <t>Outstanding</t>
  </si>
  <si>
    <t>Rate</t>
  </si>
  <si>
    <t>of Issue</t>
  </si>
  <si>
    <t>Obligation</t>
  </si>
  <si>
    <t>Col. (g)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</si>
  <si>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</si>
  <si>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</si>
  <si>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</si>
  <si>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</si>
  <si>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</si>
  <si>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</si>
  <si>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</si>
  <si>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</si>
  <si>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</si>
  <si>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</si>
  <si>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</si>
  <si>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Interest Cost</t>
  </si>
  <si>
    <t>Average</t>
  </si>
  <si>
    <t>Effective</t>
  </si>
  <si>
    <t>Insturment</t>
  </si>
  <si>
    <t>Expense</t>
  </si>
  <si>
    <t>Balance</t>
  </si>
  <si>
    <t>Interest Rate</t>
  </si>
  <si>
    <t>Col. (e)</t>
  </si>
  <si>
    <t>Schedule of Short-Term Debt</t>
  </si>
  <si>
    <t>Total Short Term Debt</t>
  </si>
  <si>
    <t>Average Short Term Debt</t>
  </si>
  <si>
    <t>Actual Interest Paid or Accrued on Short-Term Debt</t>
  </si>
  <si>
    <t xml:space="preserve">   During the Test Year [Report in Col. (f) of this Schedule]</t>
  </si>
  <si>
    <t xml:space="preserve">  [Report in Col. (g) of this Schedule]</t>
  </si>
  <si>
    <t>Test-Year Interest Cost Rate</t>
  </si>
  <si>
    <t xml:space="preserve">   [Actual Interest / Average Short-Term Debt]</t>
  </si>
  <si>
    <t xml:space="preserve">   [Report in Col. (h) of this Schedule]</t>
  </si>
  <si>
    <t>Annualized Cost Rate [Total Col. (i) / Total Col. (d)]</t>
  </si>
  <si>
    <t>CoBank</t>
  </si>
  <si>
    <t>CFC</t>
  </si>
  <si>
    <t>FFB-2-3</t>
  </si>
  <si>
    <t>FFB-2-4</t>
  </si>
  <si>
    <t>FFB-3-1</t>
  </si>
  <si>
    <t>FFB-3-2</t>
  </si>
  <si>
    <t>FFB-4-1</t>
  </si>
  <si>
    <t>FFB-4-2</t>
  </si>
  <si>
    <t>FFB-4-3</t>
  </si>
  <si>
    <t>FFB-5-1</t>
  </si>
  <si>
    <t>FFB-5-2</t>
  </si>
  <si>
    <t>FFB-5-3</t>
  </si>
  <si>
    <t>FFB-5-4</t>
  </si>
  <si>
    <t>FFB-6-1</t>
  </si>
  <si>
    <t>FFB</t>
  </si>
  <si>
    <t>Total FFB</t>
  </si>
  <si>
    <t>Total CoBank</t>
  </si>
  <si>
    <t>Total CFC</t>
  </si>
  <si>
    <t>N/A</t>
  </si>
  <si>
    <t>Grand Total</t>
  </si>
  <si>
    <t>Annualized Cost Rate</t>
  </si>
  <si>
    <t xml:space="preserve">  [Total Col. (J) / Total Col. (d)</t>
  </si>
  <si>
    <t>Actual Test Year Cost Rate</t>
  </si>
  <si>
    <t>Jackson Energy Cooperative Corp</t>
  </si>
  <si>
    <t>For the Year Ended December 31, 2023</t>
  </si>
  <si>
    <t>FFB-1-1</t>
  </si>
  <si>
    <t>FFB-1-2</t>
  </si>
  <si>
    <t>FFB-1-4</t>
  </si>
  <si>
    <t>FFB-1-6</t>
  </si>
  <si>
    <t>FFB-2-1</t>
  </si>
  <si>
    <t>FFB-2-6</t>
  </si>
  <si>
    <t>FFB-2-7</t>
  </si>
  <si>
    <t>FFB-3-3</t>
  </si>
  <si>
    <t>FFB-3-4</t>
  </si>
  <si>
    <t>FFB-3-5</t>
  </si>
  <si>
    <t>FFB-6-2</t>
  </si>
  <si>
    <t>FFB-6-3</t>
  </si>
  <si>
    <t>FFB-7-1</t>
  </si>
  <si>
    <t>FFB-7-2</t>
  </si>
  <si>
    <t>FFB-7-3</t>
  </si>
  <si>
    <t>FFB-7-4</t>
  </si>
  <si>
    <t>T01</t>
  </si>
  <si>
    <t>Jackson Energy Cooperative Corporation</t>
  </si>
  <si>
    <t>For the Test Year Ended 12/31/2023</t>
  </si>
  <si>
    <t>Case No. 2024-00324</t>
  </si>
  <si>
    <t>Exhibit 14 - Debt Instruments</t>
  </si>
  <si>
    <t>Exhibit 14 - page 3</t>
  </si>
  <si>
    <t>Exhibit 14 - Page 1</t>
  </si>
  <si>
    <t>Exhibit 14 -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</si>
</sst>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right"/>
    </xf>
    <xf numFmtId="43" fontId="1" fillId="0" borderId="0" xfId="1" applyFont="1" applyBorder="1" applyAlignment="1">
      <alignment horizontal="left"/>
    </xf>
    <xf numFmtId="43" fontId="1" fillId="0" borderId="0" xfId="1" applyFont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0" fontId="0" fillId="0" borderId="10" xfId="0" applyBorder="1"/>
    <xf numFmtId="10" fontId="0" fillId="0" borderId="0" xfId="3" applyNumberFormat="1" applyFont="1"/>
    <xf numFmtId="10" fontId="0" fillId="0" borderId="0" xfId="0" applyNumberFormat="1"/>
    <xf numFmtId="0" fontId="0" fillId="0" borderId="0" xfId="0" applyAlignment="1">
      <alignment horizontal="left"/>
    </xf>
    <xf numFmtId="44" fontId="0" fillId="0" borderId="0" xfId="2" applyFont="1"/>
    <xf numFmtId="44" fontId="0" fillId="0" borderId="10" xfId="2" applyFont="1" applyBorder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left"/>
    </xf>
    <xf numFmtId="164" fontId="0" fillId="0" borderId="0" xfId="3" applyNumberFormat="1" applyFont="1"/>
    <xf numFmtId="164" fontId="0" fillId="0" borderId="10" xfId="3" applyNumberFormat="1" applyFont="1" applyBorder="1"/>
    <xf numFmtId="0" fontId="0" fillId="0" borderId="10" xfId="0" applyBorder="1" applyAlignment="1">
      <alignment horizontal="center"/>
    </xf>
    <xf numFmtId="44" fontId="0" fillId="0" borderId="0" xfId="0" applyNumberFormat="1"/>
    <xf numFmtId="164" fontId="0" fillId="0" borderId="0" xfId="3" applyNumberFormat="1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10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0" fillId="0" borderId="10" xfId="0" applyNumberFormat="1" applyBorder="1"/>
    <xf numFmtId="44" fontId="0" fillId="0" borderId="0" xfId="2" applyFont="1" applyBorder="1"/>
    <xf numFmtId="165" fontId="0" fillId="0" borderId="0" xfId="0" applyNumberFormat="1"/>
    <xf numFmtId="165" fontId="0" fillId="0" borderId="10" xfId="0" applyNumberForma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D351-9CCD-4C4B-AB13-22FF3F786DBC}">
  <sheetPr>
    <pageSetUpPr fitToPage="1"/>
  </sheetPr>
  <dimension ref="A1:K57"/>
  <sheetViews>
    <sheetView tabSelected="1" workbookViewId="0">
      <pane xSplit="4" ySplit="11" topLeftCell="E12" activePane="bottomRight" state="frozen"/>
      <selection pane="topRight" activeCell="E1" sqref="E1"/>
      <selection pane="bottomLeft" activeCell="A13" sqref="A13"/>
      <selection pane="bottomRight" activeCell="J2" sqref="J2"/>
    </sheetView>
  </sheetViews>
  <sheetFormatPr defaultRowHeight="15" x14ac:dyDescent="0.25"/>
  <cols>
    <col min="2" max="2" width="9.5703125" bestFit="1" customWidth="1"/>
    <col min="3" max="4" width="10.7109375" bestFit="1" customWidth="1"/>
    <col min="5" max="5" width="16.28515625" bestFit="1" customWidth="1"/>
    <col min="10" max="10" width="10.28515625" bestFit="1" customWidth="1"/>
    <col min="11" max="11" width="14.28515625" bestFit="1" customWidth="1"/>
  </cols>
  <sheetData>
    <row r="1" spans="1:11" ht="18.75" x14ac:dyDescent="0.3">
      <c r="A1" s="34" t="s">
        <v>77</v>
      </c>
      <c r="B1" s="35"/>
      <c r="C1" s="35"/>
      <c r="D1" s="35"/>
      <c r="J1" t="s">
        <v>101</v>
      </c>
      <c r="K1" s="13"/>
    </row>
    <row r="2" spans="1:11" ht="18.75" x14ac:dyDescent="0.3">
      <c r="A2" s="34" t="s">
        <v>98</v>
      </c>
      <c r="B2" s="35"/>
      <c r="C2" s="35"/>
      <c r="D2" s="35"/>
    </row>
    <row r="3" spans="1:11" ht="18.75" x14ac:dyDescent="0.3">
      <c r="A3" s="34" t="s">
        <v>78</v>
      </c>
      <c r="B3" s="35"/>
      <c r="C3" s="35"/>
      <c r="D3" s="35"/>
    </row>
    <row r="4" spans="1:11" ht="18.75" x14ac:dyDescent="0.3">
      <c r="A4" s="34" t="s">
        <v>99</v>
      </c>
      <c r="B4" s="35"/>
      <c r="C4" s="35"/>
      <c r="D4" s="35"/>
    </row>
    <row r="6" spans="1:11" x14ac:dyDescent="0.25">
      <c r="A6" s="1"/>
      <c r="B6" s="2"/>
      <c r="C6" s="3"/>
      <c r="D6" s="2"/>
      <c r="E6" s="3"/>
      <c r="F6" s="2"/>
      <c r="G6" s="3"/>
      <c r="H6" s="2"/>
      <c r="I6" s="3"/>
      <c r="J6" s="2"/>
      <c r="K6" s="2"/>
    </row>
    <row r="7" spans="1:11" x14ac:dyDescent="0.25">
      <c r="A7" s="5"/>
      <c r="B7" s="6"/>
      <c r="C7" s="7"/>
      <c r="D7" s="6"/>
      <c r="E7" s="7"/>
      <c r="F7" s="6"/>
      <c r="G7" s="7"/>
      <c r="H7" s="6"/>
      <c r="I7" s="7" t="s">
        <v>1</v>
      </c>
      <c r="J7" s="6"/>
      <c r="K7" s="6" t="s">
        <v>2</v>
      </c>
    </row>
    <row r="8" spans="1:11" x14ac:dyDescent="0.25">
      <c r="A8" s="5"/>
      <c r="B8" s="6" t="s">
        <v>4</v>
      </c>
      <c r="C8" s="7" t="s">
        <v>5</v>
      </c>
      <c r="D8" s="6" t="s">
        <v>5</v>
      </c>
      <c r="E8" s="7"/>
      <c r="F8" s="6"/>
      <c r="G8" s="7" t="s">
        <v>6</v>
      </c>
      <c r="H8" s="6" t="s">
        <v>6</v>
      </c>
      <c r="I8" s="7" t="s">
        <v>7</v>
      </c>
      <c r="J8" s="6"/>
      <c r="K8" s="6" t="s">
        <v>6</v>
      </c>
    </row>
    <row r="9" spans="1:11" x14ac:dyDescent="0.25">
      <c r="A9" s="5"/>
      <c r="B9" s="6" t="s">
        <v>9</v>
      </c>
      <c r="C9" s="7" t="s">
        <v>10</v>
      </c>
      <c r="D9" s="6" t="s">
        <v>10</v>
      </c>
      <c r="E9" s="7" t="s">
        <v>11</v>
      </c>
      <c r="F9" s="6" t="s">
        <v>12</v>
      </c>
      <c r="G9" s="7" t="s">
        <v>13</v>
      </c>
      <c r="H9" s="6" t="s">
        <v>13</v>
      </c>
      <c r="I9" s="7" t="s">
        <v>14</v>
      </c>
      <c r="J9" s="6" t="s">
        <v>15</v>
      </c>
      <c r="K9" s="6" t="s">
        <v>16</v>
      </c>
    </row>
    <row r="10" spans="1:11" x14ac:dyDescent="0.25">
      <c r="A10" s="5" t="s">
        <v>17</v>
      </c>
      <c r="B10" s="6" t="s">
        <v>18</v>
      </c>
      <c r="C10" s="7" t="s">
        <v>18</v>
      </c>
      <c r="D10" s="6" t="s">
        <v>19</v>
      </c>
      <c r="E10" s="7" t="s">
        <v>20</v>
      </c>
      <c r="F10" s="6" t="s">
        <v>21</v>
      </c>
      <c r="G10" s="7" t="s">
        <v>18</v>
      </c>
      <c r="H10" s="6" t="s">
        <v>19</v>
      </c>
      <c r="I10" s="7" t="s">
        <v>22</v>
      </c>
      <c r="J10" s="6" t="s">
        <v>23</v>
      </c>
      <c r="K10" s="6" t="s">
        <v>24</v>
      </c>
    </row>
    <row r="11" spans="1:11" x14ac:dyDescent="0.25">
      <c r="A11" s="9"/>
      <c r="B11" s="10" t="s">
        <v>25</v>
      </c>
      <c r="C11" s="11" t="s">
        <v>26</v>
      </c>
      <c r="D11" s="10" t="s">
        <v>27</v>
      </c>
      <c r="E11" s="11" t="s">
        <v>28</v>
      </c>
      <c r="F11" s="10" t="s">
        <v>29</v>
      </c>
      <c r="G11" s="11" t="s">
        <v>30</v>
      </c>
      <c r="H11" s="10" t="s">
        <v>31</v>
      </c>
      <c r="I11" s="11" t="s">
        <v>32</v>
      </c>
      <c r="J11" s="10" t="s">
        <v>33</v>
      </c>
      <c r="K11" s="10" t="s">
        <v>34</v>
      </c>
    </row>
    <row r="12" spans="1:11" x14ac:dyDescent="0.25">
      <c r="A12" s="23">
        <v>1</v>
      </c>
      <c r="B12" s="24" t="s">
        <v>79</v>
      </c>
      <c r="C12" s="32">
        <v>36192</v>
      </c>
      <c r="D12" s="32">
        <v>48582</v>
      </c>
      <c r="E12" s="21">
        <v>1210065.7399999986</v>
      </c>
      <c r="F12" s="36">
        <f>0.801%+0.125%</f>
        <v>9.2599999999999991E-3</v>
      </c>
      <c r="G12" s="36">
        <f>0.801%+0.125%</f>
        <v>9.2599999999999991E-3</v>
      </c>
      <c r="H12" s="36">
        <f>0.801%+0.125%</f>
        <v>9.2599999999999991E-3</v>
      </c>
      <c r="I12" s="23" t="s">
        <v>72</v>
      </c>
      <c r="J12" s="23" t="s">
        <v>68</v>
      </c>
      <c r="K12" s="21">
        <f>E12*H12</f>
        <v>11205.208752399985</v>
      </c>
    </row>
    <row r="13" spans="1:11" x14ac:dyDescent="0.25">
      <c r="A13" s="23">
        <f>A12+1</f>
        <v>2</v>
      </c>
      <c r="B13" s="24" t="s">
        <v>80</v>
      </c>
      <c r="C13" s="32">
        <v>36192</v>
      </c>
      <c r="D13" s="32">
        <v>48582</v>
      </c>
      <c r="E13" s="21">
        <v>723294.33000000019</v>
      </c>
      <c r="F13" s="36">
        <v>7.4000000000000003E-3</v>
      </c>
      <c r="G13" s="36">
        <v>7.4000000000000003E-3</v>
      </c>
      <c r="H13" s="36">
        <v>7.4000000000000003E-3</v>
      </c>
      <c r="I13" s="23" t="s">
        <v>72</v>
      </c>
      <c r="J13" s="23" t="s">
        <v>68</v>
      </c>
      <c r="K13" s="21">
        <f t="shared" ref="K13:K22" si="0">E13*H13</f>
        <v>5352.3780420000021</v>
      </c>
    </row>
    <row r="14" spans="1:11" x14ac:dyDescent="0.25">
      <c r="A14" s="23">
        <f t="shared" ref="A14:A57" si="1">A13+1</f>
        <v>3</v>
      </c>
      <c r="B14" s="24" t="s">
        <v>81</v>
      </c>
      <c r="C14" s="32">
        <v>36192</v>
      </c>
      <c r="D14" s="32">
        <v>48582</v>
      </c>
      <c r="E14" s="21">
        <v>1012689.58</v>
      </c>
      <c r="F14" s="36">
        <f t="shared" ref="F14:H15" si="2">0.01359+0.00125</f>
        <v>1.4839999999999999E-2</v>
      </c>
      <c r="G14" s="36">
        <f t="shared" si="2"/>
        <v>1.4839999999999999E-2</v>
      </c>
      <c r="H14" s="36">
        <f t="shared" si="2"/>
        <v>1.4839999999999999E-2</v>
      </c>
      <c r="I14" s="23" t="s">
        <v>72</v>
      </c>
      <c r="J14" s="23" t="s">
        <v>68</v>
      </c>
      <c r="K14" s="21">
        <f t="shared" si="0"/>
        <v>15028.313367199999</v>
      </c>
    </row>
    <row r="15" spans="1:11" x14ac:dyDescent="0.25">
      <c r="A15" s="23">
        <f t="shared" si="1"/>
        <v>4</v>
      </c>
      <c r="B15" s="24" t="s">
        <v>82</v>
      </c>
      <c r="C15" s="32">
        <v>36192</v>
      </c>
      <c r="D15" s="32">
        <v>48582</v>
      </c>
      <c r="E15" s="21">
        <v>2026204.6900000006</v>
      </c>
      <c r="F15" s="36">
        <f t="shared" si="2"/>
        <v>1.4839999999999999E-2</v>
      </c>
      <c r="G15" s="36">
        <f t="shared" si="2"/>
        <v>1.4839999999999999E-2</v>
      </c>
      <c r="H15" s="36">
        <f t="shared" si="2"/>
        <v>1.4839999999999999E-2</v>
      </c>
      <c r="I15" s="23" t="s">
        <v>72</v>
      </c>
      <c r="J15" s="23" t="s">
        <v>68</v>
      </c>
      <c r="K15" s="21">
        <f t="shared" si="0"/>
        <v>30068.877599600008</v>
      </c>
    </row>
    <row r="16" spans="1:11" x14ac:dyDescent="0.25">
      <c r="A16" s="23">
        <f t="shared" si="1"/>
        <v>5</v>
      </c>
      <c r="B16" s="24" t="s">
        <v>83</v>
      </c>
      <c r="C16" s="32">
        <v>37043</v>
      </c>
      <c r="D16" s="32">
        <v>49674</v>
      </c>
      <c r="E16" s="21">
        <v>2107774.2799999993</v>
      </c>
      <c r="F16" s="36">
        <f t="shared" ref="F16:H20" si="3">0.0451+0.00125</f>
        <v>4.6350000000000002E-2</v>
      </c>
      <c r="G16" s="36">
        <f t="shared" si="3"/>
        <v>4.6350000000000002E-2</v>
      </c>
      <c r="H16" s="36">
        <f t="shared" si="3"/>
        <v>4.6350000000000002E-2</v>
      </c>
      <c r="I16" s="23" t="s">
        <v>72</v>
      </c>
      <c r="J16" s="23" t="s">
        <v>68</v>
      </c>
      <c r="K16" s="21">
        <f t="shared" si="0"/>
        <v>97695.337877999977</v>
      </c>
    </row>
    <row r="17" spans="1:11" x14ac:dyDescent="0.25">
      <c r="A17" s="23">
        <f t="shared" si="1"/>
        <v>6</v>
      </c>
      <c r="B17" s="24" t="s">
        <v>56</v>
      </c>
      <c r="C17" s="32">
        <v>37043</v>
      </c>
      <c r="D17" s="32">
        <v>49674</v>
      </c>
      <c r="E17" s="21">
        <v>2476635.0000000009</v>
      </c>
      <c r="F17" s="36">
        <f t="shared" si="3"/>
        <v>4.6350000000000002E-2</v>
      </c>
      <c r="G17" s="36">
        <f t="shared" si="3"/>
        <v>4.6350000000000002E-2</v>
      </c>
      <c r="H17" s="36">
        <f t="shared" si="3"/>
        <v>4.6350000000000002E-2</v>
      </c>
      <c r="I17" s="23" t="s">
        <v>72</v>
      </c>
      <c r="J17" s="23" t="s">
        <v>68</v>
      </c>
      <c r="K17" s="21">
        <f t="shared" si="0"/>
        <v>114792.03225000005</v>
      </c>
    </row>
    <row r="18" spans="1:11" x14ac:dyDescent="0.25">
      <c r="A18" s="23">
        <f t="shared" si="1"/>
        <v>7</v>
      </c>
      <c r="B18" s="24" t="s">
        <v>57</v>
      </c>
      <c r="C18" s="32">
        <v>37043</v>
      </c>
      <c r="D18" s="32">
        <v>49674</v>
      </c>
      <c r="E18" s="21">
        <v>1053887.6700000002</v>
      </c>
      <c r="F18" s="36">
        <f t="shared" si="3"/>
        <v>4.6350000000000002E-2</v>
      </c>
      <c r="G18" s="36">
        <f t="shared" si="3"/>
        <v>4.6350000000000002E-2</v>
      </c>
      <c r="H18" s="36">
        <f t="shared" si="3"/>
        <v>4.6350000000000002E-2</v>
      </c>
      <c r="I18" s="23" t="s">
        <v>72</v>
      </c>
      <c r="J18" s="23" t="s">
        <v>68</v>
      </c>
      <c r="K18" s="21">
        <f t="shared" si="0"/>
        <v>48847.693504500006</v>
      </c>
    </row>
    <row r="19" spans="1:11" x14ac:dyDescent="0.25">
      <c r="A19" s="23">
        <f t="shared" si="1"/>
        <v>8</v>
      </c>
      <c r="B19" s="24" t="s">
        <v>84</v>
      </c>
      <c r="C19" s="32">
        <v>37043</v>
      </c>
      <c r="D19" s="32">
        <v>49674</v>
      </c>
      <c r="E19" s="21">
        <v>1053919.1700000002</v>
      </c>
      <c r="F19" s="36">
        <f t="shared" si="3"/>
        <v>4.6350000000000002E-2</v>
      </c>
      <c r="G19" s="36">
        <f t="shared" si="3"/>
        <v>4.6350000000000002E-2</v>
      </c>
      <c r="H19" s="36">
        <f t="shared" si="3"/>
        <v>4.6350000000000002E-2</v>
      </c>
      <c r="I19" s="23" t="s">
        <v>72</v>
      </c>
      <c r="J19" s="23" t="s">
        <v>68</v>
      </c>
      <c r="K19" s="21">
        <f t="shared" si="0"/>
        <v>48849.153529500007</v>
      </c>
    </row>
    <row r="20" spans="1:11" x14ac:dyDescent="0.25">
      <c r="A20" s="23">
        <f t="shared" si="1"/>
        <v>9</v>
      </c>
      <c r="B20" s="24" t="s">
        <v>85</v>
      </c>
      <c r="C20" s="32">
        <v>37043</v>
      </c>
      <c r="D20" s="32">
        <v>49674</v>
      </c>
      <c r="E20" s="21">
        <v>3923439.1000000024</v>
      </c>
      <c r="F20" s="36">
        <f t="shared" si="3"/>
        <v>4.6350000000000002E-2</v>
      </c>
      <c r="G20" s="36">
        <f t="shared" si="3"/>
        <v>4.6350000000000002E-2</v>
      </c>
      <c r="H20" s="36">
        <f t="shared" si="3"/>
        <v>4.6350000000000002E-2</v>
      </c>
      <c r="I20" s="23" t="s">
        <v>72</v>
      </c>
      <c r="J20" s="23" t="s">
        <v>68</v>
      </c>
      <c r="K20" s="21">
        <f t="shared" si="0"/>
        <v>181851.40228500013</v>
      </c>
    </row>
    <row r="21" spans="1:11" x14ac:dyDescent="0.25">
      <c r="A21" s="23">
        <f t="shared" si="1"/>
        <v>10</v>
      </c>
      <c r="B21" s="24" t="s">
        <v>58</v>
      </c>
      <c r="C21" s="32">
        <v>38142</v>
      </c>
      <c r="D21" s="32">
        <v>50770</v>
      </c>
      <c r="E21" s="21">
        <v>1901240.1400000006</v>
      </c>
      <c r="F21" s="36">
        <f t="shared" ref="F21:H25" si="4">0.04505+0.00125</f>
        <v>4.6300000000000001E-2</v>
      </c>
      <c r="G21" s="36">
        <f t="shared" si="4"/>
        <v>4.6300000000000001E-2</v>
      </c>
      <c r="H21" s="36">
        <f t="shared" si="4"/>
        <v>4.6300000000000001E-2</v>
      </c>
      <c r="I21" s="23" t="s">
        <v>72</v>
      </c>
      <c r="J21" s="23" t="s">
        <v>68</v>
      </c>
      <c r="K21" s="21">
        <f t="shared" si="0"/>
        <v>88027.418482000023</v>
      </c>
    </row>
    <row r="22" spans="1:11" x14ac:dyDescent="0.25">
      <c r="A22" s="23">
        <f t="shared" si="1"/>
        <v>11</v>
      </c>
      <c r="B22" s="24" t="s">
        <v>59</v>
      </c>
      <c r="C22" s="32">
        <v>38142</v>
      </c>
      <c r="D22" s="32">
        <v>50770</v>
      </c>
      <c r="E22" s="21">
        <v>3168733.2699999982</v>
      </c>
      <c r="F22" s="36">
        <f t="shared" si="4"/>
        <v>4.6300000000000001E-2</v>
      </c>
      <c r="G22" s="36">
        <f t="shared" si="4"/>
        <v>4.6300000000000001E-2</v>
      </c>
      <c r="H22" s="36">
        <f t="shared" si="4"/>
        <v>4.6300000000000001E-2</v>
      </c>
      <c r="I22" s="23" t="s">
        <v>72</v>
      </c>
      <c r="J22" s="23" t="s">
        <v>68</v>
      </c>
      <c r="K22" s="21">
        <f t="shared" si="0"/>
        <v>146712.35040099992</v>
      </c>
    </row>
    <row r="23" spans="1:11" x14ac:dyDescent="0.25">
      <c r="A23" s="23">
        <f t="shared" si="1"/>
        <v>12</v>
      </c>
      <c r="B23" s="24" t="s">
        <v>86</v>
      </c>
      <c r="C23" s="32">
        <v>38355</v>
      </c>
      <c r="D23" s="32">
        <v>50770</v>
      </c>
      <c r="E23" s="21">
        <v>1901240.1400000006</v>
      </c>
      <c r="F23" s="36">
        <f t="shared" si="4"/>
        <v>4.6300000000000001E-2</v>
      </c>
      <c r="G23" s="36">
        <f t="shared" si="4"/>
        <v>4.6300000000000001E-2</v>
      </c>
      <c r="H23" s="36">
        <f t="shared" si="4"/>
        <v>4.6300000000000001E-2</v>
      </c>
      <c r="I23" s="23" t="s">
        <v>72</v>
      </c>
      <c r="J23" s="23" t="s">
        <v>68</v>
      </c>
      <c r="K23" s="21">
        <f t="shared" ref="K23:K39" si="5">E23*H23</f>
        <v>88027.418482000023</v>
      </c>
    </row>
    <row r="24" spans="1:11" x14ac:dyDescent="0.25">
      <c r="A24" s="23">
        <f t="shared" si="1"/>
        <v>13</v>
      </c>
      <c r="B24" s="24" t="s">
        <v>87</v>
      </c>
      <c r="C24" s="32">
        <v>38405</v>
      </c>
      <c r="D24" s="32">
        <v>50770</v>
      </c>
      <c r="E24" s="21">
        <v>2534986.1400000015</v>
      </c>
      <c r="F24" s="36">
        <f t="shared" si="4"/>
        <v>4.6300000000000001E-2</v>
      </c>
      <c r="G24" s="36">
        <f t="shared" si="4"/>
        <v>4.6300000000000001E-2</v>
      </c>
      <c r="H24" s="36">
        <f t="shared" si="4"/>
        <v>4.6300000000000001E-2</v>
      </c>
      <c r="I24" s="23" t="s">
        <v>72</v>
      </c>
      <c r="J24" s="23" t="s">
        <v>68</v>
      </c>
      <c r="K24" s="21">
        <f t="shared" si="5"/>
        <v>117369.85828200007</v>
      </c>
    </row>
    <row r="25" spans="1:11" x14ac:dyDescent="0.25">
      <c r="A25" s="23">
        <f t="shared" si="1"/>
        <v>14</v>
      </c>
      <c r="B25" s="24" t="s">
        <v>88</v>
      </c>
      <c r="C25" s="32">
        <v>38553</v>
      </c>
      <c r="D25" s="32">
        <v>50770</v>
      </c>
      <c r="E25" s="21">
        <v>2316976.9099999983</v>
      </c>
      <c r="F25" s="36">
        <f t="shared" si="4"/>
        <v>4.6300000000000001E-2</v>
      </c>
      <c r="G25" s="36">
        <f t="shared" si="4"/>
        <v>4.6300000000000001E-2</v>
      </c>
      <c r="H25" s="36">
        <f t="shared" si="4"/>
        <v>4.6300000000000001E-2</v>
      </c>
      <c r="I25" s="23" t="s">
        <v>72</v>
      </c>
      <c r="J25" s="23" t="s">
        <v>68</v>
      </c>
      <c r="K25" s="21">
        <f t="shared" si="5"/>
        <v>107276.03093299993</v>
      </c>
    </row>
    <row r="26" spans="1:11" x14ac:dyDescent="0.25">
      <c r="A26" s="23">
        <f t="shared" si="1"/>
        <v>15</v>
      </c>
      <c r="B26" s="24" t="s">
        <v>60</v>
      </c>
      <c r="C26" s="32">
        <v>39965</v>
      </c>
      <c r="D26" s="32">
        <v>52231</v>
      </c>
      <c r="E26" s="21">
        <v>7289275.179999995</v>
      </c>
      <c r="F26" s="36">
        <f>0.04191+0.00125</f>
        <v>4.3160000000000004E-2</v>
      </c>
      <c r="G26" s="36">
        <f>0.04191+0.00125</f>
        <v>4.3160000000000004E-2</v>
      </c>
      <c r="H26" s="36">
        <f>0.04191+0.00125</f>
        <v>4.3160000000000004E-2</v>
      </c>
      <c r="I26" s="23" t="s">
        <v>72</v>
      </c>
      <c r="J26" s="23" t="s">
        <v>68</v>
      </c>
      <c r="K26" s="21">
        <f t="shared" si="5"/>
        <v>314605.11676879984</v>
      </c>
    </row>
    <row r="27" spans="1:11" x14ac:dyDescent="0.25">
      <c r="A27" s="23">
        <f t="shared" si="1"/>
        <v>16</v>
      </c>
      <c r="B27" s="24" t="s">
        <v>61</v>
      </c>
      <c r="C27" s="32">
        <v>40203</v>
      </c>
      <c r="D27" s="32">
        <v>52231</v>
      </c>
      <c r="E27" s="21">
        <v>3076687.7499999981</v>
      </c>
      <c r="F27" s="36">
        <v>1.0279999999999999E-2</v>
      </c>
      <c r="G27" s="36">
        <v>1.0279999999999999E-2</v>
      </c>
      <c r="H27" s="36">
        <v>1.0279999999999999E-2</v>
      </c>
      <c r="I27" s="23" t="s">
        <v>72</v>
      </c>
      <c r="J27" s="23" t="s">
        <v>68</v>
      </c>
      <c r="K27" s="21">
        <f t="shared" si="5"/>
        <v>31628.350069999979</v>
      </c>
    </row>
    <row r="28" spans="1:11" x14ac:dyDescent="0.25">
      <c r="A28" s="23">
        <f t="shared" si="1"/>
        <v>17</v>
      </c>
      <c r="B28" s="24" t="s">
        <v>62</v>
      </c>
      <c r="C28" s="32">
        <v>40344</v>
      </c>
      <c r="D28" s="32">
        <v>52231</v>
      </c>
      <c r="E28" s="21">
        <v>2983156.4300000006</v>
      </c>
      <c r="F28" s="36">
        <v>1.0279999999999999E-2</v>
      </c>
      <c r="G28" s="36">
        <v>1.0279999999999999E-2</v>
      </c>
      <c r="H28" s="36">
        <v>1.0279999999999999E-2</v>
      </c>
      <c r="I28" s="23" t="s">
        <v>72</v>
      </c>
      <c r="J28" s="23" t="s">
        <v>68</v>
      </c>
      <c r="K28" s="21">
        <f t="shared" si="5"/>
        <v>30666.848100400006</v>
      </c>
    </row>
    <row r="29" spans="1:11" x14ac:dyDescent="0.25">
      <c r="A29" s="23">
        <f t="shared" si="1"/>
        <v>18</v>
      </c>
      <c r="B29" s="24" t="s">
        <v>63</v>
      </c>
      <c r="C29" s="32">
        <v>40857</v>
      </c>
      <c r="D29" s="32">
        <v>53329</v>
      </c>
      <c r="E29" s="21">
        <v>4178526.660000002</v>
      </c>
      <c r="F29" s="36">
        <v>1.108E-2</v>
      </c>
      <c r="G29" s="36">
        <v>1.108E-2</v>
      </c>
      <c r="H29" s="36">
        <v>1.108E-2</v>
      </c>
      <c r="I29" s="23" t="s">
        <v>72</v>
      </c>
      <c r="J29" s="23" t="s">
        <v>68</v>
      </c>
      <c r="K29" s="21">
        <f t="shared" ref="K29:K33" si="6">E29*H29</f>
        <v>46298.075392800019</v>
      </c>
    </row>
    <row r="30" spans="1:11" x14ac:dyDescent="0.25">
      <c r="A30" s="23">
        <f t="shared" si="1"/>
        <v>19</v>
      </c>
      <c r="B30" s="24" t="s">
        <v>64</v>
      </c>
      <c r="C30" s="32">
        <v>41107</v>
      </c>
      <c r="D30" s="32">
        <v>53329</v>
      </c>
      <c r="E30" s="21">
        <v>4178526.660000002</v>
      </c>
      <c r="F30" s="36">
        <v>1.108E-2</v>
      </c>
      <c r="G30" s="36">
        <v>1.108E-2</v>
      </c>
      <c r="H30" s="36">
        <v>1.108E-2</v>
      </c>
      <c r="I30" s="23" t="s">
        <v>72</v>
      </c>
      <c r="J30" s="23" t="s">
        <v>68</v>
      </c>
      <c r="K30" s="21">
        <f t="shared" si="6"/>
        <v>46298.075392800019</v>
      </c>
    </row>
    <row r="31" spans="1:11" x14ac:dyDescent="0.25">
      <c r="A31" s="23">
        <f t="shared" si="1"/>
        <v>20</v>
      </c>
      <c r="B31" s="24" t="s">
        <v>65</v>
      </c>
      <c r="C31" s="32">
        <v>41383</v>
      </c>
      <c r="D31" s="32">
        <v>53329</v>
      </c>
      <c r="E31" s="21">
        <v>4949676.2500000009</v>
      </c>
      <c r="F31" s="36">
        <v>1.108E-2</v>
      </c>
      <c r="G31" s="36">
        <v>1.108E-2</v>
      </c>
      <c r="H31" s="36">
        <v>1.108E-2</v>
      </c>
      <c r="I31" s="23" t="s">
        <v>72</v>
      </c>
      <c r="J31" s="23" t="s">
        <v>68</v>
      </c>
      <c r="K31" s="21">
        <f t="shared" si="6"/>
        <v>54842.412850000008</v>
      </c>
    </row>
    <row r="32" spans="1:11" x14ac:dyDescent="0.25">
      <c r="A32" s="23">
        <f t="shared" si="1"/>
        <v>21</v>
      </c>
      <c r="B32" s="24" t="s">
        <v>66</v>
      </c>
      <c r="C32" s="32">
        <v>41835</v>
      </c>
      <c r="D32" s="32">
        <v>53329</v>
      </c>
      <c r="E32" s="21">
        <v>735189.3</v>
      </c>
      <c r="F32" s="36">
        <v>1.108E-2</v>
      </c>
      <c r="G32" s="36">
        <v>1.108E-2</v>
      </c>
      <c r="H32" s="36">
        <v>1.108E-2</v>
      </c>
      <c r="I32" s="23" t="s">
        <v>72</v>
      </c>
      <c r="J32" s="23" t="s">
        <v>68</v>
      </c>
      <c r="K32" s="21">
        <f t="shared" si="6"/>
        <v>8145.8974440000002</v>
      </c>
    </row>
    <row r="33" spans="1:11" x14ac:dyDescent="0.25">
      <c r="A33" s="23">
        <f t="shared" si="1"/>
        <v>22</v>
      </c>
      <c r="B33" s="24" t="s">
        <v>67</v>
      </c>
      <c r="C33" s="32">
        <v>42338</v>
      </c>
      <c r="D33" s="32">
        <v>54423</v>
      </c>
      <c r="E33" s="21">
        <v>8033843.6999999955</v>
      </c>
      <c r="F33" s="36">
        <v>1.174E-2</v>
      </c>
      <c r="G33" s="36">
        <v>1.174E-2</v>
      </c>
      <c r="H33" s="36">
        <v>1.174E-2</v>
      </c>
      <c r="I33" s="23" t="s">
        <v>72</v>
      </c>
      <c r="J33" s="23" t="s">
        <v>68</v>
      </c>
      <c r="K33" s="21">
        <f t="shared" si="6"/>
        <v>94317.325037999952</v>
      </c>
    </row>
    <row r="34" spans="1:11" x14ac:dyDescent="0.25">
      <c r="A34" s="23">
        <f t="shared" si="1"/>
        <v>23</v>
      </c>
      <c r="B34" s="24" t="s">
        <v>89</v>
      </c>
      <c r="C34" s="32">
        <v>43024</v>
      </c>
      <c r="D34" s="32">
        <v>54423</v>
      </c>
      <c r="E34" s="21">
        <v>8381031.0699999938</v>
      </c>
      <c r="F34" s="36">
        <v>1.174E-2</v>
      </c>
      <c r="G34" s="36">
        <v>1.174E-2</v>
      </c>
      <c r="H34" s="36">
        <v>1.174E-2</v>
      </c>
      <c r="I34" s="23" t="s">
        <v>72</v>
      </c>
      <c r="J34" s="23" t="s">
        <v>68</v>
      </c>
      <c r="K34" s="21">
        <f t="shared" si="5"/>
        <v>98393.304761799925</v>
      </c>
    </row>
    <row r="35" spans="1:11" x14ac:dyDescent="0.25">
      <c r="A35" s="23">
        <f t="shared" si="1"/>
        <v>24</v>
      </c>
      <c r="B35" s="24" t="s">
        <v>90</v>
      </c>
      <c r="C35" s="32">
        <v>43441</v>
      </c>
      <c r="D35" s="32">
        <v>54423</v>
      </c>
      <c r="E35" s="21">
        <v>5972383.6300000008</v>
      </c>
      <c r="F35" s="36">
        <v>1.174E-2</v>
      </c>
      <c r="G35" s="36">
        <v>1.174E-2</v>
      </c>
      <c r="H35" s="36">
        <v>1.174E-2</v>
      </c>
      <c r="I35" s="23" t="s">
        <v>72</v>
      </c>
      <c r="J35" s="23" t="s">
        <v>68</v>
      </c>
      <c r="K35" s="21">
        <f t="shared" si="5"/>
        <v>70115.783816200012</v>
      </c>
    </row>
    <row r="36" spans="1:11" x14ac:dyDescent="0.25">
      <c r="A36" s="23">
        <f t="shared" si="1"/>
        <v>25</v>
      </c>
      <c r="B36" s="24" t="s">
        <v>91</v>
      </c>
      <c r="C36" s="32">
        <v>43923</v>
      </c>
      <c r="D36" s="32">
        <v>56249</v>
      </c>
      <c r="E36" s="21">
        <v>6638029.5099999998</v>
      </c>
      <c r="F36" s="36">
        <v>1.1990000000000001E-2</v>
      </c>
      <c r="G36" s="36">
        <v>1.1990000000000001E-2</v>
      </c>
      <c r="H36" s="36">
        <v>1.1990000000000001E-2</v>
      </c>
      <c r="I36" s="23" t="s">
        <v>72</v>
      </c>
      <c r="J36" s="23" t="s">
        <v>68</v>
      </c>
      <c r="K36" s="21">
        <f t="shared" si="5"/>
        <v>79589.973824900007</v>
      </c>
    </row>
    <row r="37" spans="1:11" x14ac:dyDescent="0.25">
      <c r="A37" s="23">
        <f t="shared" si="1"/>
        <v>26</v>
      </c>
      <c r="B37" s="24" t="s">
        <v>92</v>
      </c>
      <c r="C37" s="32">
        <v>44259</v>
      </c>
      <c r="D37" s="32">
        <v>56249</v>
      </c>
      <c r="E37" s="21">
        <v>4701252.7700000005</v>
      </c>
      <c r="F37" s="36">
        <v>2.477E-2</v>
      </c>
      <c r="G37" s="36">
        <v>2.477E-2</v>
      </c>
      <c r="H37" s="36">
        <v>2.477E-2</v>
      </c>
      <c r="I37" s="23" t="s">
        <v>72</v>
      </c>
      <c r="J37" s="23" t="s">
        <v>68</v>
      </c>
      <c r="K37" s="21">
        <f t="shared" si="5"/>
        <v>116450.03111290002</v>
      </c>
    </row>
    <row r="38" spans="1:11" x14ac:dyDescent="0.25">
      <c r="A38" s="23">
        <f t="shared" si="1"/>
        <v>27</v>
      </c>
      <c r="B38" s="24" t="s">
        <v>93</v>
      </c>
      <c r="C38" s="32">
        <v>44585</v>
      </c>
      <c r="D38" s="32">
        <v>56249</v>
      </c>
      <c r="E38" s="21">
        <v>9641475.25</v>
      </c>
      <c r="F38" s="36">
        <v>3.2149999999999998E-2</v>
      </c>
      <c r="G38" s="36">
        <v>3.2149999999999998E-2</v>
      </c>
      <c r="H38" s="36">
        <v>3.2149999999999998E-2</v>
      </c>
      <c r="I38" s="23" t="s">
        <v>72</v>
      </c>
      <c r="J38" s="23" t="s">
        <v>68</v>
      </c>
      <c r="K38" s="21">
        <f t="shared" si="5"/>
        <v>309973.42928749998</v>
      </c>
    </row>
    <row r="39" spans="1:11" x14ac:dyDescent="0.25">
      <c r="A39" s="23">
        <f t="shared" si="1"/>
        <v>28</v>
      </c>
      <c r="B39" s="24" t="s">
        <v>94</v>
      </c>
      <c r="C39" s="32">
        <v>44882</v>
      </c>
      <c r="D39" s="32">
        <v>56249</v>
      </c>
      <c r="E39" s="22">
        <v>13653162.01</v>
      </c>
      <c r="F39" s="37">
        <f>0.03679+0.00125</f>
        <v>3.8040000000000004E-2</v>
      </c>
      <c r="G39" s="37">
        <f>0.03679+0.00125</f>
        <v>3.8040000000000004E-2</v>
      </c>
      <c r="H39" s="37">
        <f>0.03679+0.00125</f>
        <v>3.8040000000000004E-2</v>
      </c>
      <c r="I39" s="28" t="s">
        <v>72</v>
      </c>
      <c r="J39" s="28" t="s">
        <v>68</v>
      </c>
      <c r="K39" s="22">
        <f t="shared" si="5"/>
        <v>519366.28286040004</v>
      </c>
    </row>
    <row r="40" spans="1:11" x14ac:dyDescent="0.25">
      <c r="A40" s="23">
        <f t="shared" si="1"/>
        <v>29</v>
      </c>
      <c r="B40" s="25" t="s">
        <v>69</v>
      </c>
      <c r="E40" s="21">
        <f>SUM(E12:E39)</f>
        <v>111823302.33</v>
      </c>
      <c r="F40" s="26"/>
      <c r="G40" s="26"/>
      <c r="H40" s="26"/>
      <c r="I40" s="23"/>
      <c r="K40" s="21">
        <f>SUM(K12:K39)</f>
        <v>2921794.3805087004</v>
      </c>
    </row>
    <row r="41" spans="1:11" x14ac:dyDescent="0.25">
      <c r="A41" s="23">
        <f t="shared" si="1"/>
        <v>30</v>
      </c>
      <c r="E41" s="21"/>
      <c r="F41" s="26"/>
      <c r="G41" s="26"/>
      <c r="H41" s="26"/>
      <c r="I41" s="23"/>
      <c r="K41" s="21"/>
    </row>
    <row r="42" spans="1:11" x14ac:dyDescent="0.25">
      <c r="A42" s="23">
        <f t="shared" si="1"/>
        <v>31</v>
      </c>
      <c r="B42" s="24" t="s">
        <v>95</v>
      </c>
      <c r="C42" s="32">
        <v>42880</v>
      </c>
      <c r="D42" s="32">
        <v>48354</v>
      </c>
      <c r="E42" s="22">
        <v>16633868.59</v>
      </c>
      <c r="F42" s="27">
        <v>3.4700000000000002E-2</v>
      </c>
      <c r="G42" s="27">
        <v>3.4700000000000002E-2</v>
      </c>
      <c r="H42" s="27">
        <v>3.4700000000000002E-2</v>
      </c>
      <c r="I42" s="28" t="s">
        <v>72</v>
      </c>
      <c r="J42" s="28" t="s">
        <v>54</v>
      </c>
      <c r="K42" s="22">
        <f>E42*H42</f>
        <v>577195.24007300008</v>
      </c>
    </row>
    <row r="43" spans="1:11" x14ac:dyDescent="0.25">
      <c r="A43" s="23">
        <f t="shared" si="1"/>
        <v>32</v>
      </c>
      <c r="B43" s="25" t="s">
        <v>70</v>
      </c>
      <c r="E43" s="21">
        <f>SUM(E42:E42)</f>
        <v>16633868.59</v>
      </c>
      <c r="F43" s="26"/>
      <c r="G43" s="26"/>
      <c r="H43" s="26"/>
      <c r="I43" s="23"/>
      <c r="K43" s="21">
        <f>SUM(K42:K42)</f>
        <v>577195.24007300008</v>
      </c>
    </row>
    <row r="44" spans="1:11" x14ac:dyDescent="0.25">
      <c r="A44" s="23">
        <f t="shared" si="1"/>
        <v>33</v>
      </c>
      <c r="E44" s="21"/>
      <c r="F44" s="26"/>
      <c r="G44" s="26"/>
      <c r="H44" s="26"/>
      <c r="I44" s="23"/>
      <c r="K44" s="21"/>
    </row>
    <row r="45" spans="1:11" x14ac:dyDescent="0.25">
      <c r="A45" s="23">
        <f t="shared" si="1"/>
        <v>34</v>
      </c>
      <c r="B45" s="20">
        <v>39023001</v>
      </c>
      <c r="C45" s="32">
        <v>33676</v>
      </c>
      <c r="D45" s="32">
        <v>46459</v>
      </c>
      <c r="E45" s="39">
        <f>1788384.63-15410.05-15668.17-15930.61-16197.45-16468.75-16744.6-17025.08-17310.25-17600.19-17895-18194.74-18499.5-18809.37-19124.42-19444.76-19770.46-20101.61-20438.31-20780.66-21128.73-21482.64-21842.47-22208.33-22580.32-22958.54-23343.1-23734.1-24131.64-24535.85-24946.82-25364.68-25789.54-26221.51-26660.73-27107.29-27561.34-28022.99-28492.38-28969.62-29454.87-29948.23-30449.87-30959.9-31478.48-32005.75-32541.84-33086.92-33641.12-34204.61-34777.54-35360.06-35952.34</f>
        <v>526026.49999999942</v>
      </c>
      <c r="F45" s="36">
        <v>6.7000000000000004E-2</v>
      </c>
      <c r="G45" s="36">
        <v>6.7000000000000004E-2</v>
      </c>
      <c r="H45" s="36">
        <v>6.7000000000000004E-2</v>
      </c>
      <c r="I45" s="23" t="s">
        <v>72</v>
      </c>
      <c r="J45" s="23" t="s">
        <v>55</v>
      </c>
      <c r="K45" s="38">
        <f t="shared" ref="K45:K46" si="7">E45*H45</f>
        <v>35243.77549999996</v>
      </c>
    </row>
    <row r="46" spans="1:11" x14ac:dyDescent="0.25">
      <c r="A46" s="23">
        <f t="shared" si="1"/>
        <v>35</v>
      </c>
      <c r="B46" s="20">
        <v>39024001</v>
      </c>
      <c r="C46" s="32">
        <v>34348</v>
      </c>
      <c r="D46" s="32">
        <v>47132</v>
      </c>
      <c r="E46" s="39">
        <f>3055125.09-22182.74-22554.31-22932.09-23316.2-23706.75-24103.84-24507.58-24918.08-25335.46-25759.83-26191.3-26630.01-27076.06-27529.58-27990.7-28459.55-28936.25-29420.93-29913.73-30414.78-30924.23-31442.21-31968.87-32504.35-33048.8-33602.36-34165.2-34737.47-35319.32-35910.92-36512.43-37124.01-37745.84-38378.08-39020.91-39674.51-40339.06-41014.74-41701.74-42400.24-43110.45-43832.55-44566.74-45313.24-46072.23-46843.94-47628.58-48426.36-49237.5-50062.23-50900.77-51753.36</f>
        <v>1237962.0799999996</v>
      </c>
      <c r="F46" s="36">
        <v>6.7000000000000004E-2</v>
      </c>
      <c r="G46" s="36">
        <v>6.7000000000000004E-2</v>
      </c>
      <c r="H46" s="36">
        <v>6.7000000000000004E-2</v>
      </c>
      <c r="I46" s="23" t="s">
        <v>72</v>
      </c>
      <c r="J46" s="23" t="s">
        <v>55</v>
      </c>
      <c r="K46" s="38">
        <f t="shared" si="7"/>
        <v>82943.459359999979</v>
      </c>
    </row>
    <row r="47" spans="1:11" x14ac:dyDescent="0.25">
      <c r="A47" s="23">
        <f t="shared" si="1"/>
        <v>36</v>
      </c>
      <c r="B47" s="20">
        <v>39024003</v>
      </c>
      <c r="C47" s="32">
        <v>34348</v>
      </c>
      <c r="D47" s="32">
        <v>47132</v>
      </c>
      <c r="E47" s="39">
        <f>300040.48-12166.1</f>
        <v>287874.38</v>
      </c>
      <c r="F47" s="36">
        <v>6.3E-2</v>
      </c>
      <c r="G47" s="36">
        <v>6.3E-2</v>
      </c>
      <c r="H47" s="36">
        <v>6.3E-2</v>
      </c>
      <c r="I47" s="23" t="s">
        <v>72</v>
      </c>
      <c r="J47" s="23" t="s">
        <v>55</v>
      </c>
      <c r="K47" s="38">
        <f t="shared" ref="K47" si="8">E47*H47</f>
        <v>18136.085940000001</v>
      </c>
    </row>
    <row r="48" spans="1:11" x14ac:dyDescent="0.25">
      <c r="A48" s="23">
        <f t="shared" si="1"/>
        <v>37</v>
      </c>
      <c r="B48" s="20">
        <v>39025001</v>
      </c>
      <c r="C48" s="32">
        <v>35551</v>
      </c>
      <c r="D48" s="32">
        <v>48335</v>
      </c>
      <c r="E48" s="40">
        <f>4410749.02-25036.65-25430.98-25831.52-26238.36-26651.62-27071.38-27497.76-27930.85-28370.76-28817.6-29271.47-29732.5-30200.79-30676.45-31159.6-31650.37-32148.86-32655.2-33169.52-33691.94-34222.59-34761.6-35309.09-35865.21-36430.09-37003.86-37586.67-38178.66-38779.98-39390.76-40011.17-40641.34-41281.44-41931.63-42592.05-43262.87-43944.26-44636.39-45339.41-46053.5-46778.85-47515.61-48263.98-49024.14-49796.27-50580.56-51377.21-52186.4-53008.33-53843.22-54691.25-55552.63</f>
        <v>2417673.8199999998</v>
      </c>
      <c r="F48" s="37">
        <v>6.3E-2</v>
      </c>
      <c r="G48" s="37">
        <v>6.3E-2</v>
      </c>
      <c r="H48" s="37">
        <v>6.3E-2</v>
      </c>
      <c r="I48" s="28" t="s">
        <v>72</v>
      </c>
      <c r="J48" s="28" t="s">
        <v>55</v>
      </c>
      <c r="K48" s="22">
        <f t="shared" ref="K48" si="9">E48*H48</f>
        <v>152313.45066</v>
      </c>
    </row>
    <row r="49" spans="1:11" x14ac:dyDescent="0.25">
      <c r="A49" s="23">
        <f t="shared" si="1"/>
        <v>38</v>
      </c>
      <c r="B49" s="25" t="s">
        <v>71</v>
      </c>
      <c r="E49" s="39">
        <f>SUM(E45:E48)</f>
        <v>4469536.7799999993</v>
      </c>
      <c r="H49" s="26"/>
      <c r="K49" s="29">
        <f>SUM(K45:K48)</f>
        <v>288636.77145999996</v>
      </c>
    </row>
    <row r="50" spans="1:11" x14ac:dyDescent="0.25">
      <c r="A50" s="23">
        <f t="shared" si="1"/>
        <v>39</v>
      </c>
    </row>
    <row r="51" spans="1:11" x14ac:dyDescent="0.25">
      <c r="A51" s="23">
        <f t="shared" si="1"/>
        <v>40</v>
      </c>
      <c r="B51" t="s">
        <v>73</v>
      </c>
      <c r="E51" s="29">
        <f>E40+E43+E49</f>
        <v>132926707.7</v>
      </c>
      <c r="K51" s="29">
        <f>K40+K43+K49</f>
        <v>3787626.3920417004</v>
      </c>
    </row>
    <row r="52" spans="1:11" x14ac:dyDescent="0.25">
      <c r="A52" s="23">
        <f t="shared" si="1"/>
        <v>41</v>
      </c>
    </row>
    <row r="53" spans="1:11" x14ac:dyDescent="0.25">
      <c r="A53" s="23">
        <f t="shared" si="1"/>
        <v>42</v>
      </c>
      <c r="B53" t="s">
        <v>74</v>
      </c>
      <c r="H53" s="30">
        <f>K51/E51</f>
        <v>2.8494096164556556E-2</v>
      </c>
    </row>
    <row r="54" spans="1:11" x14ac:dyDescent="0.25">
      <c r="A54" s="23">
        <f t="shared" si="1"/>
        <v>43</v>
      </c>
      <c r="B54" t="s">
        <v>75</v>
      </c>
    </row>
    <row r="55" spans="1:11" x14ac:dyDescent="0.25">
      <c r="A55" s="23">
        <f t="shared" si="1"/>
        <v>44</v>
      </c>
    </row>
    <row r="56" spans="1:11" x14ac:dyDescent="0.25">
      <c r="A56" s="23">
        <f t="shared" si="1"/>
        <v>45</v>
      </c>
    </row>
    <row r="57" spans="1:11" x14ac:dyDescent="0.25">
      <c r="A57" s="23">
        <f t="shared" si="1"/>
        <v>46</v>
      </c>
    </row>
  </sheetData>
  <phoneticPr fontId="5" type="noConversion"/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72B8-BCC6-4649-9B9F-D103C750ED87}">
  <sheetPr>
    <pageSetUpPr fitToPage="1"/>
  </sheetPr>
  <dimension ref="A1:L56"/>
  <sheetViews>
    <sheetView workbookViewId="0">
      <pane xSplit="4" ySplit="11" topLeftCell="E39" activePane="bottomRight" state="frozen"/>
      <selection pane="topRight" activeCell="E1" sqref="E1"/>
      <selection pane="bottomLeft" activeCell="A13" sqref="A13"/>
      <selection pane="bottomRight" activeCell="A5" sqref="A5"/>
    </sheetView>
  </sheetViews>
  <sheetFormatPr defaultRowHeight="15" x14ac:dyDescent="0.25"/>
  <cols>
    <col min="3" max="4" width="10.7109375" bestFit="1" customWidth="1"/>
    <col min="5" max="5" width="16.28515625" bestFit="1" customWidth="1"/>
    <col min="10" max="10" width="10.28515625" bestFit="1" customWidth="1"/>
    <col min="11" max="11" width="14.28515625" bestFit="1" customWidth="1"/>
    <col min="12" max="12" width="15.28515625" customWidth="1"/>
  </cols>
  <sheetData>
    <row r="1" spans="1:12" ht="18.75" x14ac:dyDescent="0.3">
      <c r="A1" s="34" t="s">
        <v>96</v>
      </c>
      <c r="B1" s="35"/>
      <c r="C1" s="35"/>
      <c r="D1" s="35"/>
      <c r="K1" t="s">
        <v>102</v>
      </c>
      <c r="L1" s="13"/>
    </row>
    <row r="2" spans="1:12" ht="18.75" x14ac:dyDescent="0.3">
      <c r="A2" s="34" t="s">
        <v>98</v>
      </c>
      <c r="B2" s="35"/>
      <c r="C2" s="35"/>
      <c r="D2" s="35"/>
    </row>
    <row r="3" spans="1:12" ht="18.75" x14ac:dyDescent="0.3">
      <c r="A3" s="34" t="s">
        <v>97</v>
      </c>
      <c r="B3" s="35"/>
      <c r="C3" s="35"/>
      <c r="D3" s="35"/>
    </row>
    <row r="4" spans="1:12" ht="18.75" x14ac:dyDescent="0.3">
      <c r="A4" s="34" t="s">
        <v>99</v>
      </c>
      <c r="B4" s="35"/>
      <c r="C4" s="35"/>
      <c r="D4" s="35"/>
    </row>
    <row r="6" spans="1:12" x14ac:dyDescent="0.25">
      <c r="A6" s="1"/>
      <c r="B6" s="2"/>
      <c r="C6" s="3"/>
      <c r="D6" s="2"/>
      <c r="E6" s="3"/>
      <c r="F6" s="2"/>
      <c r="G6" s="3"/>
      <c r="H6" s="2"/>
      <c r="I6" s="3"/>
      <c r="J6" s="2"/>
      <c r="K6" s="2"/>
      <c r="L6" s="4" t="s">
        <v>0</v>
      </c>
    </row>
    <row r="7" spans="1:12" x14ac:dyDescent="0.25">
      <c r="A7" s="5"/>
      <c r="B7" s="6"/>
      <c r="C7" s="7"/>
      <c r="D7" s="6"/>
      <c r="E7" s="7"/>
      <c r="F7" s="6"/>
      <c r="G7" s="7"/>
      <c r="H7" s="6"/>
      <c r="I7" s="7" t="s">
        <v>1</v>
      </c>
      <c r="J7" s="6"/>
      <c r="K7" s="6" t="s">
        <v>2</v>
      </c>
      <c r="L7" s="8" t="s">
        <v>3</v>
      </c>
    </row>
    <row r="8" spans="1:12" x14ac:dyDescent="0.25">
      <c r="A8" s="5"/>
      <c r="B8" s="6" t="s">
        <v>4</v>
      </c>
      <c r="C8" s="7" t="s">
        <v>5</v>
      </c>
      <c r="D8" s="6" t="s">
        <v>5</v>
      </c>
      <c r="E8" s="7"/>
      <c r="F8" s="6"/>
      <c r="G8" s="7" t="s">
        <v>6</v>
      </c>
      <c r="H8" s="6" t="s">
        <v>6</v>
      </c>
      <c r="I8" s="7" t="s">
        <v>7</v>
      </c>
      <c r="J8" s="6"/>
      <c r="K8" s="6" t="s">
        <v>6</v>
      </c>
      <c r="L8" s="8" t="s">
        <v>8</v>
      </c>
    </row>
    <row r="9" spans="1:12" x14ac:dyDescent="0.25">
      <c r="A9" s="5"/>
      <c r="B9" s="6" t="s">
        <v>9</v>
      </c>
      <c r="C9" s="7" t="s">
        <v>10</v>
      </c>
      <c r="D9" s="6" t="s">
        <v>10</v>
      </c>
      <c r="E9" s="7" t="s">
        <v>11</v>
      </c>
      <c r="F9" s="6" t="s">
        <v>12</v>
      </c>
      <c r="G9" s="7" t="s">
        <v>13</v>
      </c>
      <c r="H9" s="6" t="s">
        <v>13</v>
      </c>
      <c r="I9" s="7" t="s">
        <v>14</v>
      </c>
      <c r="J9" s="6" t="s">
        <v>15</v>
      </c>
      <c r="K9" s="6" t="s">
        <v>16</v>
      </c>
      <c r="L9" s="8" t="s">
        <v>12</v>
      </c>
    </row>
    <row r="10" spans="1:12" x14ac:dyDescent="0.25">
      <c r="A10" s="5" t="s">
        <v>17</v>
      </c>
      <c r="B10" s="6" t="s">
        <v>18</v>
      </c>
      <c r="C10" s="7" t="s">
        <v>18</v>
      </c>
      <c r="D10" s="6" t="s">
        <v>19</v>
      </c>
      <c r="E10" s="7" t="s">
        <v>20</v>
      </c>
      <c r="F10" s="6" t="s">
        <v>21</v>
      </c>
      <c r="G10" s="7" t="s">
        <v>18</v>
      </c>
      <c r="H10" s="6" t="s">
        <v>19</v>
      </c>
      <c r="I10" s="7" t="s">
        <v>22</v>
      </c>
      <c r="J10" s="6" t="s">
        <v>23</v>
      </c>
      <c r="K10" s="6" t="s">
        <v>24</v>
      </c>
      <c r="L10" s="8" t="s">
        <v>6</v>
      </c>
    </row>
    <row r="11" spans="1:12" x14ac:dyDescent="0.25">
      <c r="A11" s="9"/>
      <c r="B11" s="10" t="s">
        <v>25</v>
      </c>
      <c r="C11" s="11" t="s">
        <v>26</v>
      </c>
      <c r="D11" s="10" t="s">
        <v>27</v>
      </c>
      <c r="E11" s="11" t="s">
        <v>28</v>
      </c>
      <c r="F11" s="10" t="s">
        <v>29</v>
      </c>
      <c r="G11" s="11" t="s">
        <v>30</v>
      </c>
      <c r="H11" s="10" t="s">
        <v>31</v>
      </c>
      <c r="I11" s="11" t="s">
        <v>32</v>
      </c>
      <c r="J11" s="10" t="s">
        <v>33</v>
      </c>
      <c r="K11" s="10" t="s">
        <v>34</v>
      </c>
      <c r="L11" s="12" t="s">
        <v>35</v>
      </c>
    </row>
    <row r="12" spans="1:12" x14ac:dyDescent="0.25">
      <c r="A12" s="23">
        <v>1</v>
      </c>
      <c r="B12" s="24" t="s">
        <v>79</v>
      </c>
      <c r="C12" s="32">
        <v>36192</v>
      </c>
      <c r="D12" s="32">
        <v>48582</v>
      </c>
      <c r="E12" s="21">
        <v>1210065.7399999986</v>
      </c>
      <c r="F12" s="36">
        <f>0.801%+0.125%</f>
        <v>9.2599999999999991E-3</v>
      </c>
      <c r="G12" s="36">
        <f>0.801%+0.125%</f>
        <v>9.2599999999999991E-3</v>
      </c>
      <c r="H12" s="36">
        <f>0.801%+0.125%</f>
        <v>9.2599999999999991E-3</v>
      </c>
      <c r="I12" s="23" t="s">
        <v>72</v>
      </c>
      <c r="J12" s="23" t="s">
        <v>68</v>
      </c>
      <c r="K12" s="21">
        <f>E12*H12</f>
        <v>11205.208752399985</v>
      </c>
    </row>
    <row r="13" spans="1:12" x14ac:dyDescent="0.25">
      <c r="A13" s="23">
        <f>A12+1</f>
        <v>2</v>
      </c>
      <c r="B13" s="24" t="s">
        <v>80</v>
      </c>
      <c r="C13" s="32">
        <v>36192</v>
      </c>
      <c r="D13" s="32">
        <v>48582</v>
      </c>
      <c r="E13" s="21">
        <v>723294.33000000019</v>
      </c>
      <c r="F13" s="36">
        <v>7.4000000000000003E-3</v>
      </c>
      <c r="G13" s="36">
        <v>7.4000000000000003E-3</v>
      </c>
      <c r="H13" s="36">
        <v>7.4000000000000003E-3</v>
      </c>
      <c r="I13" s="23" t="s">
        <v>72</v>
      </c>
      <c r="J13" s="23" t="s">
        <v>68</v>
      </c>
      <c r="K13" s="21">
        <f t="shared" ref="K13:K39" si="0">E13*H13</f>
        <v>5352.3780420000021</v>
      </c>
    </row>
    <row r="14" spans="1:12" x14ac:dyDescent="0.25">
      <c r="A14" s="23">
        <f t="shared" ref="A14:A56" si="1">A13+1</f>
        <v>3</v>
      </c>
      <c r="B14" s="24" t="s">
        <v>81</v>
      </c>
      <c r="C14" s="32">
        <v>36192</v>
      </c>
      <c r="D14" s="32">
        <v>48582</v>
      </c>
      <c r="E14" s="21">
        <v>1012689.58</v>
      </c>
      <c r="F14" s="36">
        <f t="shared" ref="F14:H15" si="2">0.01359+0.00125</f>
        <v>1.4839999999999999E-2</v>
      </c>
      <c r="G14" s="36">
        <f t="shared" si="2"/>
        <v>1.4839999999999999E-2</v>
      </c>
      <c r="H14" s="36">
        <f t="shared" si="2"/>
        <v>1.4839999999999999E-2</v>
      </c>
      <c r="I14" s="23" t="s">
        <v>72</v>
      </c>
      <c r="J14" s="23" t="s">
        <v>68</v>
      </c>
      <c r="K14" s="21">
        <f t="shared" si="0"/>
        <v>15028.313367199999</v>
      </c>
    </row>
    <row r="15" spans="1:12" x14ac:dyDescent="0.25">
      <c r="A15" s="23">
        <f t="shared" si="1"/>
        <v>4</v>
      </c>
      <c r="B15" s="24" t="s">
        <v>82</v>
      </c>
      <c r="C15" s="32">
        <v>36192</v>
      </c>
      <c r="D15" s="32">
        <v>48582</v>
      </c>
      <c r="E15" s="21">
        <v>2026204.6900000006</v>
      </c>
      <c r="F15" s="36">
        <f t="shared" si="2"/>
        <v>1.4839999999999999E-2</v>
      </c>
      <c r="G15" s="36">
        <f t="shared" si="2"/>
        <v>1.4839999999999999E-2</v>
      </c>
      <c r="H15" s="36">
        <f t="shared" si="2"/>
        <v>1.4839999999999999E-2</v>
      </c>
      <c r="I15" s="23" t="s">
        <v>72</v>
      </c>
      <c r="J15" s="23" t="s">
        <v>68</v>
      </c>
      <c r="K15" s="21">
        <f t="shared" si="0"/>
        <v>30068.877599600008</v>
      </c>
    </row>
    <row r="16" spans="1:12" x14ac:dyDescent="0.25">
      <c r="A16" s="23">
        <f t="shared" si="1"/>
        <v>5</v>
      </c>
      <c r="B16" s="24" t="s">
        <v>83</v>
      </c>
      <c r="C16" s="32">
        <v>37043</v>
      </c>
      <c r="D16" s="32">
        <v>49674</v>
      </c>
      <c r="E16" s="21">
        <v>2107774.2799999993</v>
      </c>
      <c r="F16" s="36">
        <f t="shared" ref="F16:H20" si="3">0.0451+0.00125</f>
        <v>4.6350000000000002E-2</v>
      </c>
      <c r="G16" s="36">
        <f t="shared" si="3"/>
        <v>4.6350000000000002E-2</v>
      </c>
      <c r="H16" s="36">
        <f t="shared" si="3"/>
        <v>4.6350000000000002E-2</v>
      </c>
      <c r="I16" s="23" t="s">
        <v>72</v>
      </c>
      <c r="J16" s="23" t="s">
        <v>68</v>
      </c>
      <c r="K16" s="21">
        <f t="shared" si="0"/>
        <v>97695.337877999977</v>
      </c>
    </row>
    <row r="17" spans="1:12" x14ac:dyDescent="0.25">
      <c r="A17" s="23">
        <f t="shared" si="1"/>
        <v>6</v>
      </c>
      <c r="B17" s="24" t="s">
        <v>56</v>
      </c>
      <c r="C17" s="32">
        <v>37043</v>
      </c>
      <c r="D17" s="32">
        <v>49674</v>
      </c>
      <c r="E17" s="21">
        <v>2476635.0000000009</v>
      </c>
      <c r="F17" s="36">
        <f t="shared" si="3"/>
        <v>4.6350000000000002E-2</v>
      </c>
      <c r="G17" s="36">
        <f t="shared" si="3"/>
        <v>4.6350000000000002E-2</v>
      </c>
      <c r="H17" s="36">
        <f t="shared" si="3"/>
        <v>4.6350000000000002E-2</v>
      </c>
      <c r="I17" s="23" t="s">
        <v>72</v>
      </c>
      <c r="J17" s="23" t="s">
        <v>68</v>
      </c>
      <c r="K17" s="21">
        <f t="shared" si="0"/>
        <v>114792.03225000005</v>
      </c>
    </row>
    <row r="18" spans="1:12" x14ac:dyDescent="0.25">
      <c r="A18" s="23">
        <f t="shared" si="1"/>
        <v>7</v>
      </c>
      <c r="B18" s="24" t="s">
        <v>57</v>
      </c>
      <c r="C18" s="32">
        <v>37043</v>
      </c>
      <c r="D18" s="32">
        <v>49674</v>
      </c>
      <c r="E18" s="21">
        <v>1053887.6700000002</v>
      </c>
      <c r="F18" s="36">
        <f t="shared" si="3"/>
        <v>4.6350000000000002E-2</v>
      </c>
      <c r="G18" s="36">
        <f t="shared" si="3"/>
        <v>4.6350000000000002E-2</v>
      </c>
      <c r="H18" s="36">
        <f t="shared" si="3"/>
        <v>4.6350000000000002E-2</v>
      </c>
      <c r="I18" s="23" t="s">
        <v>72</v>
      </c>
      <c r="J18" s="23" t="s">
        <v>68</v>
      </c>
      <c r="K18" s="21">
        <f t="shared" si="0"/>
        <v>48847.693504500006</v>
      </c>
    </row>
    <row r="19" spans="1:12" x14ac:dyDescent="0.25">
      <c r="A19" s="23">
        <f t="shared" si="1"/>
        <v>8</v>
      </c>
      <c r="B19" s="24" t="s">
        <v>84</v>
      </c>
      <c r="C19" s="32">
        <v>37043</v>
      </c>
      <c r="D19" s="32">
        <v>49674</v>
      </c>
      <c r="E19" s="21">
        <v>1053919.1700000002</v>
      </c>
      <c r="F19" s="36">
        <f t="shared" si="3"/>
        <v>4.6350000000000002E-2</v>
      </c>
      <c r="G19" s="36">
        <f t="shared" si="3"/>
        <v>4.6350000000000002E-2</v>
      </c>
      <c r="H19" s="36">
        <f t="shared" si="3"/>
        <v>4.6350000000000002E-2</v>
      </c>
      <c r="I19" s="23" t="s">
        <v>72</v>
      </c>
      <c r="J19" s="23" t="s">
        <v>68</v>
      </c>
      <c r="K19" s="21">
        <f t="shared" si="0"/>
        <v>48849.153529500007</v>
      </c>
    </row>
    <row r="20" spans="1:12" x14ac:dyDescent="0.25">
      <c r="A20" s="23">
        <f t="shared" si="1"/>
        <v>9</v>
      </c>
      <c r="B20" s="24" t="s">
        <v>85</v>
      </c>
      <c r="C20" s="32">
        <v>37043</v>
      </c>
      <c r="D20" s="32">
        <v>49674</v>
      </c>
      <c r="E20" s="21">
        <v>3923439.1000000024</v>
      </c>
      <c r="F20" s="36">
        <f t="shared" si="3"/>
        <v>4.6350000000000002E-2</v>
      </c>
      <c r="G20" s="36">
        <f t="shared" si="3"/>
        <v>4.6350000000000002E-2</v>
      </c>
      <c r="H20" s="36">
        <f t="shared" si="3"/>
        <v>4.6350000000000002E-2</v>
      </c>
      <c r="I20" s="23" t="s">
        <v>72</v>
      </c>
      <c r="J20" s="23" t="s">
        <v>68</v>
      </c>
      <c r="K20" s="21">
        <f t="shared" si="0"/>
        <v>181851.40228500013</v>
      </c>
    </row>
    <row r="21" spans="1:12" x14ac:dyDescent="0.25">
      <c r="A21" s="23">
        <f t="shared" si="1"/>
        <v>10</v>
      </c>
      <c r="B21" s="24" t="s">
        <v>58</v>
      </c>
      <c r="C21" s="32">
        <v>38142</v>
      </c>
      <c r="D21" s="32">
        <v>50770</v>
      </c>
      <c r="E21" s="21">
        <v>1901240.1400000006</v>
      </c>
      <c r="F21" s="36">
        <f t="shared" ref="F21:H25" si="4">0.04505+0.00125</f>
        <v>4.6300000000000001E-2</v>
      </c>
      <c r="G21" s="36">
        <f t="shared" si="4"/>
        <v>4.6300000000000001E-2</v>
      </c>
      <c r="H21" s="36">
        <f t="shared" si="4"/>
        <v>4.6300000000000001E-2</v>
      </c>
      <c r="I21" s="23" t="s">
        <v>72</v>
      </c>
      <c r="J21" s="23" t="s">
        <v>68</v>
      </c>
      <c r="K21" s="21">
        <f t="shared" si="0"/>
        <v>88027.418482000023</v>
      </c>
      <c r="L21" s="38"/>
    </row>
    <row r="22" spans="1:12" x14ac:dyDescent="0.25">
      <c r="A22" s="23">
        <f t="shared" si="1"/>
        <v>11</v>
      </c>
      <c r="B22" s="24" t="s">
        <v>59</v>
      </c>
      <c r="C22" s="32">
        <v>38142</v>
      </c>
      <c r="D22" s="32">
        <v>50770</v>
      </c>
      <c r="E22" s="21">
        <v>3168733.2699999982</v>
      </c>
      <c r="F22" s="36">
        <f t="shared" si="4"/>
        <v>4.6300000000000001E-2</v>
      </c>
      <c r="G22" s="36">
        <f t="shared" si="4"/>
        <v>4.6300000000000001E-2</v>
      </c>
      <c r="H22" s="36">
        <f t="shared" si="4"/>
        <v>4.6300000000000001E-2</v>
      </c>
      <c r="I22" s="23" t="s">
        <v>72</v>
      </c>
      <c r="J22" s="23" t="s">
        <v>68</v>
      </c>
      <c r="K22" s="21">
        <f t="shared" si="0"/>
        <v>146712.35040099992</v>
      </c>
    </row>
    <row r="23" spans="1:12" x14ac:dyDescent="0.25">
      <c r="A23" s="23">
        <f t="shared" si="1"/>
        <v>12</v>
      </c>
      <c r="B23" s="24" t="s">
        <v>86</v>
      </c>
      <c r="C23" s="32">
        <v>38355</v>
      </c>
      <c r="D23" s="32">
        <v>50770</v>
      </c>
      <c r="E23" s="21">
        <v>1901240.1400000006</v>
      </c>
      <c r="F23" s="36">
        <f t="shared" si="4"/>
        <v>4.6300000000000001E-2</v>
      </c>
      <c r="G23" s="36">
        <f t="shared" si="4"/>
        <v>4.6300000000000001E-2</v>
      </c>
      <c r="H23" s="36">
        <f t="shared" si="4"/>
        <v>4.6300000000000001E-2</v>
      </c>
      <c r="I23" s="23" t="s">
        <v>72</v>
      </c>
      <c r="J23" s="23" t="s">
        <v>68</v>
      </c>
      <c r="K23" s="21">
        <f t="shared" si="0"/>
        <v>88027.418482000023</v>
      </c>
    </row>
    <row r="24" spans="1:12" x14ac:dyDescent="0.25">
      <c r="A24" s="23">
        <f t="shared" si="1"/>
        <v>13</v>
      </c>
      <c r="B24" s="24" t="s">
        <v>87</v>
      </c>
      <c r="C24" s="32">
        <v>38405</v>
      </c>
      <c r="D24" s="32">
        <v>50770</v>
      </c>
      <c r="E24" s="21">
        <v>2534986.1400000015</v>
      </c>
      <c r="F24" s="36">
        <f t="shared" si="4"/>
        <v>4.6300000000000001E-2</v>
      </c>
      <c r="G24" s="36">
        <f t="shared" si="4"/>
        <v>4.6300000000000001E-2</v>
      </c>
      <c r="H24" s="36">
        <f t="shared" si="4"/>
        <v>4.6300000000000001E-2</v>
      </c>
      <c r="I24" s="23" t="s">
        <v>72</v>
      </c>
      <c r="J24" s="23" t="s">
        <v>68</v>
      </c>
      <c r="K24" s="21">
        <f t="shared" si="0"/>
        <v>117369.85828200007</v>
      </c>
    </row>
    <row r="25" spans="1:12" x14ac:dyDescent="0.25">
      <c r="A25" s="23">
        <f t="shared" si="1"/>
        <v>14</v>
      </c>
      <c r="B25" s="24" t="s">
        <v>88</v>
      </c>
      <c r="C25" s="32">
        <v>38553</v>
      </c>
      <c r="D25" s="32">
        <v>50770</v>
      </c>
      <c r="E25" s="21">
        <v>2316976.9099999983</v>
      </c>
      <c r="F25" s="36">
        <f t="shared" si="4"/>
        <v>4.6300000000000001E-2</v>
      </c>
      <c r="G25" s="36">
        <f t="shared" si="4"/>
        <v>4.6300000000000001E-2</v>
      </c>
      <c r="H25" s="36">
        <f t="shared" si="4"/>
        <v>4.6300000000000001E-2</v>
      </c>
      <c r="I25" s="23" t="s">
        <v>72</v>
      </c>
      <c r="J25" s="23" t="s">
        <v>68</v>
      </c>
      <c r="K25" s="21">
        <f t="shared" si="0"/>
        <v>107276.03093299993</v>
      </c>
    </row>
    <row r="26" spans="1:12" x14ac:dyDescent="0.25">
      <c r="A26" s="23">
        <f t="shared" si="1"/>
        <v>15</v>
      </c>
      <c r="B26" s="24" t="s">
        <v>60</v>
      </c>
      <c r="C26" s="32">
        <v>39965</v>
      </c>
      <c r="D26" s="32">
        <v>52231</v>
      </c>
      <c r="E26" s="21">
        <v>7289275.179999995</v>
      </c>
      <c r="F26" s="36">
        <f>0.04191+0.00125</f>
        <v>4.3160000000000004E-2</v>
      </c>
      <c r="G26" s="36">
        <f>0.04191+0.00125</f>
        <v>4.3160000000000004E-2</v>
      </c>
      <c r="H26" s="36">
        <f>0.04191+0.00125</f>
        <v>4.3160000000000004E-2</v>
      </c>
      <c r="I26" s="23" t="s">
        <v>72</v>
      </c>
      <c r="J26" s="23" t="s">
        <v>68</v>
      </c>
      <c r="K26" s="21">
        <f t="shared" si="0"/>
        <v>314605.11676879984</v>
      </c>
    </row>
    <row r="27" spans="1:12" x14ac:dyDescent="0.25">
      <c r="A27" s="23">
        <f t="shared" si="1"/>
        <v>16</v>
      </c>
      <c r="B27" s="24" t="s">
        <v>61</v>
      </c>
      <c r="C27" s="32">
        <v>40203</v>
      </c>
      <c r="D27" s="32">
        <v>52231</v>
      </c>
      <c r="E27" s="21">
        <v>3076687.7499999981</v>
      </c>
      <c r="F27" s="36">
        <v>1.0279999999999999E-2</v>
      </c>
      <c r="G27" s="36">
        <v>1.0279999999999999E-2</v>
      </c>
      <c r="H27" s="36">
        <v>1.0279999999999999E-2</v>
      </c>
      <c r="I27" s="23" t="s">
        <v>72</v>
      </c>
      <c r="J27" s="23" t="s">
        <v>68</v>
      </c>
      <c r="K27" s="21">
        <f t="shared" si="0"/>
        <v>31628.350069999979</v>
      </c>
    </row>
    <row r="28" spans="1:12" x14ac:dyDescent="0.25">
      <c r="A28" s="23">
        <f t="shared" si="1"/>
        <v>17</v>
      </c>
      <c r="B28" s="24" t="s">
        <v>62</v>
      </c>
      <c r="C28" s="32">
        <v>40344</v>
      </c>
      <c r="D28" s="32">
        <v>52231</v>
      </c>
      <c r="E28" s="21">
        <v>2983156.4300000006</v>
      </c>
      <c r="F28" s="36">
        <v>1.0279999999999999E-2</v>
      </c>
      <c r="G28" s="36">
        <v>1.0279999999999999E-2</v>
      </c>
      <c r="H28" s="36">
        <v>1.0279999999999999E-2</v>
      </c>
      <c r="I28" s="23" t="s">
        <v>72</v>
      </c>
      <c r="J28" s="23" t="s">
        <v>68</v>
      </c>
      <c r="K28" s="21">
        <f t="shared" si="0"/>
        <v>30666.848100400006</v>
      </c>
    </row>
    <row r="29" spans="1:12" x14ac:dyDescent="0.25">
      <c r="A29" s="23">
        <f t="shared" si="1"/>
        <v>18</v>
      </c>
      <c r="B29" s="24" t="s">
        <v>63</v>
      </c>
      <c r="C29" s="32">
        <v>40857</v>
      </c>
      <c r="D29" s="32">
        <v>53329</v>
      </c>
      <c r="E29" s="21">
        <v>4178526.660000002</v>
      </c>
      <c r="F29" s="36">
        <v>1.108E-2</v>
      </c>
      <c r="G29" s="36">
        <v>1.108E-2</v>
      </c>
      <c r="H29" s="36">
        <v>1.108E-2</v>
      </c>
      <c r="I29" s="23" t="s">
        <v>72</v>
      </c>
      <c r="J29" s="23" t="s">
        <v>68</v>
      </c>
      <c r="K29" s="21">
        <f t="shared" si="0"/>
        <v>46298.075392800019</v>
      </c>
    </row>
    <row r="30" spans="1:12" x14ac:dyDescent="0.25">
      <c r="A30" s="23">
        <f t="shared" si="1"/>
        <v>19</v>
      </c>
      <c r="B30" s="24" t="s">
        <v>64</v>
      </c>
      <c r="C30" s="32">
        <v>41107</v>
      </c>
      <c r="D30" s="32">
        <v>53329</v>
      </c>
      <c r="E30" s="21">
        <v>4178526.660000002</v>
      </c>
      <c r="F30" s="36">
        <v>1.108E-2</v>
      </c>
      <c r="G30" s="36">
        <v>1.108E-2</v>
      </c>
      <c r="H30" s="36">
        <v>1.108E-2</v>
      </c>
      <c r="I30" s="23" t="s">
        <v>72</v>
      </c>
      <c r="J30" s="23" t="s">
        <v>68</v>
      </c>
      <c r="K30" s="21">
        <f t="shared" si="0"/>
        <v>46298.075392800019</v>
      </c>
    </row>
    <row r="31" spans="1:12" x14ac:dyDescent="0.25">
      <c r="A31" s="23">
        <f t="shared" si="1"/>
        <v>20</v>
      </c>
      <c r="B31" s="24" t="s">
        <v>65</v>
      </c>
      <c r="C31" s="32">
        <v>41383</v>
      </c>
      <c r="D31" s="32">
        <v>53329</v>
      </c>
      <c r="E31" s="21">
        <v>4949676.2500000009</v>
      </c>
      <c r="F31" s="36">
        <v>1.108E-2</v>
      </c>
      <c r="G31" s="36">
        <v>1.108E-2</v>
      </c>
      <c r="H31" s="36">
        <v>1.108E-2</v>
      </c>
      <c r="I31" s="23" t="s">
        <v>72</v>
      </c>
      <c r="J31" s="23" t="s">
        <v>68</v>
      </c>
      <c r="K31" s="21">
        <f t="shared" si="0"/>
        <v>54842.412850000008</v>
      </c>
    </row>
    <row r="32" spans="1:12" x14ac:dyDescent="0.25">
      <c r="A32" s="23">
        <f t="shared" si="1"/>
        <v>21</v>
      </c>
      <c r="B32" s="24" t="s">
        <v>66</v>
      </c>
      <c r="C32" s="32">
        <v>41835</v>
      </c>
      <c r="D32" s="32">
        <v>53329</v>
      </c>
      <c r="E32" s="21">
        <v>735189.3</v>
      </c>
      <c r="F32" s="36">
        <v>1.108E-2</v>
      </c>
      <c r="G32" s="36">
        <v>1.108E-2</v>
      </c>
      <c r="H32" s="36">
        <v>1.108E-2</v>
      </c>
      <c r="I32" s="23" t="s">
        <v>72</v>
      </c>
      <c r="J32" s="23" t="s">
        <v>68</v>
      </c>
      <c r="K32" s="21">
        <f t="shared" si="0"/>
        <v>8145.8974440000002</v>
      </c>
    </row>
    <row r="33" spans="1:12" x14ac:dyDescent="0.25">
      <c r="A33" s="23">
        <f t="shared" si="1"/>
        <v>22</v>
      </c>
      <c r="B33" s="24" t="s">
        <v>67</v>
      </c>
      <c r="C33" s="32">
        <v>42338</v>
      </c>
      <c r="D33" s="32">
        <v>54423</v>
      </c>
      <c r="E33" s="21">
        <v>8033843.6999999955</v>
      </c>
      <c r="F33" s="36">
        <v>1.174E-2</v>
      </c>
      <c r="G33" s="36">
        <v>1.174E-2</v>
      </c>
      <c r="H33" s="36">
        <v>1.174E-2</v>
      </c>
      <c r="I33" s="23" t="s">
        <v>72</v>
      </c>
      <c r="J33" s="23" t="s">
        <v>68</v>
      </c>
      <c r="K33" s="21">
        <f t="shared" si="0"/>
        <v>94317.325037999952</v>
      </c>
    </row>
    <row r="34" spans="1:12" x14ac:dyDescent="0.25">
      <c r="A34" s="23">
        <f t="shared" si="1"/>
        <v>23</v>
      </c>
      <c r="B34" s="24" t="s">
        <v>89</v>
      </c>
      <c r="C34" s="32">
        <v>43024</v>
      </c>
      <c r="D34" s="32">
        <v>54423</v>
      </c>
      <c r="E34" s="21">
        <v>8381031.0699999938</v>
      </c>
      <c r="F34" s="36">
        <v>1.174E-2</v>
      </c>
      <c r="G34" s="36">
        <v>1.174E-2</v>
      </c>
      <c r="H34" s="36">
        <v>1.174E-2</v>
      </c>
      <c r="I34" s="23" t="s">
        <v>72</v>
      </c>
      <c r="J34" s="23" t="s">
        <v>68</v>
      </c>
      <c r="K34" s="21">
        <f t="shared" si="0"/>
        <v>98393.304761799925</v>
      </c>
    </row>
    <row r="35" spans="1:12" x14ac:dyDescent="0.25">
      <c r="A35" s="23">
        <f t="shared" si="1"/>
        <v>24</v>
      </c>
      <c r="B35" s="24" t="s">
        <v>90</v>
      </c>
      <c r="C35" s="32">
        <v>43441</v>
      </c>
      <c r="D35" s="32">
        <v>54423</v>
      </c>
      <c r="E35" s="21">
        <v>5972383.6300000008</v>
      </c>
      <c r="F35" s="36">
        <v>1.174E-2</v>
      </c>
      <c r="G35" s="36">
        <v>1.174E-2</v>
      </c>
      <c r="H35" s="36">
        <v>1.174E-2</v>
      </c>
      <c r="I35" s="23" t="s">
        <v>72</v>
      </c>
      <c r="J35" s="23" t="s">
        <v>68</v>
      </c>
      <c r="K35" s="21">
        <f t="shared" si="0"/>
        <v>70115.783816200012</v>
      </c>
    </row>
    <row r="36" spans="1:12" x14ac:dyDescent="0.25">
      <c r="A36" s="23">
        <f t="shared" si="1"/>
        <v>25</v>
      </c>
      <c r="B36" s="24" t="s">
        <v>91</v>
      </c>
      <c r="C36" s="32">
        <v>43923</v>
      </c>
      <c r="D36" s="32">
        <v>56249</v>
      </c>
      <c r="E36" s="21">
        <v>6638029.5099999998</v>
      </c>
      <c r="F36" s="36">
        <v>1.1990000000000001E-2</v>
      </c>
      <c r="G36" s="36">
        <v>1.1990000000000001E-2</v>
      </c>
      <c r="H36" s="36">
        <v>1.1990000000000001E-2</v>
      </c>
      <c r="I36" s="23" t="s">
        <v>72</v>
      </c>
      <c r="J36" s="23" t="s">
        <v>68</v>
      </c>
      <c r="K36" s="21">
        <f t="shared" si="0"/>
        <v>79589.973824900007</v>
      </c>
    </row>
    <row r="37" spans="1:12" x14ac:dyDescent="0.25">
      <c r="A37" s="23">
        <f t="shared" si="1"/>
        <v>26</v>
      </c>
      <c r="B37" s="24" t="s">
        <v>92</v>
      </c>
      <c r="C37" s="32">
        <v>44259</v>
      </c>
      <c r="D37" s="32">
        <v>56249</v>
      </c>
      <c r="E37" s="21">
        <v>4701252.7700000005</v>
      </c>
      <c r="F37" s="36">
        <v>2.477E-2</v>
      </c>
      <c r="G37" s="36">
        <v>2.477E-2</v>
      </c>
      <c r="H37" s="36">
        <v>2.477E-2</v>
      </c>
      <c r="I37" s="23" t="s">
        <v>72</v>
      </c>
      <c r="J37" s="23" t="s">
        <v>68</v>
      </c>
      <c r="K37" s="21">
        <f t="shared" si="0"/>
        <v>116450.03111290002</v>
      </c>
    </row>
    <row r="38" spans="1:12" x14ac:dyDescent="0.25">
      <c r="A38" s="23">
        <f t="shared" si="1"/>
        <v>27</v>
      </c>
      <c r="B38" s="24" t="s">
        <v>93</v>
      </c>
      <c r="C38" s="32">
        <v>44585</v>
      </c>
      <c r="D38" s="32">
        <v>56249</v>
      </c>
      <c r="E38" s="21">
        <v>9641475.25</v>
      </c>
      <c r="F38" s="36">
        <v>3.2149999999999998E-2</v>
      </c>
      <c r="G38" s="36">
        <v>3.2149999999999998E-2</v>
      </c>
      <c r="H38" s="36">
        <v>3.2149999999999998E-2</v>
      </c>
      <c r="I38" s="23" t="s">
        <v>72</v>
      </c>
      <c r="J38" s="23" t="s">
        <v>68</v>
      </c>
      <c r="K38" s="21">
        <f t="shared" si="0"/>
        <v>309973.42928749998</v>
      </c>
    </row>
    <row r="39" spans="1:12" x14ac:dyDescent="0.25">
      <c r="A39" s="23">
        <f t="shared" si="1"/>
        <v>28</v>
      </c>
      <c r="B39" s="24" t="s">
        <v>94</v>
      </c>
      <c r="C39" s="32">
        <v>44882</v>
      </c>
      <c r="D39" s="32">
        <v>56249</v>
      </c>
      <c r="E39" s="22">
        <v>13653162.01</v>
      </c>
      <c r="F39" s="37">
        <f>0.03679+0.00125</f>
        <v>3.8040000000000004E-2</v>
      </c>
      <c r="G39" s="37">
        <f>0.03679+0.00125</f>
        <v>3.8040000000000004E-2</v>
      </c>
      <c r="H39" s="37">
        <f>0.03679+0.00125</f>
        <v>3.8040000000000004E-2</v>
      </c>
      <c r="I39" s="28" t="s">
        <v>72</v>
      </c>
      <c r="J39" s="28" t="s">
        <v>68</v>
      </c>
      <c r="K39" s="22">
        <f t="shared" si="0"/>
        <v>519366.28286040004</v>
      </c>
      <c r="L39" s="17"/>
    </row>
    <row r="40" spans="1:12" x14ac:dyDescent="0.25">
      <c r="A40" s="23">
        <f t="shared" si="1"/>
        <v>29</v>
      </c>
      <c r="B40" s="25" t="s">
        <v>69</v>
      </c>
      <c r="E40" s="21">
        <f>SUM(E12:E39)</f>
        <v>111823302.33</v>
      </c>
      <c r="F40" s="26"/>
      <c r="G40" s="26"/>
      <c r="H40" s="26"/>
      <c r="I40" s="23"/>
      <c r="K40" s="21">
        <f>SUM(K12:K39)</f>
        <v>2921794.3805087004</v>
      </c>
      <c r="L40" s="38">
        <v>2982234.5</v>
      </c>
    </row>
    <row r="41" spans="1:12" x14ac:dyDescent="0.25">
      <c r="A41" s="23">
        <f t="shared" si="1"/>
        <v>30</v>
      </c>
      <c r="E41" s="21"/>
      <c r="F41" s="26"/>
      <c r="G41" s="26"/>
      <c r="H41" s="26"/>
      <c r="I41" s="23"/>
      <c r="K41" s="21"/>
    </row>
    <row r="42" spans="1:12" x14ac:dyDescent="0.25">
      <c r="A42" s="23">
        <f t="shared" si="1"/>
        <v>31</v>
      </c>
      <c r="B42" s="24" t="s">
        <v>95</v>
      </c>
      <c r="C42" s="32">
        <v>42880</v>
      </c>
      <c r="D42" s="32">
        <v>48354</v>
      </c>
      <c r="E42" s="22">
        <v>16633868.59</v>
      </c>
      <c r="F42" s="27">
        <v>3.4700000000000002E-2</v>
      </c>
      <c r="G42" s="27">
        <v>3.4700000000000002E-2</v>
      </c>
      <c r="H42" s="27">
        <v>3.4700000000000002E-2</v>
      </c>
      <c r="I42" s="28" t="s">
        <v>72</v>
      </c>
      <c r="J42" s="28" t="s">
        <v>54</v>
      </c>
      <c r="K42" s="22">
        <f>E42*H42</f>
        <v>577195.24007300008</v>
      </c>
      <c r="L42" s="17"/>
    </row>
    <row r="43" spans="1:12" x14ac:dyDescent="0.25">
      <c r="A43" s="23">
        <f t="shared" si="1"/>
        <v>32</v>
      </c>
      <c r="B43" s="25" t="s">
        <v>70</v>
      </c>
      <c r="E43" s="21">
        <f>SUM(E42:E42)</f>
        <v>16633868.59</v>
      </c>
      <c r="F43" s="26"/>
      <c r="G43" s="26"/>
      <c r="H43" s="26"/>
      <c r="I43" s="23"/>
      <c r="K43" s="21">
        <f>SUM(K42:K42)</f>
        <v>577195.24007300008</v>
      </c>
      <c r="L43" s="38">
        <v>620249.99</v>
      </c>
    </row>
    <row r="44" spans="1:12" x14ac:dyDescent="0.25">
      <c r="A44" s="23">
        <f t="shared" si="1"/>
        <v>33</v>
      </c>
      <c r="E44" s="21"/>
      <c r="F44" s="26"/>
      <c r="G44" s="26"/>
      <c r="H44" s="26"/>
      <c r="I44" s="23"/>
      <c r="K44" s="21"/>
    </row>
    <row r="45" spans="1:12" x14ac:dyDescent="0.25">
      <c r="A45" s="23">
        <f t="shared" si="1"/>
        <v>34</v>
      </c>
      <c r="B45" s="20">
        <v>39023001</v>
      </c>
      <c r="C45" s="32">
        <v>33676</v>
      </c>
      <c r="D45" s="32">
        <v>46459</v>
      </c>
      <c r="E45" s="39">
        <f>1788384.63-15410.05-15668.17-15930.61-16197.45-16468.75-16744.6-17025.08-17310.25-17600.19-17895-18194.74-18499.5-18809.37-19124.42-19444.76-19770.46-20101.61-20438.31-20780.66-21128.73-21482.64-21842.47-22208.33-22580.32-22958.54-23343.1-23734.1-24131.64-24535.85-24946.82-25364.68-25789.54-26221.51-26660.73-27107.29-27561.34-28022.99-28492.38-28969.62-29454.87-29948.23-30449.87-30959.9-31478.48-32005.75-32541.84-33086.92-33641.12-34204.61-34777.54-35360.06-35952.34</f>
        <v>526026.49999999942</v>
      </c>
      <c r="F45" s="36">
        <v>6.7000000000000004E-2</v>
      </c>
      <c r="G45" s="36">
        <v>6.7000000000000004E-2</v>
      </c>
      <c r="H45" s="36">
        <v>6.7000000000000004E-2</v>
      </c>
      <c r="I45" s="23" t="s">
        <v>72</v>
      </c>
      <c r="J45" s="23" t="s">
        <v>55</v>
      </c>
      <c r="K45" s="38">
        <f t="shared" ref="K45:K48" si="5">E45*H45</f>
        <v>35243.77549999996</v>
      </c>
    </row>
    <row r="46" spans="1:12" x14ac:dyDescent="0.25">
      <c r="A46" s="23">
        <f t="shared" si="1"/>
        <v>35</v>
      </c>
      <c r="B46" s="20">
        <v>39024001</v>
      </c>
      <c r="C46" s="32">
        <v>34348</v>
      </c>
      <c r="D46" s="32">
        <v>47132</v>
      </c>
      <c r="E46" s="39">
        <f>3055125.09-22182.74-22554.31-22932.09-23316.2-23706.75-24103.84-24507.58-24918.08-25335.46-25759.83-26191.3-26630.01-27076.06-27529.58-27990.7-28459.55-28936.25-29420.93-29913.73-30414.78-30924.23-31442.21-31968.87-32504.35-33048.8-33602.36-34165.2-34737.47-35319.32-35910.92-36512.43-37124.01-37745.84-38378.08-39020.91-39674.51-40339.06-41014.74-41701.74-42400.24-43110.45-43832.55-44566.74-45313.24-46072.23-46843.94-47628.58-48426.36-49237.5-50062.23-50900.77-51753.36</f>
        <v>1237962.0799999996</v>
      </c>
      <c r="F46" s="36">
        <v>6.7000000000000004E-2</v>
      </c>
      <c r="G46" s="36">
        <v>6.7000000000000004E-2</v>
      </c>
      <c r="H46" s="36">
        <v>6.7000000000000004E-2</v>
      </c>
      <c r="I46" s="23" t="s">
        <v>72</v>
      </c>
      <c r="J46" s="23" t="s">
        <v>55</v>
      </c>
      <c r="K46" s="38">
        <f t="shared" si="5"/>
        <v>82943.459359999979</v>
      </c>
    </row>
    <row r="47" spans="1:12" x14ac:dyDescent="0.25">
      <c r="A47" s="23">
        <f t="shared" si="1"/>
        <v>36</v>
      </c>
      <c r="B47" s="20">
        <v>39024003</v>
      </c>
      <c r="C47" s="32">
        <v>34348</v>
      </c>
      <c r="D47" s="32">
        <v>47132</v>
      </c>
      <c r="E47" s="39">
        <f>300040.48-12166.1</f>
        <v>287874.38</v>
      </c>
      <c r="F47" s="36">
        <v>6.3E-2</v>
      </c>
      <c r="G47" s="36">
        <v>6.3E-2</v>
      </c>
      <c r="H47" s="36">
        <v>6.3E-2</v>
      </c>
      <c r="I47" s="23" t="s">
        <v>72</v>
      </c>
      <c r="J47" s="23" t="s">
        <v>55</v>
      </c>
      <c r="K47" s="38">
        <f t="shared" si="5"/>
        <v>18136.085940000001</v>
      </c>
    </row>
    <row r="48" spans="1:12" x14ac:dyDescent="0.25">
      <c r="A48" s="23">
        <f t="shared" si="1"/>
        <v>37</v>
      </c>
      <c r="B48" s="20">
        <v>39025001</v>
      </c>
      <c r="C48" s="32">
        <v>35551</v>
      </c>
      <c r="D48" s="32">
        <v>48335</v>
      </c>
      <c r="E48" s="40">
        <f>4410749.02-25036.65-25430.98-25831.52-26238.36-26651.62-27071.38-27497.76-27930.85-28370.76-28817.6-29271.47-29732.5-30200.79-30676.45-31159.6-31650.37-32148.86-32655.2-33169.52-33691.94-34222.59-34761.6-35309.09-35865.21-36430.09-37003.86-37586.67-38178.66-38779.98-39390.76-40011.17-40641.34-41281.44-41931.63-42592.05-43262.87-43944.26-44636.39-45339.41-46053.5-46778.85-47515.61-48263.98-49024.14-49796.27-50580.56-51377.21-52186.4-53008.33-53843.22-54691.25-55552.63</f>
        <v>2417673.8199999998</v>
      </c>
      <c r="F48" s="37">
        <v>6.3E-2</v>
      </c>
      <c r="G48" s="37">
        <v>6.3E-2</v>
      </c>
      <c r="H48" s="37">
        <v>6.3E-2</v>
      </c>
      <c r="I48" s="28" t="s">
        <v>72</v>
      </c>
      <c r="J48" s="28" t="s">
        <v>55</v>
      </c>
      <c r="K48" s="22">
        <f t="shared" si="5"/>
        <v>152313.45066</v>
      </c>
      <c r="L48" s="17"/>
    </row>
    <row r="49" spans="1:12" x14ac:dyDescent="0.25">
      <c r="A49" s="23">
        <f t="shared" si="1"/>
        <v>38</v>
      </c>
      <c r="B49" s="25" t="s">
        <v>71</v>
      </c>
      <c r="E49" s="39">
        <f>SUM(E45:E48)</f>
        <v>4469536.7799999993</v>
      </c>
      <c r="H49" s="26"/>
      <c r="K49" s="29">
        <f>SUM(K45:K48)</f>
        <v>288636.77145999996</v>
      </c>
      <c r="L49" s="29">
        <v>308077.25</v>
      </c>
    </row>
    <row r="50" spans="1:12" x14ac:dyDescent="0.25">
      <c r="A50" s="23">
        <f t="shared" si="1"/>
        <v>39</v>
      </c>
    </row>
    <row r="51" spans="1:12" x14ac:dyDescent="0.25">
      <c r="A51" s="23">
        <f t="shared" si="1"/>
        <v>40</v>
      </c>
      <c r="B51" t="s">
        <v>73</v>
      </c>
      <c r="E51" s="29">
        <f>E40+E43+E49</f>
        <v>132926707.7</v>
      </c>
      <c r="K51" s="29">
        <f>K40+K43+K49</f>
        <v>3787626.3920417004</v>
      </c>
      <c r="L51" s="29">
        <f>L21+L40+L43+L49</f>
        <v>3910561.74</v>
      </c>
    </row>
    <row r="52" spans="1:12" x14ac:dyDescent="0.25">
      <c r="A52" s="23">
        <f t="shared" si="1"/>
        <v>41</v>
      </c>
    </row>
    <row r="53" spans="1:12" x14ac:dyDescent="0.25">
      <c r="A53" s="23">
        <f t="shared" si="1"/>
        <v>42</v>
      </c>
      <c r="B53" t="s">
        <v>74</v>
      </c>
      <c r="H53" s="30">
        <f>K51/E51</f>
        <v>2.8494096164556556E-2</v>
      </c>
    </row>
    <row r="54" spans="1:12" x14ac:dyDescent="0.25">
      <c r="A54" s="23">
        <f t="shared" si="1"/>
        <v>43</v>
      </c>
      <c r="B54" t="s">
        <v>75</v>
      </c>
    </row>
    <row r="55" spans="1:12" x14ac:dyDescent="0.25">
      <c r="A55" s="23">
        <f t="shared" si="1"/>
        <v>44</v>
      </c>
    </row>
    <row r="56" spans="1:12" x14ac:dyDescent="0.25">
      <c r="A56" s="23">
        <f t="shared" si="1"/>
        <v>45</v>
      </c>
      <c r="B56" t="s">
        <v>76</v>
      </c>
      <c r="H56" s="30">
        <f>L51/E51</f>
        <v>2.9418931738125039E-2</v>
      </c>
    </row>
  </sheetData>
  <pageMargins left="0.7" right="0.7" top="0.75" bottom="0.7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FDAA-DEDB-4C0D-AAB9-50D91F62BA6F}">
  <sheetPr>
    <pageSetUpPr fitToPage="1"/>
  </sheetPr>
  <dimension ref="A1:J28"/>
  <sheetViews>
    <sheetView workbookViewId="0">
      <selection activeCell="C32" sqref="C32"/>
    </sheetView>
  </sheetViews>
  <sheetFormatPr defaultRowHeight="15" x14ac:dyDescent="0.25"/>
  <cols>
    <col min="2" max="2" width="52.42578125" customWidth="1"/>
    <col min="3" max="10" width="15.28515625" customWidth="1"/>
  </cols>
  <sheetData>
    <row r="1" spans="1:10" ht="18.75" x14ac:dyDescent="0.3">
      <c r="A1" s="34" t="s">
        <v>96</v>
      </c>
      <c r="B1" s="35"/>
      <c r="J1" s="13" t="s">
        <v>100</v>
      </c>
    </row>
    <row r="2" spans="1:10" ht="18.75" x14ac:dyDescent="0.3">
      <c r="A2" s="34" t="s">
        <v>98</v>
      </c>
      <c r="B2" s="35"/>
    </row>
    <row r="3" spans="1:10" ht="18.75" x14ac:dyDescent="0.3">
      <c r="A3" s="34" t="s">
        <v>44</v>
      </c>
      <c r="B3" s="35"/>
    </row>
    <row r="4" spans="1:10" ht="18.75" x14ac:dyDescent="0.3">
      <c r="A4" s="34" t="s">
        <v>97</v>
      </c>
      <c r="B4" s="35"/>
    </row>
    <row r="5" spans="1:10" ht="18.75" x14ac:dyDescent="0.3">
      <c r="A5" s="34" t="s">
        <v>99</v>
      </c>
      <c r="B5" s="35"/>
    </row>
    <row r="7" spans="1:10" x14ac:dyDescent="0.25">
      <c r="A7" s="1"/>
      <c r="B7" s="2"/>
      <c r="C7" s="3"/>
      <c r="D7" s="2"/>
      <c r="E7" s="3"/>
      <c r="F7" s="2"/>
      <c r="G7" s="3"/>
      <c r="H7" s="2"/>
      <c r="I7" s="3"/>
      <c r="J7" s="2"/>
    </row>
    <row r="8" spans="1:10" x14ac:dyDescent="0.25">
      <c r="A8" s="5"/>
      <c r="B8" s="6"/>
      <c r="C8" s="7"/>
      <c r="D8" s="6"/>
      <c r="E8" s="7"/>
      <c r="F8" s="6"/>
      <c r="G8" s="7"/>
      <c r="H8" s="6"/>
      <c r="I8" s="7"/>
      <c r="J8" s="6" t="s">
        <v>2</v>
      </c>
    </row>
    <row r="9" spans="1:10" x14ac:dyDescent="0.25">
      <c r="A9" s="5"/>
      <c r="B9" s="6" t="s">
        <v>4</v>
      </c>
      <c r="C9" s="7" t="s">
        <v>5</v>
      </c>
      <c r="D9" s="6" t="s">
        <v>5</v>
      </c>
      <c r="E9" s="7"/>
      <c r="F9" s="6"/>
      <c r="G9" s="7"/>
      <c r="H9" s="6"/>
      <c r="I9" s="7"/>
      <c r="J9" s="6" t="s">
        <v>36</v>
      </c>
    </row>
    <row r="10" spans="1:10" x14ac:dyDescent="0.25">
      <c r="A10" s="5"/>
      <c r="B10" s="6" t="s">
        <v>9</v>
      </c>
      <c r="C10" s="7" t="s">
        <v>10</v>
      </c>
      <c r="D10" s="6" t="s">
        <v>10</v>
      </c>
      <c r="E10" s="7" t="s">
        <v>11</v>
      </c>
      <c r="F10" s="6" t="s">
        <v>12</v>
      </c>
      <c r="G10" s="7" t="s">
        <v>12</v>
      </c>
      <c r="H10" s="6" t="s">
        <v>37</v>
      </c>
      <c r="I10" s="7" t="s">
        <v>38</v>
      </c>
      <c r="J10" s="6" t="s">
        <v>16</v>
      </c>
    </row>
    <row r="11" spans="1:10" x14ac:dyDescent="0.25">
      <c r="A11" s="5" t="s">
        <v>17</v>
      </c>
      <c r="B11" s="6" t="s">
        <v>39</v>
      </c>
      <c r="C11" s="7" t="s">
        <v>18</v>
      </c>
      <c r="D11" s="6" t="s">
        <v>19</v>
      </c>
      <c r="E11" s="7" t="s">
        <v>20</v>
      </c>
      <c r="F11" s="6" t="s">
        <v>21</v>
      </c>
      <c r="G11" s="7" t="s">
        <v>40</v>
      </c>
      <c r="H11" s="6" t="s">
        <v>41</v>
      </c>
      <c r="I11" s="7" t="s">
        <v>42</v>
      </c>
      <c r="J11" s="6" t="s">
        <v>43</v>
      </c>
    </row>
    <row r="12" spans="1:10" x14ac:dyDescent="0.25">
      <c r="A12" s="9"/>
      <c r="B12" s="10" t="s">
        <v>25</v>
      </c>
      <c r="C12" s="11" t="s">
        <v>26</v>
      </c>
      <c r="D12" s="10" t="s">
        <v>27</v>
      </c>
      <c r="E12" s="11" t="s">
        <v>28</v>
      </c>
      <c r="F12" s="10" t="s">
        <v>29</v>
      </c>
      <c r="G12" s="11" t="s">
        <v>30</v>
      </c>
      <c r="H12" s="10" t="s">
        <v>31</v>
      </c>
      <c r="I12" s="11" t="s">
        <v>32</v>
      </c>
      <c r="J12" s="10" t="s">
        <v>33</v>
      </c>
    </row>
    <row r="13" spans="1:10" x14ac:dyDescent="0.25">
      <c r="A13">
        <v>1</v>
      </c>
      <c r="B13" s="20" t="s">
        <v>54</v>
      </c>
      <c r="C13" s="31">
        <v>40732</v>
      </c>
      <c r="D13" s="31">
        <v>45626</v>
      </c>
      <c r="E13" s="21">
        <v>5000000</v>
      </c>
      <c r="F13" s="33">
        <v>7.2099999999999997E-2</v>
      </c>
      <c r="G13" s="21">
        <v>6995.28</v>
      </c>
      <c r="H13" s="21">
        <v>500000</v>
      </c>
      <c r="I13" s="19"/>
      <c r="J13" s="29">
        <f>E13*F13</f>
        <v>360500</v>
      </c>
    </row>
    <row r="14" spans="1:10" x14ac:dyDescent="0.25">
      <c r="A14">
        <v>2</v>
      </c>
      <c r="B14" s="20" t="s">
        <v>55</v>
      </c>
      <c r="C14" s="31">
        <v>44509</v>
      </c>
      <c r="D14" s="31">
        <v>47400</v>
      </c>
      <c r="E14" s="21">
        <v>1000000</v>
      </c>
      <c r="F14" s="33">
        <v>7.2499999999999995E-2</v>
      </c>
      <c r="G14" s="21">
        <v>1191.78</v>
      </c>
      <c r="H14" s="21">
        <v>83333</v>
      </c>
      <c r="I14" s="18"/>
      <c r="J14" s="29">
        <f>E14*F14</f>
        <v>72500</v>
      </c>
    </row>
    <row r="15" spans="1:10" x14ac:dyDescent="0.25">
      <c r="A15">
        <v>3</v>
      </c>
      <c r="E15" s="22"/>
      <c r="J15" s="17"/>
    </row>
    <row r="16" spans="1:10" x14ac:dyDescent="0.25">
      <c r="A16">
        <v>4</v>
      </c>
      <c r="B16" s="14" t="s">
        <v>45</v>
      </c>
      <c r="E16" s="21">
        <f>SUM(E13:E15)</f>
        <v>6000000</v>
      </c>
      <c r="J16" s="29">
        <f>SUM(J13:J15)</f>
        <v>433000</v>
      </c>
    </row>
    <row r="17" spans="1:10" x14ac:dyDescent="0.25">
      <c r="B17" s="15"/>
    </row>
    <row r="18" spans="1:10" x14ac:dyDescent="0.25">
      <c r="A18">
        <v>5</v>
      </c>
      <c r="B18" s="14" t="s">
        <v>53</v>
      </c>
      <c r="J18" s="18">
        <f>J16/E16</f>
        <v>7.2166666666666671E-2</v>
      </c>
    </row>
    <row r="19" spans="1:10" x14ac:dyDescent="0.25">
      <c r="B19" s="14"/>
    </row>
    <row r="20" spans="1:10" x14ac:dyDescent="0.25">
      <c r="A20">
        <v>6</v>
      </c>
      <c r="B20" s="14" t="s">
        <v>47</v>
      </c>
      <c r="G20" s="21">
        <f>SUM(G13:G15)</f>
        <v>8187.0599999999995</v>
      </c>
    </row>
    <row r="21" spans="1:10" x14ac:dyDescent="0.25">
      <c r="B21" s="14" t="s">
        <v>48</v>
      </c>
    </row>
    <row r="22" spans="1:10" x14ac:dyDescent="0.25">
      <c r="B22" s="14"/>
    </row>
    <row r="23" spans="1:10" x14ac:dyDescent="0.25">
      <c r="A23">
        <v>7</v>
      </c>
      <c r="B23" s="16" t="s">
        <v>46</v>
      </c>
      <c r="H23" s="21">
        <f>SUM(H13:H15)</f>
        <v>583333</v>
      </c>
    </row>
    <row r="24" spans="1:10" x14ac:dyDescent="0.25">
      <c r="B24" s="16" t="s">
        <v>49</v>
      </c>
    </row>
    <row r="25" spans="1:10" x14ac:dyDescent="0.25">
      <c r="B25" s="16"/>
    </row>
    <row r="26" spans="1:10" x14ac:dyDescent="0.25">
      <c r="A26">
        <v>8</v>
      </c>
      <c r="B26" s="16" t="s">
        <v>50</v>
      </c>
      <c r="I26" s="18">
        <f>G20/H23</f>
        <v>1.4034968019981725E-2</v>
      </c>
    </row>
    <row r="27" spans="1:10" x14ac:dyDescent="0.25">
      <c r="B27" s="16" t="s">
        <v>51</v>
      </c>
    </row>
    <row r="28" spans="1:10" x14ac:dyDescent="0.25">
      <c r="B28" s="16" t="s">
        <v>52</v>
      </c>
    </row>
  </sheetData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 14 (Page 1)</vt:lpstr>
      <vt:lpstr>Schedule 14 (Page 2)</vt:lpstr>
      <vt:lpstr>Schedule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Siewert</dc:creator>
  <cp:lastModifiedBy>April Renner</cp:lastModifiedBy>
  <cp:lastPrinted>2024-08-29T17:11:18Z</cp:lastPrinted>
  <dcterms:created xsi:type="dcterms:W3CDTF">2023-03-27T19:18:25Z</dcterms:created>
  <dcterms:modified xsi:type="dcterms:W3CDTF">2024-10-29T02:04:45Z</dcterms:modified>
</cp:coreProperties>
</file>