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acksonenergy-my.sharepoint.com/personal/aprilrenner_jacksonenergy_com/Documents/Public Service Commission/2024/2024 RATE CASE/FILING/Exhibits/"/>
    </mc:Choice>
  </mc:AlternateContent>
  <xr:revisionPtr revIDLastSave="1" documentId="8_{05E8798F-DB86-48AA-8BC8-EA91F0FE5915}" xr6:coauthVersionLast="47" xr6:coauthVersionMax="47" xr10:uidLastSave="{616C403E-C844-4CA0-9238-3E412E6776FD}"/>
  <bookViews>
    <workbookView xWindow="-120" yWindow="-120" windowWidth="29040" windowHeight="15720" xr2:uid="{2293E3D2-B3C2-472F-88A8-FA55FF7500D8}"/>
  </bookViews>
  <sheets>
    <sheet name="Ratios - Exhibit 13" sheetId="1" r:id="rId1"/>
  </sheets>
  <definedNames>
    <definedName name="_xlnm.Print_Area" localSheetId="0">'Ratios - Exhibit 13'!$A$1:$O$47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1" l="1"/>
  <c r="I39" i="1"/>
  <c r="I40" i="1" s="1"/>
  <c r="E39" i="1"/>
  <c r="E40" i="1" s="1"/>
  <c r="O35" i="1"/>
  <c r="O39" i="1" s="1"/>
  <c r="O40" i="1" s="1"/>
  <c r="M35" i="1"/>
  <c r="M39" i="1" s="1"/>
  <c r="M40" i="1" s="1"/>
  <c r="K35" i="1"/>
  <c r="K39" i="1" s="1"/>
  <c r="K40" i="1" s="1"/>
  <c r="I35" i="1"/>
  <c r="G35" i="1"/>
  <c r="G39" i="1" s="1"/>
  <c r="G40" i="1" s="1"/>
  <c r="O25" i="1"/>
  <c r="M25" i="1"/>
  <c r="K25" i="1"/>
  <c r="I25" i="1"/>
  <c r="G25" i="1"/>
  <c r="K26" i="1" s="1"/>
  <c r="E25" i="1"/>
  <c r="E26" i="1" s="1"/>
  <c r="O17" i="1"/>
  <c r="M17" i="1"/>
  <c r="K17" i="1"/>
  <c r="I17" i="1"/>
  <c r="M18" i="1" s="1"/>
  <c r="G17" i="1"/>
  <c r="E17" i="1"/>
  <c r="E18" i="1" s="1"/>
  <c r="O9" i="1"/>
  <c r="M9" i="1"/>
  <c r="K9" i="1"/>
  <c r="M10" i="1" s="1"/>
  <c r="I9" i="1"/>
  <c r="G9" i="1"/>
  <c r="E9" i="1"/>
  <c r="E10" i="1" s="1"/>
  <c r="G18" i="1" l="1"/>
  <c r="K10" i="1"/>
  <c r="G10" i="1"/>
  <c r="O18" i="1"/>
  <c r="M26" i="1"/>
  <c r="G26" i="1"/>
  <c r="O41" i="1"/>
  <c r="M41" i="1"/>
  <c r="K41" i="1"/>
  <c r="I41" i="1"/>
  <c r="G41" i="1"/>
  <c r="I10" i="1"/>
  <c r="K18" i="1"/>
  <c r="E41" i="1"/>
  <c r="O10" i="1"/>
  <c r="I18" i="1"/>
  <c r="I26" i="1"/>
</calcChain>
</file>

<file path=xl/sharedStrings.xml><?xml version="1.0" encoding="utf-8"?>
<sst xmlns="http://schemas.openxmlformats.org/spreadsheetml/2006/main" count="102" uniqueCount="82">
  <si>
    <t xml:space="preserve">Jackson Energy Cooperative </t>
  </si>
  <si>
    <t>Page 1 of 1</t>
  </si>
  <si>
    <t>Ratios</t>
  </si>
  <si>
    <t>Times Interest Earnings Ratio ("TIER")</t>
  </si>
  <si>
    <t>Source: Financial &amp; Operating Report Electric Distribution</t>
  </si>
  <si>
    <t>TEST YEAR  2023</t>
  </si>
  <si>
    <t>A</t>
  </si>
  <si>
    <t>Interest on Long-Term Debt</t>
  </si>
  <si>
    <t>Part A. (b) Line 16</t>
  </si>
  <si>
    <t>B</t>
  </si>
  <si>
    <t>Net Margins</t>
  </si>
  <si>
    <t>Part A. (b) Line 29</t>
  </si>
  <si>
    <t>C</t>
  </si>
  <si>
    <t xml:space="preserve">TIER (A + B)/A </t>
  </si>
  <si>
    <t>TIER (2 of 3 Year Average High)</t>
  </si>
  <si>
    <t>*</t>
  </si>
  <si>
    <t>**</t>
  </si>
  <si>
    <t>***</t>
  </si>
  <si>
    <t>****</t>
  </si>
  <si>
    <t>2016 and 2018 TIER used to calculate the "2 of 3 year average high".</t>
  </si>
  <si>
    <t>2018 and 2020 TIER used to calculate the "2 of 3 year average high".</t>
  </si>
  <si>
    <t>2020 and 2021 TIER used to calculate the "2 of 3 year average high".</t>
  </si>
  <si>
    <t>2021 and 2022 TIER used to calculate the "2 of 3 year average high".</t>
  </si>
  <si>
    <t>Operating TIER ("OTIER")</t>
  </si>
  <si>
    <t>D</t>
  </si>
  <si>
    <t>Patronage Capital &amp; Operating Margins</t>
  </si>
  <si>
    <t>Part A. (b) Line 21</t>
  </si>
  <si>
    <t>E</t>
  </si>
  <si>
    <t>OTIER (A + D)/A</t>
  </si>
  <si>
    <t>OTIER (2 of 3 Year Average High)</t>
  </si>
  <si>
    <t>^</t>
  </si>
  <si>
    <t>^^</t>
  </si>
  <si>
    <t>^^^</t>
  </si>
  <si>
    <t>2018 and 2020 OTIER used to calculate the "2 of 3 year average high".</t>
  </si>
  <si>
    <t>2020 and 2021 OTIER used to calculate the "2 of 3 year average high".</t>
  </si>
  <si>
    <t>2021 and 2022 OTIER used to calculate the "2 of 3 year average high".</t>
  </si>
  <si>
    <t>Debt Service Coverage ("DSC")</t>
  </si>
  <si>
    <t>F</t>
  </si>
  <si>
    <t>Depreciation</t>
  </si>
  <si>
    <t>Part A. (b) Line 13</t>
  </si>
  <si>
    <t>G</t>
  </si>
  <si>
    <t>Debt Service</t>
  </si>
  <si>
    <t>Part N. (d) Total</t>
  </si>
  <si>
    <t>H</t>
  </si>
  <si>
    <t>DSC (A + B + F)/G</t>
  </si>
  <si>
    <t>DSC (2 of 3 Year Average High)</t>
  </si>
  <si>
    <t>"</t>
  </si>
  <si>
    <t>""</t>
  </si>
  <si>
    <t>"""</t>
  </si>
  <si>
    <t>""""</t>
  </si>
  <si>
    <t>"""""</t>
  </si>
  <si>
    <t>2016 and 2018 DSC used to calculate the "2 of 3 year average high".</t>
  </si>
  <si>
    <t>2018 and 2019 DSC used to calculate the "2 of 3 year average high".</t>
  </si>
  <si>
    <t>2019 and 2021 DSC used to calculate the "2 of 3 year average high".</t>
  </si>
  <si>
    <t>2020 and 2021 DSC used to calculate the "2 of 3 year average high".</t>
  </si>
  <si>
    <t>2021 and 2022 DSC used to calculate the "2 of 3 year average high".</t>
  </si>
  <si>
    <r>
      <t>Modified DSC ("MDSC")</t>
    </r>
    <r>
      <rPr>
        <b/>
        <sz val="14"/>
        <color rgb="FFFF0000"/>
        <rFont val="Aptos Narrow"/>
        <family val="2"/>
        <scheme val="minor"/>
      </rPr>
      <t xml:space="preserve"> ***</t>
    </r>
  </si>
  <si>
    <t>I</t>
  </si>
  <si>
    <t>Non Operating Margins Interest</t>
  </si>
  <si>
    <t>Part A. (b) Line 22</t>
  </si>
  <si>
    <t>PY - Invest in Assoc Org - Pat Cap</t>
  </si>
  <si>
    <r>
      <t xml:space="preserve">Part C. Line 8 - </t>
    </r>
    <r>
      <rPr>
        <i/>
        <sz val="11"/>
        <color theme="1"/>
        <rFont val="Aptos Narrow"/>
        <family val="2"/>
        <scheme val="minor"/>
      </rPr>
      <t>Prior Year</t>
    </r>
  </si>
  <si>
    <t>G&amp;T Capital Credits</t>
  </si>
  <si>
    <t>Part A. (b) Line 26</t>
  </si>
  <si>
    <t>Other Capital Credits</t>
  </si>
  <si>
    <t>Part A. (b) Line 27</t>
  </si>
  <si>
    <t>(CY - Invest in Assoc Org - Pat Cap)</t>
  </si>
  <si>
    <r>
      <t xml:space="preserve">Part C. Line 8 - </t>
    </r>
    <r>
      <rPr>
        <i/>
        <sz val="11"/>
        <color theme="1"/>
        <rFont val="Aptos Narrow"/>
        <family val="2"/>
        <scheme val="minor"/>
      </rPr>
      <t>Current Year</t>
    </r>
  </si>
  <si>
    <t>J</t>
  </si>
  <si>
    <t>Total Pat Cap (Cash)</t>
  </si>
  <si>
    <t>Total - Sum</t>
  </si>
  <si>
    <t>K</t>
  </si>
  <si>
    <t>MDSC (A + D + F + I + J)/G</t>
  </si>
  <si>
    <t>MDSC (2 of 3 Year Average High)</t>
  </si>
  <si>
    <t>&gt;</t>
  </si>
  <si>
    <t>2020 and 2022 DSC used to calculate the "2 of 3 year average high".</t>
  </si>
  <si>
    <t>The application for Jackson Energy also refers to modified debt service coverage ("MDSC").</t>
  </si>
  <si>
    <t>MDSC is a measurement of a system's ability to generate sufficient operating funds to cover</t>
  </si>
  <si>
    <t>its cash requirements, but adjusted to eliminate non-cash amounts that are included in margins.</t>
  </si>
  <si>
    <t>The CFC loan contract requires a MDSC of 1.35 for the best two of the last three years.</t>
  </si>
  <si>
    <t>Case No. 2024-00324</t>
  </si>
  <si>
    <t>Exhibit 13 - Page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</si>
</sst>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8"/>
      <color rgb="FFFF0000"/>
      <name val="Aptos Narrow"/>
      <family val="2"/>
      <scheme val="minor"/>
    </font>
    <font>
      <i/>
      <sz val="9"/>
      <color rgb="FFFF000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0" fillId="0" borderId="0" xfId="1" applyNumberFormat="1" applyFont="1"/>
    <xf numFmtId="43" fontId="0" fillId="0" borderId="0" xfId="1" applyFont="1"/>
    <xf numFmtId="43" fontId="3" fillId="0" borderId="0" xfId="1" applyFont="1"/>
    <xf numFmtId="0" fontId="0" fillId="2" borderId="0" xfId="0" applyFill="1"/>
    <xf numFmtId="43" fontId="6" fillId="2" borderId="0" xfId="1" applyFont="1" applyFill="1" applyAlignment="1">
      <alignment horizontal="left"/>
    </xf>
    <xf numFmtId="43" fontId="0" fillId="2" borderId="0" xfId="1" applyFont="1" applyFill="1"/>
    <xf numFmtId="43" fontId="2" fillId="2" borderId="0" xfId="1" applyFont="1" applyFill="1"/>
    <xf numFmtId="43" fontId="0" fillId="2" borderId="0" xfId="1" applyFont="1" applyFill="1" applyBorder="1"/>
    <xf numFmtId="43" fontId="7" fillId="2" borderId="0" xfId="1" applyFont="1" applyFill="1"/>
    <xf numFmtId="0" fontId="8" fillId="0" borderId="0" xfId="0" applyFont="1" applyAlignment="1">
      <alignment horizontal="right"/>
    </xf>
    <xf numFmtId="2" fontId="8" fillId="0" borderId="0" xfId="0" applyNumberFormat="1" applyFont="1"/>
    <xf numFmtId="2" fontId="0" fillId="0" borderId="0" xfId="0" applyNumberFormat="1"/>
    <xf numFmtId="165" fontId="0" fillId="0" borderId="0" xfId="2" applyNumberFormat="1" applyFont="1" applyFill="1" applyBorder="1"/>
    <xf numFmtId="0" fontId="5" fillId="0" borderId="0" xfId="0" applyFont="1" applyAlignment="1">
      <alignment wrapText="1"/>
    </xf>
    <xf numFmtId="43" fontId="0" fillId="0" borderId="0" xfId="0" applyNumberFormat="1"/>
    <xf numFmtId="164" fontId="0" fillId="0" borderId="0" xfId="1" applyNumberFormat="1" applyFont="1" applyFill="1"/>
    <xf numFmtId="0" fontId="0" fillId="0" borderId="0" xfId="0" applyAlignment="1">
      <alignment horizontal="left"/>
    </xf>
    <xf numFmtId="0" fontId="5" fillId="0" borderId="0" xfId="0" applyFont="1"/>
    <xf numFmtId="164" fontId="1" fillId="0" borderId="0" xfId="1" applyNumberFormat="1" applyFont="1" applyBorder="1" applyAlignment="1">
      <alignment horizontal="center"/>
    </xf>
    <xf numFmtId="164" fontId="1" fillId="0" borderId="0" xfId="1" applyNumberFormat="1" applyFont="1"/>
    <xf numFmtId="0" fontId="0" fillId="0" borderId="0" xfId="0" applyAlignment="1">
      <alignment horizontal="left" indent="1"/>
    </xf>
    <xf numFmtId="0" fontId="0" fillId="0" borderId="0" xfId="0" quotePrefix="1" applyAlignment="1">
      <alignment horizontal="left" indent="1"/>
    </xf>
    <xf numFmtId="164" fontId="0" fillId="0" borderId="1" xfId="1" applyNumberFormat="1" applyFont="1" applyBorder="1"/>
    <xf numFmtId="43" fontId="2" fillId="2" borderId="0" xfId="1" quotePrefix="1" applyFont="1" applyFill="1"/>
    <xf numFmtId="0" fontId="2" fillId="0" borderId="0" xfId="0" applyFont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771A2-33EF-4BE9-A36C-37BF45B4D7E1}">
  <sheetPr>
    <pageSetUpPr fitToPage="1"/>
  </sheetPr>
  <dimension ref="A1:Q47"/>
  <sheetViews>
    <sheetView tabSelected="1" zoomScaleNormal="100" workbookViewId="0">
      <selection sqref="A1:O47"/>
    </sheetView>
  </sheetViews>
  <sheetFormatPr defaultRowHeight="15" x14ac:dyDescent="0.25"/>
  <cols>
    <col min="1" max="1" width="11" customWidth="1"/>
    <col min="2" max="2" width="36" bestFit="1" customWidth="1"/>
    <col min="3" max="3" width="29.28515625" customWidth="1"/>
    <col min="4" max="4" width="3.5703125" customWidth="1"/>
    <col min="5" max="5" width="14.5703125" customWidth="1"/>
    <col min="6" max="6" width="4.28515625" customWidth="1"/>
    <col min="7" max="7" width="12.5703125" customWidth="1"/>
    <col min="8" max="8" width="3.140625" customWidth="1"/>
    <col min="9" max="9" width="13" customWidth="1"/>
    <col min="10" max="10" width="4" customWidth="1"/>
    <col min="11" max="11" width="13.28515625" customWidth="1"/>
    <col min="12" max="12" width="4.7109375" customWidth="1"/>
    <col min="13" max="13" width="13.28515625" customWidth="1"/>
    <col min="14" max="14" width="6.7109375" bestFit="1" customWidth="1"/>
    <col min="15" max="15" width="13.28515625" customWidth="1"/>
    <col min="16" max="16" width="14.28515625" bestFit="1" customWidth="1"/>
    <col min="17" max="17" width="10.5703125" bestFit="1" customWidth="1"/>
  </cols>
  <sheetData>
    <row r="1" spans="1:17" ht="15.75" x14ac:dyDescent="0.25">
      <c r="A1" s="1" t="s">
        <v>0</v>
      </c>
      <c r="B1" s="2"/>
      <c r="C1" s="2"/>
      <c r="M1" s="3"/>
      <c r="O1" s="3"/>
    </row>
    <row r="2" spans="1:17" ht="15.75" x14ac:dyDescent="0.25">
      <c r="A2" s="1" t="s">
        <v>80</v>
      </c>
      <c r="B2" s="2"/>
      <c r="C2" s="2"/>
      <c r="M2" s="3"/>
      <c r="O2" s="3"/>
    </row>
    <row r="3" spans="1:17" ht="15.75" x14ac:dyDescent="0.25">
      <c r="A3" s="1" t="s">
        <v>81</v>
      </c>
      <c r="B3" s="2"/>
      <c r="C3" s="2"/>
      <c r="M3" s="3"/>
      <c r="O3" s="3" t="s">
        <v>1</v>
      </c>
    </row>
    <row r="4" spans="1:17" ht="15.75" x14ac:dyDescent="0.25">
      <c r="A4" s="1" t="s">
        <v>2</v>
      </c>
      <c r="B4" s="2"/>
      <c r="C4" s="2"/>
    </row>
    <row r="5" spans="1:17" x14ac:dyDescent="0.25">
      <c r="D5" s="4"/>
      <c r="E5" s="4"/>
      <c r="F5" s="4"/>
      <c r="I5" s="4"/>
      <c r="J5" s="4"/>
      <c r="M5" s="4"/>
      <c r="N5" s="4"/>
      <c r="O5" s="4"/>
    </row>
    <row r="6" spans="1:17" ht="37.5" x14ac:dyDescent="0.25">
      <c r="B6" s="5" t="s">
        <v>3</v>
      </c>
      <c r="C6" s="6" t="s">
        <v>4</v>
      </c>
      <c r="D6" s="7"/>
      <c r="E6" s="7">
        <v>2018</v>
      </c>
      <c r="F6" s="7"/>
      <c r="G6" s="7">
        <v>2019</v>
      </c>
      <c r="H6" s="7"/>
      <c r="I6" s="7">
        <v>2020</v>
      </c>
      <c r="J6" s="7"/>
      <c r="K6" s="7">
        <v>2021</v>
      </c>
      <c r="L6" s="7"/>
      <c r="M6" s="6">
        <v>2022</v>
      </c>
      <c r="N6" s="7"/>
      <c r="O6" s="6" t="s">
        <v>5</v>
      </c>
    </row>
    <row r="7" spans="1:17" x14ac:dyDescent="0.25">
      <c r="A7" s="4" t="s">
        <v>6</v>
      </c>
      <c r="B7" t="s">
        <v>7</v>
      </c>
      <c r="C7" t="s">
        <v>8</v>
      </c>
      <c r="D7" s="8"/>
      <c r="E7" s="8">
        <v>4476569.9800000004</v>
      </c>
      <c r="F7" s="8"/>
      <c r="G7" s="8">
        <v>4637822.87</v>
      </c>
      <c r="H7" s="8"/>
      <c r="I7" s="8">
        <v>3852552.6</v>
      </c>
      <c r="J7" s="8"/>
      <c r="K7" s="8">
        <v>3407494.1</v>
      </c>
      <c r="L7" s="8"/>
      <c r="M7" s="8">
        <v>3490159.2</v>
      </c>
      <c r="N7" s="8"/>
      <c r="O7" s="8">
        <v>3902135</v>
      </c>
      <c r="Q7" s="9"/>
    </row>
    <row r="8" spans="1:17" x14ac:dyDescent="0.25">
      <c r="A8" s="4" t="s">
        <v>9</v>
      </c>
      <c r="B8" t="s">
        <v>10</v>
      </c>
      <c r="C8" t="s">
        <v>11</v>
      </c>
      <c r="D8" s="8"/>
      <c r="E8" s="8">
        <v>8168237.9400000004</v>
      </c>
      <c r="F8" s="8"/>
      <c r="G8" s="8">
        <v>7222844.6900000004</v>
      </c>
      <c r="H8" s="8"/>
      <c r="I8" s="8">
        <v>6738542.4199999999</v>
      </c>
      <c r="J8" s="8"/>
      <c r="K8" s="8">
        <v>5466180.1200000001</v>
      </c>
      <c r="L8" s="8"/>
      <c r="M8" s="8">
        <v>5223477.63</v>
      </c>
      <c r="N8" s="8"/>
      <c r="O8" s="8">
        <v>-618010</v>
      </c>
      <c r="Q8" s="9"/>
    </row>
    <row r="9" spans="1:17" s="2" customFormat="1" x14ac:dyDescent="0.25">
      <c r="A9" s="4" t="s">
        <v>12</v>
      </c>
      <c r="B9" s="2" t="s">
        <v>13</v>
      </c>
      <c r="D9" s="10"/>
      <c r="E9" s="10">
        <f>+(E7+E8)/E7</f>
        <v>2.8246644141593427</v>
      </c>
      <c r="F9" s="10"/>
      <c r="G9" s="10">
        <f t="shared" ref="G9:K9" si="0">+(G7+G8)/G7</f>
        <v>2.5573782984946125</v>
      </c>
      <c r="H9" s="10"/>
      <c r="I9" s="10">
        <f t="shared" si="0"/>
        <v>2.7491110750830501</v>
      </c>
      <c r="J9" s="10"/>
      <c r="K9" s="10">
        <f t="shared" si="0"/>
        <v>2.6041642214435532</v>
      </c>
      <c r="L9" s="10"/>
      <c r="M9" s="10">
        <f t="shared" ref="M9" si="1">+(M7+M8)/M7</f>
        <v>2.4966301909666471</v>
      </c>
      <c r="N9" s="10"/>
      <c r="O9" s="10">
        <f>+(O7+O8)/O7</f>
        <v>0.84162259891059643</v>
      </c>
      <c r="Q9" s="10"/>
    </row>
    <row r="10" spans="1:17" x14ac:dyDescent="0.25">
      <c r="A10" s="4"/>
      <c r="B10" s="11" t="s">
        <v>14</v>
      </c>
      <c r="C10" s="11"/>
      <c r="D10" s="12" t="s">
        <v>15</v>
      </c>
      <c r="E10" s="13">
        <f>AVERAGE(E9,3.09)</f>
        <v>2.9573322070796713</v>
      </c>
      <c r="F10" s="12"/>
      <c r="G10" s="13">
        <f>AVERAGE(E9,G9)</f>
        <v>2.6910213563269778</v>
      </c>
      <c r="H10" s="14" t="s">
        <v>16</v>
      </c>
      <c r="I10" s="13">
        <f>AVERAGE(E9,I9)</f>
        <v>2.7868877446211964</v>
      </c>
      <c r="J10" s="13"/>
      <c r="K10" s="13">
        <f>AVERAGE(I9,K9)</f>
        <v>2.6766376482633016</v>
      </c>
      <c r="L10" s="14" t="s">
        <v>17</v>
      </c>
      <c r="M10" s="15">
        <f>AVERAGE(K9,I9)</f>
        <v>2.6766376482633016</v>
      </c>
      <c r="N10" s="16" t="s">
        <v>18</v>
      </c>
      <c r="O10" s="15">
        <f>AVERAGE(K9,M9)</f>
        <v>2.5503972062051004</v>
      </c>
    </row>
    <row r="11" spans="1:17" x14ac:dyDescent="0.25">
      <c r="A11" s="4"/>
      <c r="E11" s="17" t="s">
        <v>15</v>
      </c>
      <c r="F11" s="18" t="s">
        <v>19</v>
      </c>
      <c r="G11" s="19"/>
      <c r="H11" s="19"/>
      <c r="I11" s="19"/>
      <c r="J11" s="19"/>
      <c r="K11" s="19"/>
      <c r="L11" s="19"/>
      <c r="M11" s="20"/>
      <c r="N11" s="19"/>
      <c r="O11" s="20"/>
    </row>
    <row r="12" spans="1:17" x14ac:dyDescent="0.25">
      <c r="A12" s="4"/>
      <c r="E12" s="17" t="s">
        <v>16</v>
      </c>
      <c r="F12" s="18" t="s">
        <v>20</v>
      </c>
      <c r="I12" s="19"/>
      <c r="J12" s="19"/>
      <c r="K12" s="19"/>
      <c r="L12" s="19"/>
      <c r="M12" s="20"/>
      <c r="N12" s="19"/>
      <c r="O12" s="20"/>
    </row>
    <row r="13" spans="1:17" x14ac:dyDescent="0.25">
      <c r="A13" s="4"/>
      <c r="C13" s="17"/>
      <c r="E13" s="17" t="s">
        <v>17</v>
      </c>
      <c r="F13" s="18" t="s">
        <v>21</v>
      </c>
      <c r="G13" s="19"/>
      <c r="H13" s="19"/>
      <c r="I13" s="19"/>
      <c r="J13" s="19"/>
      <c r="K13" s="19"/>
      <c r="L13" s="19"/>
      <c r="M13" s="20"/>
      <c r="N13" s="19"/>
      <c r="O13" s="20"/>
    </row>
    <row r="14" spans="1:17" x14ac:dyDescent="0.25">
      <c r="D14" s="4"/>
      <c r="E14" s="17" t="s">
        <v>18</v>
      </c>
      <c r="F14" s="18" t="s">
        <v>22</v>
      </c>
      <c r="I14" s="4"/>
      <c r="J14" s="4"/>
      <c r="M14" s="4"/>
      <c r="N14" s="4"/>
      <c r="O14" s="4"/>
    </row>
    <row r="15" spans="1:17" ht="30.75" x14ac:dyDescent="0.3">
      <c r="B15" s="21" t="s">
        <v>23</v>
      </c>
      <c r="C15" s="6" t="s">
        <v>4</v>
      </c>
      <c r="D15" s="7"/>
      <c r="E15" s="7">
        <v>2018</v>
      </c>
      <c r="F15" s="7"/>
      <c r="G15" s="7">
        <v>2019</v>
      </c>
      <c r="H15" s="7"/>
      <c r="I15" s="7">
        <v>2020</v>
      </c>
      <c r="J15" s="7"/>
      <c r="K15" s="7">
        <v>2021</v>
      </c>
      <c r="L15" s="7"/>
      <c r="M15" s="6">
        <v>2022</v>
      </c>
      <c r="N15" s="7"/>
      <c r="O15" s="6" t="s">
        <v>5</v>
      </c>
    </row>
    <row r="16" spans="1:17" x14ac:dyDescent="0.25">
      <c r="A16" s="4" t="s">
        <v>24</v>
      </c>
      <c r="B16" t="s">
        <v>25</v>
      </c>
      <c r="C16" t="s">
        <v>26</v>
      </c>
      <c r="D16" s="8"/>
      <c r="E16" s="8">
        <v>4181548.63</v>
      </c>
      <c r="F16" s="8"/>
      <c r="G16" s="8">
        <v>3051868.72</v>
      </c>
      <c r="H16" s="8"/>
      <c r="I16" s="8">
        <v>3352795.09</v>
      </c>
      <c r="J16" s="8"/>
      <c r="K16" s="8">
        <v>2898372.62</v>
      </c>
      <c r="L16" s="8"/>
      <c r="M16" s="8">
        <v>1925174.76</v>
      </c>
      <c r="N16" s="8"/>
      <c r="O16" s="8">
        <v>-3741090</v>
      </c>
    </row>
    <row r="17" spans="1:15" s="2" customFormat="1" x14ac:dyDescent="0.25">
      <c r="A17" s="4" t="s">
        <v>27</v>
      </c>
      <c r="B17" s="2" t="s">
        <v>28</v>
      </c>
      <c r="D17" s="10"/>
      <c r="E17" s="10">
        <f>+(E16+E7)/E7</f>
        <v>1.9340965624757191</v>
      </c>
      <c r="F17" s="10"/>
      <c r="G17" s="10">
        <f>+(G16+G7)/G7</f>
        <v>1.658039085481503</v>
      </c>
      <c r="H17" s="10"/>
      <c r="I17" s="10">
        <f>+(I16+I7)/I7</f>
        <v>1.8702788613450727</v>
      </c>
      <c r="J17" s="10"/>
      <c r="K17" s="10">
        <f>+(K16+K7)/K7</f>
        <v>1.8505877148840846</v>
      </c>
      <c r="L17" s="10"/>
      <c r="M17" s="10">
        <f>+(M16+M7)/M7</f>
        <v>1.5516008438812761</v>
      </c>
      <c r="N17" s="10"/>
      <c r="O17" s="10">
        <f>+(O16+O7)/O7</f>
        <v>4.1270996518572522E-2</v>
      </c>
    </row>
    <row r="18" spans="1:15" x14ac:dyDescent="0.25">
      <c r="B18" s="11" t="s">
        <v>29</v>
      </c>
      <c r="C18" s="11"/>
      <c r="D18" s="12"/>
      <c r="E18" s="13">
        <f>AVERAGE(1.63,E17)</f>
        <v>1.7820482812378595</v>
      </c>
      <c r="F18" s="12"/>
      <c r="G18" s="13">
        <f>AVERAGE(G17,E17)</f>
        <v>1.796067823978611</v>
      </c>
      <c r="H18" s="14" t="s">
        <v>30</v>
      </c>
      <c r="I18" s="13">
        <f>AVERAGE(E17,I17)</f>
        <v>1.902187711910396</v>
      </c>
      <c r="J18" s="13"/>
      <c r="K18" s="13">
        <f>AVERAGE(I17,K17)</f>
        <v>1.8604332881145786</v>
      </c>
      <c r="L18" s="14" t="s">
        <v>31</v>
      </c>
      <c r="M18" s="15">
        <f>AVERAGE(I17,K17)</f>
        <v>1.8604332881145786</v>
      </c>
      <c r="N18" s="14" t="s">
        <v>32</v>
      </c>
      <c r="O18" s="15">
        <f>AVERAGE(M17,K17)</f>
        <v>1.7010942793826804</v>
      </c>
    </row>
    <row r="19" spans="1:15" x14ac:dyDescent="0.25">
      <c r="F19" s="17" t="s">
        <v>30</v>
      </c>
      <c r="G19" s="18" t="s">
        <v>33</v>
      </c>
      <c r="I19" s="4"/>
      <c r="J19" s="4"/>
      <c r="M19" s="22"/>
      <c r="N19" s="4"/>
      <c r="O19" s="22"/>
    </row>
    <row r="20" spans="1:15" x14ac:dyDescent="0.25">
      <c r="F20" s="17" t="s">
        <v>31</v>
      </c>
      <c r="G20" s="18" t="s">
        <v>34</v>
      </c>
      <c r="I20" s="4"/>
      <c r="J20" s="4"/>
      <c r="N20" s="4"/>
    </row>
    <row r="21" spans="1:15" x14ac:dyDescent="0.25">
      <c r="D21" s="4"/>
      <c r="E21" s="4"/>
      <c r="F21" s="17" t="s">
        <v>32</v>
      </c>
      <c r="G21" s="18" t="s">
        <v>35</v>
      </c>
      <c r="I21" s="4"/>
      <c r="J21" s="4"/>
      <c r="M21" s="4"/>
      <c r="N21" s="4"/>
      <c r="O21" s="4"/>
    </row>
    <row r="22" spans="1:15" ht="37.5" x14ac:dyDescent="0.3">
      <c r="B22" s="21" t="s">
        <v>36</v>
      </c>
      <c r="C22" s="6" t="s">
        <v>4</v>
      </c>
      <c r="D22" s="7"/>
      <c r="E22" s="7">
        <v>2018</v>
      </c>
      <c r="F22" s="7"/>
      <c r="G22" s="7">
        <v>2019</v>
      </c>
      <c r="H22" s="7"/>
      <c r="I22" s="7">
        <v>2020</v>
      </c>
      <c r="J22" s="7"/>
      <c r="K22" s="7">
        <v>2021</v>
      </c>
      <c r="L22" s="7"/>
      <c r="M22" s="6">
        <v>2022</v>
      </c>
      <c r="N22" s="7"/>
      <c r="O22" s="6" t="s">
        <v>5</v>
      </c>
    </row>
    <row r="23" spans="1:15" x14ac:dyDescent="0.25">
      <c r="A23" s="4" t="s">
        <v>37</v>
      </c>
      <c r="B23" t="s">
        <v>38</v>
      </c>
      <c r="C23" t="s">
        <v>39</v>
      </c>
      <c r="D23" s="8"/>
      <c r="E23" s="8">
        <v>10299317.390000001</v>
      </c>
      <c r="F23" s="8"/>
      <c r="G23" s="8">
        <v>10520763.939999999</v>
      </c>
      <c r="H23" s="8"/>
      <c r="I23" s="8">
        <v>10805553.800000001</v>
      </c>
      <c r="J23" s="8"/>
      <c r="K23" s="8">
        <v>11090088.789999999</v>
      </c>
      <c r="L23" s="8"/>
      <c r="M23" s="8">
        <v>11458552.82</v>
      </c>
      <c r="N23" s="8"/>
      <c r="O23" s="8">
        <v>11935421</v>
      </c>
    </row>
    <row r="24" spans="1:15" x14ac:dyDescent="0.25">
      <c r="A24" s="4" t="s">
        <v>40</v>
      </c>
      <c r="B24" t="s">
        <v>41</v>
      </c>
      <c r="C24" t="s">
        <v>42</v>
      </c>
      <c r="D24" s="23"/>
      <c r="E24" s="8">
        <v>11354985</v>
      </c>
      <c r="F24" s="8"/>
      <c r="G24" s="8">
        <v>10287756</v>
      </c>
      <c r="H24" s="8"/>
      <c r="I24" s="8">
        <v>9761285</v>
      </c>
      <c r="J24" s="8"/>
      <c r="K24" s="8">
        <v>9240500</v>
      </c>
      <c r="L24" s="8"/>
      <c r="M24" s="8">
        <v>9913316</v>
      </c>
      <c r="N24" s="8"/>
      <c r="O24" s="8">
        <v>10676426</v>
      </c>
    </row>
    <row r="25" spans="1:15" s="2" customFormat="1" x14ac:dyDescent="0.25">
      <c r="A25" s="4" t="s">
        <v>43</v>
      </c>
      <c r="B25" s="2" t="s">
        <v>44</v>
      </c>
      <c r="D25" s="10"/>
      <c r="E25" s="10">
        <f>+(E7+E8+E23)/E24</f>
        <v>2.0206213667389257</v>
      </c>
      <c r="F25" s="10"/>
      <c r="G25" s="10">
        <f>+(G7+G8+G23)/G24</f>
        <v>2.1755406621230131</v>
      </c>
      <c r="H25" s="10"/>
      <c r="I25" s="10">
        <f>+(I7+I8+I23)/I24</f>
        <v>2.1919909950380507</v>
      </c>
      <c r="J25" s="10"/>
      <c r="K25" s="10">
        <f>+(K7+K8+K23)/K24</f>
        <v>2.1604635041393863</v>
      </c>
      <c r="L25" s="10"/>
      <c r="M25" s="10">
        <f>+(M7+M8+M23)/M24</f>
        <v>2.03485792745838</v>
      </c>
      <c r="N25" s="10"/>
      <c r="O25" s="10">
        <f>+(O7+O8+O23)/O24</f>
        <v>1.4255281683214964</v>
      </c>
    </row>
    <row r="26" spans="1:15" x14ac:dyDescent="0.25">
      <c r="B26" s="11" t="s">
        <v>45</v>
      </c>
      <c r="C26" s="11"/>
      <c r="D26" s="12" t="s">
        <v>46</v>
      </c>
      <c r="E26" s="13">
        <f>AVERAGE(1.9,E25)</f>
        <v>1.9603106833694628</v>
      </c>
      <c r="F26" s="12"/>
      <c r="G26" s="13">
        <f>AVERAGE(G25,E25)</f>
        <v>2.0980810144309694</v>
      </c>
      <c r="H26" s="14" t="s">
        <v>47</v>
      </c>
      <c r="I26" s="13">
        <f>AVERAGE(E25,G25)</f>
        <v>2.0980810144309694</v>
      </c>
      <c r="J26" s="14" t="s">
        <v>48</v>
      </c>
      <c r="K26" s="13">
        <f>AVERAGE(G25,K25)</f>
        <v>2.1680020831311997</v>
      </c>
      <c r="L26" s="14" t="s">
        <v>49</v>
      </c>
      <c r="M26" s="15">
        <f>AVERAGE(I25,K25)</f>
        <v>2.1762272495887185</v>
      </c>
      <c r="N26" s="14" t="s">
        <v>50</v>
      </c>
      <c r="O26" s="15">
        <f>AVERAGE(M25,K25)</f>
        <v>2.0976607157988831</v>
      </c>
    </row>
    <row r="27" spans="1:15" x14ac:dyDescent="0.25">
      <c r="E27" s="17" t="s">
        <v>46</v>
      </c>
      <c r="F27" s="18" t="s">
        <v>51</v>
      </c>
    </row>
    <row r="28" spans="1:15" x14ac:dyDescent="0.25">
      <c r="E28" s="17" t="s">
        <v>47</v>
      </c>
      <c r="F28" s="18" t="s">
        <v>52</v>
      </c>
    </row>
    <row r="29" spans="1:15" x14ac:dyDescent="0.25">
      <c r="B29" s="24"/>
      <c r="E29" s="17" t="s">
        <v>48</v>
      </c>
      <c r="F29" s="18" t="s">
        <v>53</v>
      </c>
    </row>
    <row r="30" spans="1:15" x14ac:dyDescent="0.25">
      <c r="B30" s="24"/>
      <c r="E30" s="17" t="s">
        <v>49</v>
      </c>
      <c r="F30" s="18" t="s">
        <v>54</v>
      </c>
      <c r="I30" s="4"/>
      <c r="J30" s="4"/>
      <c r="M30" s="4"/>
      <c r="N30" s="4"/>
      <c r="O30" s="4"/>
    </row>
    <row r="31" spans="1:15" x14ac:dyDescent="0.25">
      <c r="B31" s="24"/>
      <c r="E31" s="17" t="s">
        <v>50</v>
      </c>
      <c r="F31" s="18" t="s">
        <v>55</v>
      </c>
      <c r="I31" s="4"/>
      <c r="J31" s="4"/>
      <c r="M31" s="4"/>
      <c r="N31" s="4"/>
      <c r="O31" s="4"/>
    </row>
    <row r="32" spans="1:15" ht="30.75" x14ac:dyDescent="0.3">
      <c r="B32" s="25" t="s">
        <v>56</v>
      </c>
      <c r="C32" s="6" t="s">
        <v>4</v>
      </c>
      <c r="D32" s="7"/>
      <c r="E32" s="7">
        <v>2018</v>
      </c>
      <c r="F32" s="7"/>
      <c r="G32" s="7">
        <v>2019</v>
      </c>
      <c r="H32" s="7"/>
      <c r="I32" s="7">
        <v>2020</v>
      </c>
      <c r="J32" s="7"/>
      <c r="K32" s="7">
        <v>2021</v>
      </c>
      <c r="L32" s="7"/>
      <c r="M32" s="6">
        <v>2022</v>
      </c>
      <c r="N32" s="7"/>
      <c r="O32" s="6" t="s">
        <v>5</v>
      </c>
    </row>
    <row r="33" spans="1:16" x14ac:dyDescent="0.25">
      <c r="A33" s="4" t="s">
        <v>57</v>
      </c>
      <c r="B33" s="24" t="s">
        <v>58</v>
      </c>
      <c r="C33" t="s">
        <v>59</v>
      </c>
      <c r="D33" s="26"/>
      <c r="E33" s="23">
        <v>143627.15</v>
      </c>
      <c r="F33" s="26"/>
      <c r="G33" s="23">
        <v>326935.81</v>
      </c>
      <c r="H33" s="23"/>
      <c r="I33" s="23">
        <v>144473.10999999999</v>
      </c>
      <c r="J33" s="23"/>
      <c r="K33" s="23">
        <v>75518.39</v>
      </c>
      <c r="L33" s="23"/>
      <c r="M33" s="23">
        <v>122995.93</v>
      </c>
      <c r="N33" s="23"/>
      <c r="O33" s="23">
        <v>266192</v>
      </c>
      <c r="P33" s="27"/>
    </row>
    <row r="34" spans="1:16" x14ac:dyDescent="0.25">
      <c r="A34" s="4"/>
      <c r="B34" s="24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  <row r="35" spans="1:16" x14ac:dyDescent="0.25">
      <c r="B35" s="28" t="s">
        <v>60</v>
      </c>
      <c r="C35" s="28" t="s">
        <v>61</v>
      </c>
      <c r="D35" s="27"/>
      <c r="E35" s="27">
        <v>55968098</v>
      </c>
      <c r="F35" s="27"/>
      <c r="G35" s="27">
        <f>-E38</f>
        <v>59488352.380000003</v>
      </c>
      <c r="H35" s="27"/>
      <c r="I35" s="27">
        <f>-G38</f>
        <v>62615229.030000001</v>
      </c>
      <c r="J35" s="27"/>
      <c r="K35" s="27">
        <f>-I38</f>
        <v>64741132.030000001</v>
      </c>
      <c r="L35" s="27"/>
      <c r="M35" s="27">
        <f>-K38</f>
        <v>66721510.25</v>
      </c>
      <c r="N35" s="27"/>
      <c r="O35" s="27">
        <f>-M38</f>
        <v>66776372</v>
      </c>
      <c r="P35" s="27"/>
    </row>
    <row r="36" spans="1:16" x14ac:dyDescent="0.25">
      <c r="B36" s="28" t="s">
        <v>62</v>
      </c>
      <c r="C36" s="28" t="s">
        <v>63</v>
      </c>
      <c r="D36" s="8"/>
      <c r="E36" s="8">
        <v>3415667.11</v>
      </c>
      <c r="F36" s="8"/>
      <c r="G36" s="8">
        <v>3267005.39</v>
      </c>
      <c r="H36" s="8"/>
      <c r="I36" s="8">
        <v>2676937.67</v>
      </c>
      <c r="J36" s="8"/>
      <c r="K36" s="8">
        <v>1865749.25</v>
      </c>
      <c r="L36" s="8"/>
      <c r="M36" s="8">
        <v>2020480.4</v>
      </c>
      <c r="N36" s="8"/>
      <c r="O36" s="8">
        <v>1736666</v>
      </c>
      <c r="P36" s="8"/>
    </row>
    <row r="37" spans="1:16" x14ac:dyDescent="0.25">
      <c r="B37" s="28" t="s">
        <v>64</v>
      </c>
      <c r="C37" s="28" t="s">
        <v>65</v>
      </c>
      <c r="D37" s="8"/>
      <c r="E37" s="8">
        <v>179122.2</v>
      </c>
      <c r="F37" s="8"/>
      <c r="G37" s="8">
        <v>128623.42</v>
      </c>
      <c r="H37" s="8"/>
      <c r="I37" s="8">
        <v>151176.20000000001</v>
      </c>
      <c r="J37" s="8"/>
      <c r="K37" s="8">
        <v>236247.67</v>
      </c>
      <c r="L37" s="8"/>
      <c r="M37" s="8">
        <v>264581.5</v>
      </c>
      <c r="N37" s="8"/>
      <c r="O37" s="8">
        <v>404170</v>
      </c>
      <c r="P37" s="8"/>
    </row>
    <row r="38" spans="1:16" x14ac:dyDescent="0.25">
      <c r="B38" s="29" t="s">
        <v>66</v>
      </c>
      <c r="C38" s="28" t="s">
        <v>67</v>
      </c>
      <c r="D38" s="8"/>
      <c r="E38" s="30">
        <v>-59488352.380000003</v>
      </c>
      <c r="F38" s="8"/>
      <c r="G38" s="30">
        <v>-62615229.030000001</v>
      </c>
      <c r="H38" s="30"/>
      <c r="I38" s="30">
        <v>-64741132.030000001</v>
      </c>
      <c r="J38" s="30"/>
      <c r="K38" s="30">
        <v>-66721510.25</v>
      </c>
      <c r="L38" s="30"/>
      <c r="M38" s="30">
        <v>-66776372</v>
      </c>
      <c r="N38" s="30"/>
      <c r="O38" s="30">
        <v>-68750318</v>
      </c>
      <c r="P38" s="8"/>
    </row>
    <row r="39" spans="1:16" x14ac:dyDescent="0.25">
      <c r="A39" s="4" t="s">
        <v>68</v>
      </c>
      <c r="B39" s="24" t="s">
        <v>69</v>
      </c>
      <c r="C39" t="s">
        <v>70</v>
      </c>
      <c r="D39" s="8"/>
      <c r="E39" s="8">
        <f>SUM(E35:E38)</f>
        <v>74534.929999999702</v>
      </c>
      <c r="F39" s="8"/>
      <c r="G39" s="8">
        <f>SUM(G35:G38)</f>
        <v>268752.16000000387</v>
      </c>
      <c r="H39" s="8"/>
      <c r="I39" s="8">
        <f>SUM(I35:I38)</f>
        <v>702210.87000000477</v>
      </c>
      <c r="J39" s="8"/>
      <c r="K39" s="8">
        <f>SUM(K35:K38)</f>
        <v>121618.70000000298</v>
      </c>
      <c r="L39" s="8"/>
      <c r="M39" s="8">
        <f>SUM(M35:M38)</f>
        <v>2230200.150000006</v>
      </c>
      <c r="N39" s="8"/>
      <c r="O39" s="8">
        <f>SUM(O35:O38)</f>
        <v>166890</v>
      </c>
      <c r="P39" s="8"/>
    </row>
    <row r="40" spans="1:16" s="2" customFormat="1" x14ac:dyDescent="0.25">
      <c r="A40" s="4" t="s">
        <v>71</v>
      </c>
      <c r="B40" s="2" t="s">
        <v>72</v>
      </c>
      <c r="D40" s="10"/>
      <c r="E40" s="10">
        <f>(E7+E16+E23+E33+E39)/E24</f>
        <v>1.6887383012835331</v>
      </c>
      <c r="F40" s="10"/>
      <c r="G40" s="10">
        <f>(G7+G16+G23+G33+G39)/G24</f>
        <v>1.8280122020778879</v>
      </c>
      <c r="H40" s="10"/>
      <c r="I40" s="10">
        <f>(I7+I16+I23+I33+I39)/I24</f>
        <v>1.9318753084250697</v>
      </c>
      <c r="J40" s="10"/>
      <c r="K40" s="10">
        <f>(K7+K16+K23+K33+K39)/K24</f>
        <v>1.9039113251447435</v>
      </c>
      <c r="L40" s="10"/>
      <c r="M40" s="10">
        <f>(M7+M16+M23+M33+M39)/M24</f>
        <v>1.9395208283484564</v>
      </c>
      <c r="N40" s="10"/>
      <c r="O40" s="10">
        <f>(O7+O16+O23+O33+O39)/O24</f>
        <v>1.1735713805350216</v>
      </c>
    </row>
    <row r="41" spans="1:16" x14ac:dyDescent="0.25">
      <c r="B41" s="11" t="s">
        <v>73</v>
      </c>
      <c r="C41" s="11"/>
      <c r="D41" s="12"/>
      <c r="E41" s="13">
        <f>AVERAGE(1.54,E40)</f>
        <v>1.6143691506417666</v>
      </c>
      <c r="F41" s="12"/>
      <c r="G41" s="13">
        <f>AVERAGE(E40,G40)</f>
        <v>1.7583752516807105</v>
      </c>
      <c r="H41" s="13"/>
      <c r="I41" s="13">
        <f>AVERAGE(G40,I40)</f>
        <v>1.8799437552514788</v>
      </c>
      <c r="J41" s="13"/>
      <c r="K41" s="13">
        <f>AVERAGE(I40,K40)</f>
        <v>1.9178933167849066</v>
      </c>
      <c r="L41" s="31" t="s">
        <v>74</v>
      </c>
      <c r="M41" s="15">
        <f>AVERAGE(I40,M40)</f>
        <v>1.9356980683867631</v>
      </c>
      <c r="N41" s="13"/>
      <c r="O41" s="15">
        <f>AVERAGE(M40,O40)</f>
        <v>1.556546104441739</v>
      </c>
    </row>
    <row r="42" spans="1:16" x14ac:dyDescent="0.25">
      <c r="E42" s="17" t="s">
        <v>74</v>
      </c>
      <c r="F42" s="18" t="s">
        <v>75</v>
      </c>
    </row>
    <row r="44" spans="1:16" x14ac:dyDescent="0.25">
      <c r="A44" s="32" t="s">
        <v>17</v>
      </c>
      <c r="B44" t="s">
        <v>76</v>
      </c>
    </row>
    <row r="45" spans="1:16" x14ac:dyDescent="0.25">
      <c r="B45" t="s">
        <v>77</v>
      </c>
    </row>
    <row r="46" spans="1:16" x14ac:dyDescent="0.25">
      <c r="B46" t="s">
        <v>78</v>
      </c>
    </row>
    <row r="47" spans="1:16" x14ac:dyDescent="0.25">
      <c r="B47" t="s">
        <v>79</v>
      </c>
    </row>
  </sheetData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Ratios - Exhibit 13</vt:lpstr>
      <vt:lpstr>'Ratios - Exhibit 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Gray</dc:creator>
  <cp:lastModifiedBy>April Renner</cp:lastModifiedBy>
  <dcterms:created xsi:type="dcterms:W3CDTF">2024-08-07T11:28:44Z</dcterms:created>
  <dcterms:modified xsi:type="dcterms:W3CDTF">2024-10-29T02:02:17Z</dcterms:modified>
</cp:coreProperties>
</file>