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cksonenergy-my.sharepoint.com/personal/pamelagray_jacksonenergy_com/Documents/Documents/Cost of Service Study/Test Year 2023/AG Questions/"/>
    </mc:Choice>
  </mc:AlternateContent>
  <xr:revisionPtr revIDLastSave="595" documentId="8_{F4E0797F-0A03-4B6B-BD66-FB30092FE972}" xr6:coauthVersionLast="47" xr6:coauthVersionMax="47" xr10:uidLastSave="{5E2C94F6-083A-4AB1-A48A-85857BBD2CE4}"/>
  <bookViews>
    <workbookView xWindow="28680" yWindow="-120" windowWidth="29040" windowHeight="15840" activeTab="1" xr2:uid="{685C6343-7E5D-4D25-9387-82E91413550F}"/>
  </bookViews>
  <sheets>
    <sheet name="16f" sheetId="1" r:id="rId1"/>
    <sheet name="16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2" i="2" l="1"/>
  <c r="AJ51" i="2"/>
  <c r="AG49" i="2"/>
  <c r="AJ49" i="2" s="1"/>
  <c r="AG50" i="2"/>
  <c r="AJ50" i="2" s="1"/>
  <c r="AD50" i="2"/>
  <c r="AD49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A48" i="2"/>
  <c r="AD48" i="2" s="1"/>
  <c r="AG48" i="2" s="1"/>
  <c r="AJ48" i="2" s="1"/>
  <c r="X47" i="2"/>
  <c r="AA47" i="2" s="1"/>
  <c r="AD47" i="2" s="1"/>
  <c r="AG47" i="2" s="1"/>
  <c r="AJ47" i="2" s="1"/>
  <c r="R46" i="2"/>
  <c r="U46" i="2" s="1"/>
  <c r="X46" i="2" s="1"/>
  <c r="AA46" i="2" s="1"/>
  <c r="AD46" i="2" s="1"/>
  <c r="AG46" i="2" s="1"/>
  <c r="AJ46" i="2" s="1"/>
  <c r="O45" i="2" l="1"/>
  <c r="R45" i="2" s="1"/>
  <c r="U45" i="2" s="1"/>
  <c r="X45" i="2" s="1"/>
  <c r="AA45" i="2" s="1"/>
  <c r="AD45" i="2" s="1"/>
  <c r="AG45" i="2" s="1"/>
  <c r="AJ45" i="2" s="1"/>
  <c r="F44" i="2" l="1"/>
  <c r="I44" i="2" l="1"/>
  <c r="L44" i="2" s="1"/>
  <c r="O44" i="2" s="1"/>
  <c r="R44" i="2" s="1"/>
  <c r="U44" i="2" s="1"/>
  <c r="X44" i="2" s="1"/>
  <c r="AA44" i="2" s="1"/>
  <c r="AG44" i="2" s="1"/>
  <c r="AJ44" i="2" s="1"/>
  <c r="D43" i="2"/>
  <c r="F43" i="2" s="1"/>
  <c r="I43" i="2" s="1"/>
  <c r="L43" i="2" s="1"/>
  <c r="O43" i="2" s="1"/>
  <c r="R43" i="2" s="1"/>
  <c r="U43" i="2" s="1"/>
  <c r="X43" i="2" s="1"/>
  <c r="AA43" i="2" s="1"/>
  <c r="AG43" i="2" s="1"/>
  <c r="AJ43" i="2" s="1"/>
  <c r="F8" i="2"/>
  <c r="F12" i="2"/>
  <c r="F18" i="2"/>
  <c r="F19" i="2"/>
  <c r="F20" i="2"/>
  <c r="I20" i="2" s="1"/>
  <c r="L20" i="2" s="1"/>
  <c r="O20" i="2" s="1"/>
  <c r="R20" i="2" s="1"/>
  <c r="U20" i="2" s="1"/>
  <c r="X20" i="2" s="1"/>
  <c r="AA20" i="2" s="1"/>
  <c r="AD20" i="2" s="1"/>
  <c r="AG20" i="2" s="1"/>
  <c r="F21" i="2"/>
  <c r="I21" i="2" s="1"/>
  <c r="L21" i="2" s="1"/>
  <c r="O21" i="2" s="1"/>
  <c r="R21" i="2" s="1"/>
  <c r="U21" i="2" s="1"/>
  <c r="X21" i="2" s="1"/>
  <c r="AA21" i="2" s="1"/>
  <c r="AD21" i="2" s="1"/>
  <c r="AG21" i="2" s="1"/>
  <c r="F22" i="2"/>
  <c r="I22" i="2" s="1"/>
  <c r="L22" i="2" s="1"/>
  <c r="O22" i="2" s="1"/>
  <c r="R22" i="2" s="1"/>
  <c r="U22" i="2" s="1"/>
  <c r="X22" i="2" s="1"/>
  <c r="AA22" i="2" s="1"/>
  <c r="AD22" i="2" s="1"/>
  <c r="AG22" i="2" s="1"/>
  <c r="F23" i="2"/>
  <c r="I23" i="2" s="1"/>
  <c r="L23" i="2" s="1"/>
  <c r="O23" i="2" s="1"/>
  <c r="R23" i="2" s="1"/>
  <c r="U23" i="2" s="1"/>
  <c r="X23" i="2" s="1"/>
  <c r="AA23" i="2" s="1"/>
  <c r="AD23" i="2" s="1"/>
  <c r="AG23" i="2" s="1"/>
  <c r="AJ23" i="2" s="1"/>
  <c r="F24" i="2"/>
  <c r="I24" i="2" s="1"/>
  <c r="L24" i="2" s="1"/>
  <c r="O24" i="2" s="1"/>
  <c r="R24" i="2" s="1"/>
  <c r="U24" i="2" s="1"/>
  <c r="X24" i="2" s="1"/>
  <c r="AA24" i="2" s="1"/>
  <c r="AD24" i="2" s="1"/>
  <c r="AG24" i="2" s="1"/>
  <c r="AJ24" i="2" s="1"/>
  <c r="F25" i="2"/>
  <c r="I25" i="2" s="1"/>
  <c r="L25" i="2" s="1"/>
  <c r="O25" i="2" s="1"/>
  <c r="R25" i="2" s="1"/>
  <c r="U25" i="2" s="1"/>
  <c r="X25" i="2" s="1"/>
  <c r="AA25" i="2" s="1"/>
  <c r="AD25" i="2" s="1"/>
  <c r="AG25" i="2" s="1"/>
  <c r="AJ25" i="2" s="1"/>
  <c r="F26" i="2"/>
  <c r="I26" i="2" s="1"/>
  <c r="L26" i="2" s="1"/>
  <c r="O26" i="2" s="1"/>
  <c r="R26" i="2" s="1"/>
  <c r="U26" i="2" s="1"/>
  <c r="X26" i="2" s="1"/>
  <c r="AA26" i="2" s="1"/>
  <c r="AD26" i="2" s="1"/>
  <c r="AG26" i="2" s="1"/>
  <c r="AJ26" i="2" s="1"/>
  <c r="F27" i="2"/>
  <c r="I27" i="2" s="1"/>
  <c r="L27" i="2" s="1"/>
  <c r="O27" i="2" s="1"/>
  <c r="R27" i="2" s="1"/>
  <c r="U27" i="2" s="1"/>
  <c r="X27" i="2" s="1"/>
  <c r="AA27" i="2" s="1"/>
  <c r="AD27" i="2" s="1"/>
  <c r="AG27" i="2" s="1"/>
  <c r="AJ27" i="2" s="1"/>
  <c r="F28" i="2"/>
  <c r="I28" i="2" s="1"/>
  <c r="L28" i="2" s="1"/>
  <c r="O28" i="2" s="1"/>
  <c r="R28" i="2" s="1"/>
  <c r="U28" i="2" s="1"/>
  <c r="X28" i="2" s="1"/>
  <c r="AA28" i="2" s="1"/>
  <c r="AD28" i="2" s="1"/>
  <c r="AG28" i="2" s="1"/>
  <c r="AJ28" i="2" s="1"/>
  <c r="F29" i="2"/>
  <c r="I29" i="2" s="1"/>
  <c r="L29" i="2" s="1"/>
  <c r="O29" i="2" s="1"/>
  <c r="R29" i="2" s="1"/>
  <c r="U29" i="2" s="1"/>
  <c r="X29" i="2" s="1"/>
  <c r="AA29" i="2" s="1"/>
  <c r="AG29" i="2" s="1"/>
  <c r="AJ29" i="2" s="1"/>
  <c r="F30" i="2"/>
  <c r="I30" i="2" s="1"/>
  <c r="L30" i="2" s="1"/>
  <c r="O30" i="2" s="1"/>
  <c r="R30" i="2" s="1"/>
  <c r="U30" i="2" s="1"/>
  <c r="X30" i="2" s="1"/>
  <c r="AA30" i="2" s="1"/>
  <c r="AG30" i="2" s="1"/>
  <c r="AJ30" i="2" s="1"/>
  <c r="F31" i="2"/>
  <c r="I31" i="2" s="1"/>
  <c r="L31" i="2" s="1"/>
  <c r="O31" i="2" s="1"/>
  <c r="R31" i="2" s="1"/>
  <c r="U31" i="2" s="1"/>
  <c r="X31" i="2" s="1"/>
  <c r="AA31" i="2" s="1"/>
  <c r="AG31" i="2" s="1"/>
  <c r="AJ31" i="2" s="1"/>
  <c r="F32" i="2"/>
  <c r="I32" i="2" s="1"/>
  <c r="L32" i="2" s="1"/>
  <c r="O32" i="2" s="1"/>
  <c r="R32" i="2" s="1"/>
  <c r="U32" i="2" s="1"/>
  <c r="X32" i="2" s="1"/>
  <c r="AA32" i="2" s="1"/>
  <c r="AG32" i="2" s="1"/>
  <c r="AJ32" i="2" s="1"/>
  <c r="F33" i="2"/>
  <c r="I33" i="2" s="1"/>
  <c r="L33" i="2" s="1"/>
  <c r="O33" i="2" s="1"/>
  <c r="R33" i="2" s="1"/>
  <c r="U33" i="2" s="1"/>
  <c r="X33" i="2" s="1"/>
  <c r="AA33" i="2" s="1"/>
  <c r="AG33" i="2" s="1"/>
  <c r="AJ33" i="2" s="1"/>
  <c r="F34" i="2"/>
  <c r="I34" i="2" s="1"/>
  <c r="L34" i="2" s="1"/>
  <c r="O34" i="2" s="1"/>
  <c r="R34" i="2" s="1"/>
  <c r="U34" i="2" s="1"/>
  <c r="X34" i="2" s="1"/>
  <c r="AA34" i="2" s="1"/>
  <c r="AG34" i="2" s="1"/>
  <c r="AJ34" i="2" s="1"/>
  <c r="F35" i="2"/>
  <c r="I35" i="2" s="1"/>
  <c r="L35" i="2" s="1"/>
  <c r="O35" i="2" s="1"/>
  <c r="R35" i="2" s="1"/>
  <c r="U35" i="2" s="1"/>
  <c r="X35" i="2" s="1"/>
  <c r="AA35" i="2" s="1"/>
  <c r="AG35" i="2" s="1"/>
  <c r="AJ35" i="2" s="1"/>
  <c r="F36" i="2"/>
  <c r="I36" i="2" s="1"/>
  <c r="L36" i="2" s="1"/>
  <c r="O36" i="2" s="1"/>
  <c r="R36" i="2" s="1"/>
  <c r="U36" i="2" s="1"/>
  <c r="X36" i="2" s="1"/>
  <c r="AA36" i="2" s="1"/>
  <c r="AG36" i="2" s="1"/>
  <c r="AJ36" i="2" s="1"/>
  <c r="F37" i="2"/>
  <c r="I37" i="2" s="1"/>
  <c r="L37" i="2" s="1"/>
  <c r="O37" i="2" s="1"/>
  <c r="R37" i="2" s="1"/>
  <c r="U37" i="2" s="1"/>
  <c r="X37" i="2" s="1"/>
  <c r="AA37" i="2" s="1"/>
  <c r="AG37" i="2" s="1"/>
  <c r="AJ37" i="2" s="1"/>
  <c r="F38" i="2"/>
  <c r="I38" i="2" s="1"/>
  <c r="L38" i="2" s="1"/>
  <c r="O38" i="2" s="1"/>
  <c r="R38" i="2" s="1"/>
  <c r="U38" i="2" s="1"/>
  <c r="X38" i="2" s="1"/>
  <c r="AA38" i="2" s="1"/>
  <c r="AG38" i="2" s="1"/>
  <c r="AJ38" i="2" s="1"/>
  <c r="F39" i="2"/>
  <c r="I39" i="2" s="1"/>
  <c r="L39" i="2" s="1"/>
  <c r="O39" i="2" s="1"/>
  <c r="R39" i="2" s="1"/>
  <c r="U39" i="2" s="1"/>
  <c r="X39" i="2" s="1"/>
  <c r="AA39" i="2" s="1"/>
  <c r="AG39" i="2" s="1"/>
  <c r="AJ39" i="2" s="1"/>
  <c r="F40" i="2"/>
  <c r="I40" i="2" s="1"/>
  <c r="L40" i="2" s="1"/>
  <c r="O40" i="2" s="1"/>
  <c r="R40" i="2" s="1"/>
  <c r="U40" i="2" s="1"/>
  <c r="X40" i="2" s="1"/>
  <c r="AA40" i="2" s="1"/>
  <c r="AG40" i="2" s="1"/>
  <c r="AJ40" i="2" s="1"/>
  <c r="F41" i="2"/>
  <c r="I41" i="2" s="1"/>
  <c r="L41" i="2" s="1"/>
  <c r="O41" i="2" s="1"/>
  <c r="R41" i="2" s="1"/>
  <c r="U41" i="2" s="1"/>
  <c r="X41" i="2" s="1"/>
  <c r="AA41" i="2" s="1"/>
  <c r="AG41" i="2" s="1"/>
  <c r="AJ41" i="2" s="1"/>
  <c r="F42" i="2"/>
  <c r="I42" i="2" s="1"/>
  <c r="L42" i="2" s="1"/>
  <c r="O42" i="2" s="1"/>
  <c r="R42" i="2" s="1"/>
  <c r="U42" i="2" s="1"/>
  <c r="X42" i="2" s="1"/>
  <c r="AA42" i="2" s="1"/>
  <c r="AG42" i="2" s="1"/>
  <c r="AJ42" i="2" s="1"/>
  <c r="C17" i="2"/>
  <c r="F17" i="2" s="1"/>
  <c r="C16" i="2"/>
  <c r="F16" i="2" s="1"/>
  <c r="C15" i="2"/>
  <c r="F15" i="2" s="1"/>
  <c r="C14" i="2"/>
  <c r="F14" i="2" s="1"/>
  <c r="C13" i="2"/>
  <c r="F13" i="2" s="1"/>
  <c r="C12" i="2"/>
  <c r="C11" i="2"/>
  <c r="F11" i="2" s="1"/>
  <c r="C10" i="2"/>
  <c r="F10" i="2" s="1"/>
  <c r="C9" i="2"/>
  <c r="F9" i="2" s="1"/>
  <c r="C8" i="2"/>
  <c r="C7" i="2"/>
  <c r="F7" i="2" s="1"/>
  <c r="C6" i="2"/>
  <c r="F6" i="2" s="1"/>
  <c r="B7" i="1" l="1"/>
  <c r="AJ22" i="2"/>
  <c r="AJ21" i="2"/>
  <c r="AJ20" i="2"/>
  <c r="I19" i="2"/>
  <c r="I18" i="2"/>
  <c r="L18" i="2" s="1"/>
  <c r="O18" i="2" s="1"/>
  <c r="R18" i="2" s="1"/>
  <c r="U18" i="2" s="1"/>
  <c r="I17" i="2"/>
  <c r="L17" i="2" s="1"/>
  <c r="I16" i="2"/>
  <c r="L16" i="2" s="1"/>
  <c r="I15" i="2"/>
  <c r="L15" i="2" s="1"/>
  <c r="I14" i="2"/>
  <c r="L14" i="2" s="1"/>
  <c r="I13" i="2"/>
  <c r="L13" i="2" s="1"/>
  <c r="I12" i="2"/>
  <c r="L12" i="2" s="1"/>
  <c r="I11" i="2"/>
  <c r="L11" i="2" s="1"/>
  <c r="I10" i="2"/>
  <c r="L10" i="2" s="1"/>
  <c r="I9" i="2"/>
  <c r="L9" i="2" s="1"/>
  <c r="I8" i="2"/>
  <c r="L8" i="2" s="1"/>
  <c r="O8" i="2" s="1"/>
  <c r="I7" i="2"/>
  <c r="L7" i="2" s="1"/>
  <c r="O7" i="2" s="1"/>
  <c r="I6" i="2"/>
  <c r="AJ15" i="2" l="1"/>
  <c r="L6" i="2"/>
  <c r="O6" i="2" s="1"/>
  <c r="L19" i="2"/>
  <c r="O19" i="2" s="1"/>
  <c r="R19" i="2" s="1"/>
  <c r="U19" i="2" s="1"/>
  <c r="X19" i="2" s="1"/>
  <c r="AA19" i="2" s="1"/>
  <c r="AD19" i="2" s="1"/>
  <c r="AG19" i="2" s="1"/>
  <c r="AJ19" i="2" s="1"/>
  <c r="X18" i="2"/>
  <c r="AA18" i="2" s="1"/>
  <c r="AD18" i="2" s="1"/>
  <c r="AG18" i="2" s="1"/>
  <c r="AJ18" i="2" s="1"/>
  <c r="AJ17" i="2"/>
  <c r="AJ16" i="2"/>
  <c r="AJ14" i="2"/>
  <c r="AJ13" i="2"/>
  <c r="AJ12" i="2" l="1"/>
  <c r="AG8" i="2"/>
  <c r="AJ8" i="2" s="1"/>
  <c r="AG7" i="2"/>
  <c r="AJ7" i="2" s="1"/>
  <c r="AJ10" i="2"/>
  <c r="AG6" i="2"/>
  <c r="AJ6" i="2" s="1"/>
  <c r="AJ9" i="2"/>
  <c r="AJ11" i="2"/>
  <c r="B9" i="1" l="1"/>
  <c r="B11" i="1" s="1"/>
  <c r="B13" i="1" s="1"/>
  <c r="B16" i="1" s="1"/>
  <c r="B18" i="1" s="1"/>
  <c r="B21" i="1" s="1"/>
  <c r="B23" i="1" s="1"/>
  <c r="B25" i="1" s="1"/>
  <c r="B27" i="1" s="1"/>
  <c r="B29" i="1" s="1"/>
</calcChain>
</file>

<file path=xl/sharedStrings.xml><?xml version="1.0" encoding="utf-8"?>
<sst xmlns="http://schemas.openxmlformats.org/spreadsheetml/2006/main" count="161" uniqueCount="94">
  <si>
    <t>Beginning Balance, 01/01/2014</t>
  </si>
  <si>
    <t>Accrued interest - 2014</t>
  </si>
  <si>
    <t>Balance, 12/31/2014</t>
  </si>
  <si>
    <t>Accrued interest - 2015</t>
  </si>
  <si>
    <t>Balance, 12/31/2015</t>
  </si>
  <si>
    <t>Accrued interest - 2016</t>
  </si>
  <si>
    <t>Balance, 12/31/2016</t>
  </si>
  <si>
    <t>Accrued interest - 2017</t>
  </si>
  <si>
    <t>Balance, 12/31/2017</t>
  </si>
  <si>
    <t>Accrued interest - 2018</t>
  </si>
  <si>
    <t>Balance, 12/31/2018</t>
  </si>
  <si>
    <t>Accrued interest - 2019</t>
  </si>
  <si>
    <t>Balance, 12/31/2019</t>
  </si>
  <si>
    <t>Accrued interest - 2020</t>
  </si>
  <si>
    <t>Balance, 12/31/2020</t>
  </si>
  <si>
    <t>Jackson Energy Cooperative</t>
  </si>
  <si>
    <t>Case No. 2024-00324</t>
  </si>
  <si>
    <t>Cushion of Credit</t>
  </si>
  <si>
    <t>Accrued interest - 2021</t>
  </si>
  <si>
    <t>Lender</t>
  </si>
  <si>
    <t>Reference No.</t>
  </si>
  <si>
    <t>Principal Balance, 1/1/14</t>
  </si>
  <si>
    <t>Principal Paid</t>
  </si>
  <si>
    <t>Interest Paid</t>
  </si>
  <si>
    <t>Principal Balance, 12/31/14</t>
  </si>
  <si>
    <t>Principal Balance, 12/31/15</t>
  </si>
  <si>
    <t>Principal Balance, 12/31/16</t>
  </si>
  <si>
    <t>Principal Balance, 12/31/17</t>
  </si>
  <si>
    <t>Principal Balance, 12/31/18</t>
  </si>
  <si>
    <t>Principal Balance, 12/31/19</t>
  </si>
  <si>
    <t>Principal Balance, 12/31/20</t>
  </si>
  <si>
    <t>Principal Balance, 12/31/21</t>
  </si>
  <si>
    <t>Principal Balance, 12/31/22</t>
  </si>
  <si>
    <t>Principal Balance, 12/31/23</t>
  </si>
  <si>
    <t>RUS</t>
  </si>
  <si>
    <t>FFB</t>
  </si>
  <si>
    <t>RUS/FFB Details</t>
  </si>
  <si>
    <t>Principal Balance, 12/31/24</t>
  </si>
  <si>
    <t>Balance, 12/31/2021</t>
  </si>
  <si>
    <t>Accrued interest - 2022</t>
  </si>
  <si>
    <t>Loan Payment - 06/15/2020</t>
  </si>
  <si>
    <t>Balance, 12/31/2022</t>
  </si>
  <si>
    <t>Balance, 12/31/2023</t>
  </si>
  <si>
    <t>Accrued interest - 2024</t>
  </si>
  <si>
    <t>Balance, 12/31/2024</t>
  </si>
  <si>
    <t>Accrued interest - 2023</t>
  </si>
  <si>
    <t>Contribution - 12/14/2018</t>
  </si>
  <si>
    <t>RET-7-3</t>
  </si>
  <si>
    <t>RET-7-4</t>
  </si>
  <si>
    <t>RET-7-5</t>
  </si>
  <si>
    <t>RET-7-6</t>
  </si>
  <si>
    <t>RET-8-1</t>
  </si>
  <si>
    <t>RET-8-2</t>
  </si>
  <si>
    <t>RET-8-3</t>
  </si>
  <si>
    <t>RET-8-4</t>
  </si>
  <si>
    <t>RET-8-5</t>
  </si>
  <si>
    <t>RET-6-6</t>
  </si>
  <si>
    <t>RET-7-1</t>
  </si>
  <si>
    <t>RET-7-2</t>
  </si>
  <si>
    <t>FFB-1-1</t>
  </si>
  <si>
    <t>FFB-1-2</t>
  </si>
  <si>
    <t>FFB-1-3</t>
  </si>
  <si>
    <t>FFB-1-4</t>
  </si>
  <si>
    <t>FFB-1-5</t>
  </si>
  <si>
    <t>FFB-1-6</t>
  </si>
  <si>
    <t>FFB-1-7</t>
  </si>
  <si>
    <t>FFB-2-1</t>
  </si>
  <si>
    <t>FFB-2-2</t>
  </si>
  <si>
    <t>FFB-2-3</t>
  </si>
  <si>
    <t>FFB-2-4</t>
  </si>
  <si>
    <t>FFB-2-5</t>
  </si>
  <si>
    <t>FFB-2-6</t>
  </si>
  <si>
    <t>FFB-2-7</t>
  </si>
  <si>
    <t>FFB-3-1</t>
  </si>
  <si>
    <t>FFB-3-2</t>
  </si>
  <si>
    <t>FFB-3-3</t>
  </si>
  <si>
    <t>FFB-3-4</t>
  </si>
  <si>
    <t>FFB-3-5</t>
  </si>
  <si>
    <t>FFB-4-1</t>
  </si>
  <si>
    <t>FFB-4-2</t>
  </si>
  <si>
    <t>FFB-4-3</t>
  </si>
  <si>
    <t>FFB-5-1</t>
  </si>
  <si>
    <t>FFB-5-2</t>
  </si>
  <si>
    <t>FFB-5-3</t>
  </si>
  <si>
    <t>FFB-5-4</t>
  </si>
  <si>
    <t>FFB-6-2</t>
  </si>
  <si>
    <t>FFB-6-3</t>
  </si>
  <si>
    <t>FFB-6-1</t>
  </si>
  <si>
    <t>FFB-7-1</t>
  </si>
  <si>
    <t>FFB-7-2</t>
  </si>
  <si>
    <t>FFB-7-3</t>
  </si>
  <si>
    <t>FFB-7-4</t>
  </si>
  <si>
    <t>RET-9-2</t>
  </si>
  <si>
    <t>RET-9-1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</si>
</sst>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43" fontId="0" fillId="0" borderId="0" xfId="1" applyFont="1"/>
    <xf numFmtId="44" fontId="0" fillId="0" borderId="0" xfId="2" applyFont="1"/>
    <xf numFmtId="44" fontId="0" fillId="0" borderId="1" xfId="2" applyFont="1" applyBorder="1"/>
    <xf numFmtId="0" fontId="2" fillId="0" borderId="0" xfId="4" applyFont="1"/>
    <xf numFmtId="44" fontId="0" fillId="0" borderId="2" xfId="2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7"/>
    <xf numFmtId="43" fontId="4" fillId="0" borderId="0" xfId="1" applyFont="1" applyFill="1"/>
    <xf numFmtId="43" fontId="0" fillId="0" borderId="0" xfId="0" applyNumberFormat="1"/>
    <xf numFmtId="43" fontId="0" fillId="0" borderId="0" xfId="1" applyFont="1" applyFill="1"/>
    <xf numFmtId="43" fontId="4" fillId="0" borderId="0" xfId="11" applyNumberFormat="1"/>
    <xf numFmtId="0" fontId="4" fillId="0" borderId="0" xfId="7" applyFill="1"/>
    <xf numFmtId="43" fontId="4" fillId="0" borderId="0" xfId="1" applyFont="1"/>
  </cellXfs>
  <cellStyles count="12">
    <cellStyle name="Comma" xfId="1" builtinId="3"/>
    <cellStyle name="Comma 2" xfId="5" xr:uid="{20BE48CB-5D7C-4BD2-8ACD-51C655409524}"/>
    <cellStyle name="Comma 2 2" xfId="9" xr:uid="{CBD7C3AD-0914-4216-808A-74606D73F340}"/>
    <cellStyle name="Comma 3" xfId="10" xr:uid="{090E20B2-8457-46A1-8963-16CCCC9E998E}"/>
    <cellStyle name="Currency" xfId="2" builtinId="4"/>
    <cellStyle name="Currency 2" xfId="6" xr:uid="{F6D391E7-2692-440B-B950-886299FA7D4C}"/>
    <cellStyle name="Normal" xfId="0" builtinId="0"/>
    <cellStyle name="Normal 2" xfId="4" xr:uid="{188673AE-999C-477A-AE16-6A8C8B88B25D}"/>
    <cellStyle name="Normal 2 2" xfId="7" xr:uid="{E8FC52EF-9011-4405-99CC-0B19E255F91F}"/>
    <cellStyle name="Normal 3" xfId="3" xr:uid="{DD2C247A-7932-4AD4-B474-E867307E848D}"/>
    <cellStyle name="Normal 3 2" xfId="11" xr:uid="{9464D0D1-F720-4ADF-9FF3-FEB2519F5DF4}"/>
    <cellStyle name="Percent 2" xfId="8" xr:uid="{FA347D73-20F3-431D-AD32-C4CCB98B2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6C34-00C3-45D3-A228-16DDCB44ED47}">
  <dimension ref="A1:B30"/>
  <sheetViews>
    <sheetView workbookViewId="0">
      <selection activeCell="A16" sqref="A16"/>
    </sheetView>
  </sheetViews>
  <sheetFormatPr defaultRowHeight="15" x14ac:dyDescent="0.25"/>
  <cols>
    <col min="1" max="1" width="28.28515625" style="1" bestFit="1" customWidth="1"/>
    <col min="2" max="2" width="15" style="2" bestFit="1" customWidth="1"/>
  </cols>
  <sheetData>
    <row r="1" spans="1:2" x14ac:dyDescent="0.25">
      <c r="A1" s="5" t="s">
        <v>15</v>
      </c>
    </row>
    <row r="2" spans="1:2" x14ac:dyDescent="0.25">
      <c r="A2" s="5" t="s">
        <v>16</v>
      </c>
    </row>
    <row r="3" spans="1:2" x14ac:dyDescent="0.25">
      <c r="A3" s="5" t="s">
        <v>17</v>
      </c>
    </row>
    <row r="5" spans="1:2" x14ac:dyDescent="0.25">
      <c r="A5" s="1" t="s">
        <v>0</v>
      </c>
      <c r="B5" s="3">
        <v>388615.46</v>
      </c>
    </row>
    <row r="6" spans="1:2" x14ac:dyDescent="0.25">
      <c r="A6" s="1" t="s">
        <v>1</v>
      </c>
      <c r="B6" s="2">
        <v>19798.13</v>
      </c>
    </row>
    <row r="7" spans="1:2" x14ac:dyDescent="0.25">
      <c r="A7" s="1" t="s">
        <v>2</v>
      </c>
      <c r="B7" s="4">
        <f>+SUM(B5:B6)</f>
        <v>408413.59</v>
      </c>
    </row>
    <row r="8" spans="1:2" x14ac:dyDescent="0.25">
      <c r="A8" s="1" t="s">
        <v>3</v>
      </c>
      <c r="B8" s="2">
        <v>20806.77</v>
      </c>
    </row>
    <row r="9" spans="1:2" x14ac:dyDescent="0.25">
      <c r="A9" s="1" t="s">
        <v>4</v>
      </c>
      <c r="B9" s="4">
        <f>+B7+B8</f>
        <v>429220.36000000004</v>
      </c>
    </row>
    <row r="10" spans="1:2" x14ac:dyDescent="0.25">
      <c r="A10" s="1" t="s">
        <v>5</v>
      </c>
      <c r="B10" s="2">
        <v>21871.94</v>
      </c>
    </row>
    <row r="11" spans="1:2" x14ac:dyDescent="0.25">
      <c r="A11" s="1" t="s">
        <v>6</v>
      </c>
      <c r="B11" s="4">
        <f>+B9+B10</f>
        <v>451092.30000000005</v>
      </c>
    </row>
    <row r="12" spans="1:2" x14ac:dyDescent="0.25">
      <c r="A12" s="1" t="s">
        <v>7</v>
      </c>
      <c r="B12" s="2">
        <v>24988.76</v>
      </c>
    </row>
    <row r="13" spans="1:2" x14ac:dyDescent="0.25">
      <c r="A13" s="1" t="s">
        <v>8</v>
      </c>
      <c r="B13" s="4">
        <f>+B11+B12</f>
        <v>476081.06000000006</v>
      </c>
    </row>
    <row r="14" spans="1:2" x14ac:dyDescent="0.25">
      <c r="A14" s="1" t="s">
        <v>9</v>
      </c>
      <c r="B14" s="2">
        <v>34980.120000000003</v>
      </c>
    </row>
    <row r="15" spans="1:2" x14ac:dyDescent="0.25">
      <c r="A15" s="1" t="s">
        <v>46</v>
      </c>
      <c r="B15" s="2">
        <v>2900000</v>
      </c>
    </row>
    <row r="16" spans="1:2" x14ac:dyDescent="0.25">
      <c r="A16" s="1" t="s">
        <v>10</v>
      </c>
      <c r="B16" s="4">
        <f>+SUM(B13:B15)</f>
        <v>3411061.18</v>
      </c>
    </row>
    <row r="17" spans="1:2" x14ac:dyDescent="0.25">
      <c r="A17" s="1" t="s">
        <v>11</v>
      </c>
      <c r="B17" s="2">
        <v>173777.57</v>
      </c>
    </row>
    <row r="18" spans="1:2" x14ac:dyDescent="0.25">
      <c r="A18" s="1" t="s">
        <v>12</v>
      </c>
      <c r="B18" s="4">
        <f>+B16+B17</f>
        <v>3584838.75</v>
      </c>
    </row>
    <row r="19" spans="1:2" x14ac:dyDescent="0.25">
      <c r="A19" s="1" t="s">
        <v>13</v>
      </c>
      <c r="B19" s="2">
        <v>84899</v>
      </c>
    </row>
    <row r="20" spans="1:2" x14ac:dyDescent="0.25">
      <c r="A20" s="1" t="s">
        <v>40</v>
      </c>
      <c r="B20" s="2">
        <v>-3560384.29</v>
      </c>
    </row>
    <row r="21" spans="1:2" x14ac:dyDescent="0.25">
      <c r="A21" s="1" t="s">
        <v>14</v>
      </c>
      <c r="B21" s="4">
        <f>+SUM(B18:B20)</f>
        <v>109353.45999999996</v>
      </c>
    </row>
    <row r="22" spans="1:2" x14ac:dyDescent="0.25">
      <c r="A22" s="1" t="s">
        <v>18</v>
      </c>
      <c r="B22" s="2">
        <v>3329.9</v>
      </c>
    </row>
    <row r="23" spans="1:2" x14ac:dyDescent="0.25">
      <c r="A23" s="1" t="s">
        <v>38</v>
      </c>
      <c r="B23" s="4">
        <f>+SUM(B21:B22)</f>
        <v>112683.35999999996</v>
      </c>
    </row>
    <row r="24" spans="1:2" x14ac:dyDescent="0.25">
      <c r="A24" s="1" t="s">
        <v>39</v>
      </c>
      <c r="B24" s="2">
        <v>1226.94</v>
      </c>
    </row>
    <row r="25" spans="1:2" x14ac:dyDescent="0.25">
      <c r="A25" s="1" t="s">
        <v>41</v>
      </c>
      <c r="B25" s="4">
        <f>+SUM(B23:B24)</f>
        <v>113910.29999999996</v>
      </c>
    </row>
    <row r="26" spans="1:2" x14ac:dyDescent="0.25">
      <c r="A26" s="1" t="s">
        <v>45</v>
      </c>
      <c r="B26" s="2">
        <v>5101.12</v>
      </c>
    </row>
    <row r="27" spans="1:2" x14ac:dyDescent="0.25">
      <c r="A27" s="1" t="s">
        <v>42</v>
      </c>
      <c r="B27" s="4">
        <f>+SUM(B25:B26)</f>
        <v>119011.41999999995</v>
      </c>
    </row>
    <row r="28" spans="1:2" x14ac:dyDescent="0.25">
      <c r="A28" s="1" t="s">
        <v>43</v>
      </c>
      <c r="B28" s="2">
        <v>6171.19</v>
      </c>
    </row>
    <row r="29" spans="1:2" ht="15.75" thickBot="1" x14ac:dyDescent="0.3">
      <c r="A29" s="1" t="s">
        <v>44</v>
      </c>
      <c r="B29" s="6">
        <f>+SUM(B27:B28)</f>
        <v>125182.60999999996</v>
      </c>
    </row>
    <row r="30" spans="1:2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EFA9-1079-4F00-B664-39FEA135E3DB}">
  <dimension ref="A1:AL60"/>
  <sheetViews>
    <sheetView tabSelected="1" workbookViewId="0">
      <pane xSplit="2" ySplit="5" topLeftCell="X6" activePane="bottomRight" state="frozen"/>
      <selection pane="topRight" activeCell="C1" sqref="C1"/>
      <selection pane="bottomLeft" activeCell="A6" sqref="A6"/>
      <selection pane="bottomRight" activeCell="P6" sqref="P6:AD8"/>
    </sheetView>
  </sheetViews>
  <sheetFormatPr defaultRowHeight="15" x14ac:dyDescent="0.25"/>
  <cols>
    <col min="2" max="2" width="14.140625" bestFit="1" customWidth="1"/>
    <col min="3" max="3" width="23.140625" bestFit="1" customWidth="1"/>
    <col min="4" max="5" width="13.28515625" bestFit="1" customWidth="1"/>
    <col min="6" max="6" width="25.140625" bestFit="1" customWidth="1"/>
    <col min="7" max="8" width="13.28515625" bestFit="1" customWidth="1"/>
    <col min="9" max="9" width="25.140625" bestFit="1" customWidth="1"/>
    <col min="10" max="11" width="13.28515625" bestFit="1" customWidth="1"/>
    <col min="12" max="12" width="25.140625" bestFit="1" customWidth="1"/>
    <col min="13" max="13" width="13.28515625" bestFit="1" customWidth="1"/>
    <col min="14" max="14" width="12.42578125" bestFit="1" customWidth="1"/>
    <col min="15" max="15" width="25.140625" bestFit="1" customWidth="1"/>
    <col min="16" max="17" width="13.28515625" bestFit="1" customWidth="1"/>
    <col min="18" max="18" width="25.140625" bestFit="1" customWidth="1"/>
    <col min="19" max="19" width="13.28515625" bestFit="1" customWidth="1"/>
    <col min="20" max="20" width="12.42578125" bestFit="1" customWidth="1"/>
    <col min="21" max="21" width="25.140625" bestFit="1" customWidth="1"/>
    <col min="22" max="22" width="13.28515625" bestFit="1" customWidth="1"/>
    <col min="23" max="23" width="12.42578125" bestFit="1" customWidth="1"/>
    <col min="24" max="24" width="25.140625" bestFit="1" customWidth="1"/>
    <col min="25" max="25" width="13.28515625" bestFit="1" customWidth="1"/>
    <col min="26" max="26" width="12.42578125" bestFit="1" customWidth="1"/>
    <col min="27" max="27" width="25.140625" bestFit="1" customWidth="1"/>
    <col min="28" max="29" width="13.28515625" bestFit="1" customWidth="1"/>
    <col min="30" max="30" width="25.140625" bestFit="1" customWidth="1"/>
    <col min="31" max="32" width="13.28515625" bestFit="1" customWidth="1"/>
    <col min="33" max="33" width="25.140625" bestFit="1" customWidth="1"/>
    <col min="34" max="34" width="13.28515625" bestFit="1" customWidth="1"/>
    <col min="35" max="35" width="12.42578125" bestFit="1" customWidth="1"/>
    <col min="36" max="36" width="25.140625" bestFit="1" customWidth="1"/>
    <col min="38" max="38" width="11.28515625" bestFit="1" customWidth="1"/>
  </cols>
  <sheetData>
    <row r="1" spans="1:38" x14ac:dyDescent="0.25">
      <c r="A1" s="5" t="s">
        <v>15</v>
      </c>
    </row>
    <row r="2" spans="1:38" x14ac:dyDescent="0.25">
      <c r="A2" s="5" t="s">
        <v>16</v>
      </c>
    </row>
    <row r="3" spans="1:38" x14ac:dyDescent="0.25">
      <c r="A3" s="7" t="s">
        <v>36</v>
      </c>
      <c r="F3" s="2"/>
    </row>
    <row r="5" spans="1:38" s="8" customFormat="1" x14ac:dyDescent="0.25">
      <c r="A5" s="8" t="s">
        <v>19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24</v>
      </c>
      <c r="G5" s="8" t="s">
        <v>22</v>
      </c>
      <c r="H5" s="8" t="s">
        <v>23</v>
      </c>
      <c r="I5" s="8" t="s">
        <v>25</v>
      </c>
      <c r="J5" s="8" t="s">
        <v>22</v>
      </c>
      <c r="K5" s="8" t="s">
        <v>23</v>
      </c>
      <c r="L5" s="8" t="s">
        <v>26</v>
      </c>
      <c r="M5" s="8" t="s">
        <v>22</v>
      </c>
      <c r="N5" s="8" t="s">
        <v>23</v>
      </c>
      <c r="O5" s="8" t="s">
        <v>27</v>
      </c>
      <c r="P5" s="8" t="s">
        <v>22</v>
      </c>
      <c r="Q5" s="8" t="s">
        <v>23</v>
      </c>
      <c r="R5" s="8" t="s">
        <v>28</v>
      </c>
      <c r="S5" s="8" t="s">
        <v>22</v>
      </c>
      <c r="T5" s="8" t="s">
        <v>23</v>
      </c>
      <c r="U5" s="8" t="s">
        <v>29</v>
      </c>
      <c r="V5" s="8" t="s">
        <v>22</v>
      </c>
      <c r="W5" s="8" t="s">
        <v>23</v>
      </c>
      <c r="X5" s="8" t="s">
        <v>30</v>
      </c>
      <c r="Y5" s="8" t="s">
        <v>22</v>
      </c>
      <c r="Z5" s="8" t="s">
        <v>23</v>
      </c>
      <c r="AA5" s="8" t="s">
        <v>31</v>
      </c>
      <c r="AB5" s="8" t="s">
        <v>22</v>
      </c>
      <c r="AC5" s="8" t="s">
        <v>23</v>
      </c>
      <c r="AD5" s="8" t="s">
        <v>32</v>
      </c>
      <c r="AE5" s="8" t="s">
        <v>22</v>
      </c>
      <c r="AF5" s="8" t="s">
        <v>23</v>
      </c>
      <c r="AG5" s="8" t="s">
        <v>33</v>
      </c>
      <c r="AH5" s="8" t="s">
        <v>22</v>
      </c>
      <c r="AI5" s="8" t="s">
        <v>23</v>
      </c>
      <c r="AJ5" s="8" t="s">
        <v>37</v>
      </c>
    </row>
    <row r="6" spans="1:38" x14ac:dyDescent="0.25">
      <c r="A6" t="s">
        <v>34</v>
      </c>
      <c r="B6" s="9" t="s">
        <v>57</v>
      </c>
      <c r="C6" s="10">
        <f>2066630.41-5966.61</f>
        <v>2060663.7999999998</v>
      </c>
      <c r="D6" s="2">
        <v>75080.739999999758</v>
      </c>
      <c r="E6" s="10">
        <v>87981.1</v>
      </c>
      <c r="F6" s="10">
        <f>+C6-D6</f>
        <v>1985583.06</v>
      </c>
      <c r="G6" s="2">
        <v>78432.41</v>
      </c>
      <c r="H6" s="12">
        <v>92310.83</v>
      </c>
      <c r="I6" s="10">
        <f>+F6-G6</f>
        <v>1907150.6500000001</v>
      </c>
      <c r="J6" s="2">
        <v>81930.399999999994</v>
      </c>
      <c r="K6" s="12">
        <v>82919.050000000017</v>
      </c>
      <c r="L6" s="10">
        <f>+I6-J6</f>
        <v>1825220.2500000002</v>
      </c>
      <c r="M6" s="11">
        <v>1825220.25</v>
      </c>
      <c r="N6" s="12">
        <v>26317.3</v>
      </c>
      <c r="O6" s="13">
        <f t="shared" ref="O6:O17" si="0">+L6-M6</f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1">
        <v>0</v>
      </c>
      <c r="AF6" s="12">
        <v>0</v>
      </c>
      <c r="AG6" s="13">
        <f t="shared" ref="AG6:AG17" si="1">+AD6-AE6</f>
        <v>0</v>
      </c>
      <c r="AH6" s="11">
        <v>0</v>
      </c>
      <c r="AI6" s="12">
        <v>0</v>
      </c>
      <c r="AJ6" s="11">
        <f>+AG6-AH6</f>
        <v>0</v>
      </c>
    </row>
    <row r="7" spans="1:38" x14ac:dyDescent="0.25">
      <c r="A7" t="s">
        <v>34</v>
      </c>
      <c r="B7" s="9" t="s">
        <v>58</v>
      </c>
      <c r="C7" s="10">
        <f>1370179.72-4067.33</f>
        <v>1366112.39</v>
      </c>
      <c r="D7" s="2">
        <v>51011.869999999879</v>
      </c>
      <c r="E7" s="10">
        <v>54971.75</v>
      </c>
      <c r="F7" s="10">
        <f t="shared" ref="F7:F42" si="2">+C7-D7</f>
        <v>1315100.52</v>
      </c>
      <c r="G7" s="2">
        <v>53156.49</v>
      </c>
      <c r="H7" s="12">
        <v>57621.29</v>
      </c>
      <c r="I7" s="10">
        <f t="shared" ref="I7:I43" si="3">+F7-G7</f>
        <v>1261944.03</v>
      </c>
      <c r="J7" s="2">
        <v>55389.120000000003</v>
      </c>
      <c r="K7" s="12">
        <v>51709.02</v>
      </c>
      <c r="L7" s="10">
        <f t="shared" ref="L7:L44" si="4">+I7-J7</f>
        <v>1206554.9099999999</v>
      </c>
      <c r="M7" s="11">
        <v>1206554.9099999999</v>
      </c>
      <c r="N7" s="12">
        <v>16400.95</v>
      </c>
      <c r="O7" s="13">
        <f t="shared" si="0"/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1">
        <v>0</v>
      </c>
      <c r="AF7" s="12">
        <v>0</v>
      </c>
      <c r="AG7" s="13">
        <f t="shared" si="1"/>
        <v>0</v>
      </c>
      <c r="AH7" s="11">
        <v>0</v>
      </c>
      <c r="AI7" s="12">
        <v>0</v>
      </c>
      <c r="AJ7" s="11">
        <f t="shared" ref="AJ7:AJ52" si="5">+AG7-AH7</f>
        <v>0</v>
      </c>
    </row>
    <row r="8" spans="1:38" x14ac:dyDescent="0.25">
      <c r="A8" t="s">
        <v>34</v>
      </c>
      <c r="B8" s="9" t="s">
        <v>47</v>
      </c>
      <c r="C8" s="10">
        <f>895412.42-2658.01</f>
        <v>892754.41</v>
      </c>
      <c r="D8" s="2">
        <v>33336.25</v>
      </c>
      <c r="E8" s="10">
        <v>35923.89</v>
      </c>
      <c r="F8" s="10">
        <f t="shared" si="2"/>
        <v>859418.16</v>
      </c>
      <c r="G8" s="2">
        <v>34737.75</v>
      </c>
      <c r="H8" s="12">
        <v>37655.519999999997</v>
      </c>
      <c r="I8" s="10">
        <f t="shared" si="3"/>
        <v>824680.41</v>
      </c>
      <c r="J8" s="2">
        <v>36196.76</v>
      </c>
      <c r="K8" s="12">
        <v>33791.85</v>
      </c>
      <c r="L8" s="10">
        <f t="shared" si="4"/>
        <v>788483.65</v>
      </c>
      <c r="M8" s="11">
        <v>788483.65</v>
      </c>
      <c r="N8" s="12">
        <v>10718.02</v>
      </c>
      <c r="O8" s="13">
        <f t="shared" si="0"/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1">
        <v>0</v>
      </c>
      <c r="AF8" s="12">
        <v>0</v>
      </c>
      <c r="AG8" s="13">
        <f t="shared" si="1"/>
        <v>0</v>
      </c>
      <c r="AH8" s="11">
        <v>0</v>
      </c>
      <c r="AI8" s="12">
        <v>0</v>
      </c>
      <c r="AJ8" s="11">
        <f t="shared" si="5"/>
        <v>0</v>
      </c>
    </row>
    <row r="9" spans="1:38" x14ac:dyDescent="0.25">
      <c r="A9" t="s">
        <v>34</v>
      </c>
      <c r="B9" s="9" t="s">
        <v>48</v>
      </c>
      <c r="C9" s="10">
        <f>1159857.38-3443</f>
        <v>1156414.3799999999</v>
      </c>
      <c r="D9" s="2">
        <v>43181.509999999776</v>
      </c>
      <c r="E9" s="10">
        <v>46533.47</v>
      </c>
      <c r="F9" s="10">
        <f t="shared" si="2"/>
        <v>1113232.8700000001</v>
      </c>
      <c r="G9" s="2">
        <v>44996.9</v>
      </c>
      <c r="H9" s="12">
        <v>48776.45</v>
      </c>
      <c r="I9" s="10">
        <f t="shared" si="3"/>
        <v>1068235.9700000002</v>
      </c>
      <c r="J9" s="2">
        <v>46886.83</v>
      </c>
      <c r="K9" s="12">
        <v>43771.7</v>
      </c>
      <c r="L9" s="10">
        <f t="shared" si="4"/>
        <v>1021349.1400000002</v>
      </c>
      <c r="M9" s="2">
        <v>1021349.14</v>
      </c>
      <c r="N9" s="12">
        <v>13883.390000000001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2">
        <f t="shared" si="5"/>
        <v>0</v>
      </c>
    </row>
    <row r="10" spans="1:38" x14ac:dyDescent="0.25">
      <c r="A10" t="s">
        <v>34</v>
      </c>
      <c r="B10" s="9" t="s">
        <v>49</v>
      </c>
      <c r="C10" s="10">
        <f>913483.78-2597.35</f>
        <v>910886.43</v>
      </c>
      <c r="D10" s="2">
        <v>32740.079999999958</v>
      </c>
      <c r="E10" s="10">
        <v>40010.699999999997</v>
      </c>
      <c r="F10" s="10">
        <f t="shared" si="2"/>
        <v>878146.35000000009</v>
      </c>
      <c r="G10" s="2">
        <v>34244.26</v>
      </c>
      <c r="H10" s="12">
        <v>42001.81</v>
      </c>
      <c r="I10" s="10">
        <f t="shared" si="3"/>
        <v>843902.09000000008</v>
      </c>
      <c r="J10" s="2">
        <v>35816.050000000003</v>
      </c>
      <c r="K10" s="12">
        <v>37748.590000000004</v>
      </c>
      <c r="L10" s="10">
        <f t="shared" si="4"/>
        <v>808086.04</v>
      </c>
      <c r="M10" s="2">
        <v>808086.04</v>
      </c>
      <c r="N10" s="12">
        <v>11985.23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2">
        <f t="shared" si="5"/>
        <v>0</v>
      </c>
    </row>
    <row r="11" spans="1:38" x14ac:dyDescent="0.25">
      <c r="A11" t="s">
        <v>34</v>
      </c>
      <c r="B11" s="9" t="s">
        <v>50</v>
      </c>
      <c r="C11" s="10">
        <f>2268313-6548.79</f>
        <v>2261764.21</v>
      </c>
      <c r="D11" s="2">
        <v>82406.429999999702</v>
      </c>
      <c r="E11" s="10">
        <v>96567.25</v>
      </c>
      <c r="F11" s="10">
        <f t="shared" si="2"/>
        <v>2179357.7800000003</v>
      </c>
      <c r="G11" s="2">
        <v>86085.13</v>
      </c>
      <c r="H11" s="12">
        <v>101319.54000000001</v>
      </c>
      <c r="I11" s="10">
        <f t="shared" si="3"/>
        <v>2093272.6500000004</v>
      </c>
      <c r="J11" s="2">
        <v>89924.43</v>
      </c>
      <c r="K11" s="12">
        <v>91011.28</v>
      </c>
      <c r="L11" s="10">
        <f t="shared" si="4"/>
        <v>2003348.2200000004</v>
      </c>
      <c r="M11" s="2">
        <v>2003348.22</v>
      </c>
      <c r="N11" s="12">
        <v>28885.66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2">
        <f t="shared" si="5"/>
        <v>0</v>
      </c>
    </row>
    <row r="12" spans="1:38" x14ac:dyDescent="0.25">
      <c r="A12" t="s">
        <v>34</v>
      </c>
      <c r="B12" s="9" t="s">
        <v>51</v>
      </c>
      <c r="C12" s="10">
        <f>4519856.49-7157.17</f>
        <v>4512699.32</v>
      </c>
      <c r="D12" s="2">
        <v>92323.150000000373</v>
      </c>
      <c r="E12" s="10">
        <v>210223.34</v>
      </c>
      <c r="F12" s="10">
        <f t="shared" si="2"/>
        <v>4420376.17</v>
      </c>
      <c r="G12" s="2">
        <v>96795.94</v>
      </c>
      <c r="H12" s="12">
        <v>224465.99</v>
      </c>
      <c r="I12" s="10">
        <f t="shared" si="3"/>
        <v>4323580.2299999995</v>
      </c>
      <c r="J12" s="2">
        <v>101481.67</v>
      </c>
      <c r="K12" s="12">
        <v>205501.62999999998</v>
      </c>
      <c r="L12" s="10">
        <f t="shared" si="4"/>
        <v>4222098.5599999996</v>
      </c>
      <c r="M12" s="2">
        <v>4222098.5599999996</v>
      </c>
      <c r="N12" s="12">
        <v>66130.61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2">
        <f t="shared" si="5"/>
        <v>0</v>
      </c>
      <c r="AL12" s="11"/>
    </row>
    <row r="13" spans="1:38" x14ac:dyDescent="0.25">
      <c r="A13" t="s">
        <v>34</v>
      </c>
      <c r="B13" s="9" t="s">
        <v>52</v>
      </c>
      <c r="C13" s="10">
        <f>4529202.18-7031.06</f>
        <v>4522171.12</v>
      </c>
      <c r="D13" s="2">
        <v>90973.030000000261</v>
      </c>
      <c r="E13" s="10">
        <v>227184.26999999996</v>
      </c>
      <c r="F13" s="10">
        <f t="shared" si="2"/>
        <v>4431198.09</v>
      </c>
      <c r="G13" s="2">
        <v>95513.51</v>
      </c>
      <c r="H13" s="12">
        <v>231697.90000000002</v>
      </c>
      <c r="I13" s="10">
        <f t="shared" si="3"/>
        <v>4335684.58</v>
      </c>
      <c r="J13" s="2">
        <v>100276.88</v>
      </c>
      <c r="K13" s="12">
        <v>212196.89</v>
      </c>
      <c r="L13" s="10">
        <f t="shared" si="4"/>
        <v>4235407.7</v>
      </c>
      <c r="M13" s="2">
        <v>4235407.7</v>
      </c>
      <c r="N13" s="12">
        <v>68301.59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2">
        <f t="shared" si="5"/>
        <v>0</v>
      </c>
      <c r="AL13" s="11"/>
    </row>
    <row r="14" spans="1:38" x14ac:dyDescent="0.25">
      <c r="A14" t="s">
        <v>34</v>
      </c>
      <c r="B14" s="9" t="s">
        <v>53</v>
      </c>
      <c r="C14" s="10">
        <f>7418108.66-11665.47</f>
        <v>7406443.1900000004</v>
      </c>
      <c r="D14" s="2">
        <v>150661.65000000037</v>
      </c>
      <c r="E14" s="10">
        <v>349413.07999999996</v>
      </c>
      <c r="F14" s="10">
        <f t="shared" si="2"/>
        <v>7255781.54</v>
      </c>
      <c r="G14" s="2">
        <v>158055.21</v>
      </c>
      <c r="H14" s="12">
        <v>373130.80000000005</v>
      </c>
      <c r="I14" s="10">
        <f t="shared" si="3"/>
        <v>7097726.3300000001</v>
      </c>
      <c r="J14" s="2">
        <v>165805.42000000001</v>
      </c>
      <c r="K14" s="12">
        <v>341645.7</v>
      </c>
      <c r="L14" s="10">
        <f t="shared" si="4"/>
        <v>6931920.9100000001</v>
      </c>
      <c r="M14" s="2">
        <v>6931920.9100000001</v>
      </c>
      <c r="N14" s="12">
        <v>109950.86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2">
        <f t="shared" si="5"/>
        <v>0</v>
      </c>
      <c r="AL14" s="11"/>
    </row>
    <row r="15" spans="1:38" x14ac:dyDescent="0.25">
      <c r="A15" t="s">
        <v>34</v>
      </c>
      <c r="B15" s="9" t="s">
        <v>54</v>
      </c>
      <c r="C15" s="10">
        <f>3515245.11-5925.38</f>
        <v>3509319.73</v>
      </c>
      <c r="D15" s="2">
        <v>75792.319999999832</v>
      </c>
      <c r="E15" s="10">
        <v>149955.29999999999</v>
      </c>
      <c r="F15" s="10">
        <f t="shared" si="2"/>
        <v>3433527.41</v>
      </c>
      <c r="G15" s="2">
        <v>79156.05</v>
      </c>
      <c r="H15" s="12">
        <v>159923.60000000003</v>
      </c>
      <c r="I15" s="10">
        <f t="shared" si="3"/>
        <v>3354371.3600000003</v>
      </c>
      <c r="J15" s="2">
        <v>82666.13</v>
      </c>
      <c r="K15" s="12">
        <v>146238.12</v>
      </c>
      <c r="L15" s="10">
        <f t="shared" si="4"/>
        <v>3271705.2300000004</v>
      </c>
      <c r="M15" s="2">
        <v>3271705.23</v>
      </c>
      <c r="N15" s="12">
        <v>47021.98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2">
        <f t="shared" si="5"/>
        <v>0</v>
      </c>
      <c r="AL15" s="11"/>
    </row>
    <row r="16" spans="1:38" x14ac:dyDescent="0.25">
      <c r="A16" t="s">
        <v>34</v>
      </c>
      <c r="B16" s="9" t="s">
        <v>55</v>
      </c>
      <c r="C16" s="10">
        <f>226985.83-364.28</f>
        <v>226621.55</v>
      </c>
      <c r="D16" s="2">
        <v>4690.5599999999977</v>
      </c>
      <c r="E16" s="10">
        <v>10377.76</v>
      </c>
      <c r="F16" s="10">
        <f t="shared" si="2"/>
        <v>221930.99</v>
      </c>
      <c r="G16" s="2">
        <v>4913.91</v>
      </c>
      <c r="H16" s="12">
        <v>11078.16</v>
      </c>
      <c r="I16" s="10">
        <f t="shared" si="3"/>
        <v>217017.08</v>
      </c>
      <c r="J16" s="2">
        <v>5147.67</v>
      </c>
      <c r="K16" s="12">
        <v>10139.680000000002</v>
      </c>
      <c r="L16" s="10">
        <f t="shared" si="4"/>
        <v>211869.40999999997</v>
      </c>
      <c r="M16" s="2">
        <v>211869.41</v>
      </c>
      <c r="N16" s="12">
        <v>3262.41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2">
        <f t="shared" si="5"/>
        <v>0</v>
      </c>
      <c r="AL16" s="11"/>
    </row>
    <row r="17" spans="1:38" x14ac:dyDescent="0.25">
      <c r="A17" t="s">
        <v>34</v>
      </c>
      <c r="B17" s="9" t="s">
        <v>56</v>
      </c>
      <c r="C17" s="10">
        <f>524232.02-1921.88</f>
        <v>522310.14</v>
      </c>
      <c r="D17" s="2">
        <v>24208.049999999988</v>
      </c>
      <c r="E17" s="10">
        <v>25374.45</v>
      </c>
      <c r="F17" s="10">
        <f t="shared" si="2"/>
        <v>498102.09</v>
      </c>
      <c r="G17" s="2">
        <v>25446.67</v>
      </c>
      <c r="H17" s="12">
        <v>26323.510000000002</v>
      </c>
      <c r="I17" s="10">
        <f t="shared" si="3"/>
        <v>472655.42000000004</v>
      </c>
      <c r="J17" s="2">
        <v>26747.42</v>
      </c>
      <c r="K17" s="12">
        <v>23337.899999999998</v>
      </c>
      <c r="L17" s="10">
        <f t="shared" si="4"/>
        <v>445908.00000000006</v>
      </c>
      <c r="M17" s="2">
        <v>445908</v>
      </c>
      <c r="N17" s="12">
        <v>7333.38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2">
        <f t="shared" si="5"/>
        <v>0</v>
      </c>
      <c r="AL17" s="11"/>
    </row>
    <row r="18" spans="1:38" x14ac:dyDescent="0.25">
      <c r="A18" t="s">
        <v>35</v>
      </c>
      <c r="B18" s="9" t="s">
        <v>59</v>
      </c>
      <c r="C18" s="10">
        <v>2288140.86</v>
      </c>
      <c r="D18" s="10">
        <v>91733.46</v>
      </c>
      <c r="E18" s="10">
        <v>68102.95</v>
      </c>
      <c r="F18" s="10">
        <f t="shared" si="2"/>
        <v>2196407.4</v>
      </c>
      <c r="G18" s="2">
        <v>94420</v>
      </c>
      <c r="H18" s="12">
        <v>65300.480000000003</v>
      </c>
      <c r="I18" s="10">
        <f t="shared" si="3"/>
        <v>2101987.4</v>
      </c>
      <c r="J18" s="2">
        <v>96697.26999999999</v>
      </c>
      <c r="K18" s="12">
        <v>62924.959999999999</v>
      </c>
      <c r="L18" s="10">
        <f t="shared" si="4"/>
        <v>2005290.13</v>
      </c>
      <c r="M18" s="2">
        <v>100192.48999999999</v>
      </c>
      <c r="N18" s="12">
        <v>59278.930000000008</v>
      </c>
      <c r="O18" s="15">
        <f t="shared" ref="O13:O44" si="6">+L18-M18</f>
        <v>1905097.64</v>
      </c>
      <c r="P18" s="2">
        <v>103244.65999999999</v>
      </c>
      <c r="Q18" s="12">
        <v>41934.720000000001</v>
      </c>
      <c r="R18" s="15">
        <f t="shared" ref="R13:R44" si="7">+O18-P18</f>
        <v>1801852.98</v>
      </c>
      <c r="S18" s="2">
        <v>105968.7</v>
      </c>
      <c r="T18" s="12">
        <v>53253.48</v>
      </c>
      <c r="U18" s="15">
        <f t="shared" ref="U13:U46" si="8">+R18-S18</f>
        <v>1695884.28</v>
      </c>
      <c r="V18" s="12">
        <v>109073.70000000001</v>
      </c>
      <c r="W18" s="12">
        <v>50014.51</v>
      </c>
      <c r="X18" s="15">
        <f t="shared" ref="X13:X47" si="9">+U18-V18</f>
        <v>1586810.58</v>
      </c>
      <c r="Y18" s="2">
        <v>119441.20999999999</v>
      </c>
      <c r="Z18" s="12">
        <v>30755.51</v>
      </c>
      <c r="AA18" s="15">
        <f t="shared" ref="U6:AA21" si="10">+X18-Y18</f>
        <v>1467369.37</v>
      </c>
      <c r="AB18" s="2">
        <v>128124.19</v>
      </c>
      <c r="AC18" s="2">
        <v>13132.61</v>
      </c>
      <c r="AD18" s="2">
        <f t="shared" ref="AD7:AD50" si="11">+AA18-AB18</f>
        <v>1339245.1800000002</v>
      </c>
      <c r="AE18" s="12">
        <v>129179.44</v>
      </c>
      <c r="AF18" s="12">
        <v>11912.689999999999</v>
      </c>
      <c r="AG18" s="15">
        <f t="shared" ref="AG13:AG50" si="12">+AD18-AE18</f>
        <v>1210065.7400000002</v>
      </c>
      <c r="AH18" s="2">
        <v>130235.08</v>
      </c>
      <c r="AI18" s="12">
        <v>10692.3</v>
      </c>
      <c r="AJ18" s="2">
        <f t="shared" si="5"/>
        <v>1079830.6600000001</v>
      </c>
      <c r="AL18" s="11"/>
    </row>
    <row r="19" spans="1:38" x14ac:dyDescent="0.25">
      <c r="A19" t="s">
        <v>35</v>
      </c>
      <c r="B19" s="9" t="s">
        <v>60</v>
      </c>
      <c r="C19" s="10">
        <v>1469687.5</v>
      </c>
      <c r="D19" s="10">
        <v>77069.320000000007</v>
      </c>
      <c r="E19" s="10">
        <v>2392.9899999999998</v>
      </c>
      <c r="F19" s="10">
        <f t="shared" si="2"/>
        <v>1392618.18</v>
      </c>
      <c r="G19" s="2">
        <v>77202.73</v>
      </c>
      <c r="H19" s="12">
        <v>2049.6799999999998</v>
      </c>
      <c r="I19" s="10">
        <f t="shared" si="3"/>
        <v>1315415.45</v>
      </c>
      <c r="J19" s="2">
        <v>75877.11</v>
      </c>
      <c r="K19" s="12">
        <v>4721.6400000000003</v>
      </c>
      <c r="L19" s="10">
        <f t="shared" si="4"/>
        <v>1239538.3399999999</v>
      </c>
      <c r="M19" s="2">
        <v>72599.98</v>
      </c>
      <c r="N19" s="12">
        <v>11808.26</v>
      </c>
      <c r="O19" s="15">
        <f t="shared" si="6"/>
        <v>1166938.3599999999</v>
      </c>
      <c r="P19" s="2">
        <v>68415.039999999994</v>
      </c>
      <c r="Q19" s="12">
        <v>15825.140000000001</v>
      </c>
      <c r="R19" s="15">
        <f>+O19-P19</f>
        <v>1098523.3199999998</v>
      </c>
      <c r="S19" s="2">
        <v>67578.509999999995</v>
      </c>
      <c r="T19" s="12">
        <v>25450.33</v>
      </c>
      <c r="U19" s="15">
        <f t="shared" si="8"/>
        <v>1030944.8099999998</v>
      </c>
      <c r="V19" s="12">
        <v>75339.38</v>
      </c>
      <c r="W19" s="12">
        <v>9875.6500000000015</v>
      </c>
      <c r="X19" s="15">
        <f t="shared" si="9"/>
        <v>955605.42999999982</v>
      </c>
      <c r="Y19" s="2">
        <v>76925.459999999992</v>
      </c>
      <c r="Z19" s="12">
        <v>6911.32</v>
      </c>
      <c r="AA19" s="15">
        <f t="shared" si="10"/>
        <v>878679.96999999986</v>
      </c>
      <c r="AB19" s="2">
        <v>77448.17</v>
      </c>
      <c r="AC19" s="2">
        <v>6282.3599999999988</v>
      </c>
      <c r="AD19" s="2">
        <f t="shared" si="11"/>
        <v>801231.79999999981</v>
      </c>
      <c r="AE19" s="12">
        <v>77937.47</v>
      </c>
      <c r="AF19" s="12">
        <v>5693.6030000000001</v>
      </c>
      <c r="AG19" s="15">
        <f t="shared" si="12"/>
        <v>723294.32999999984</v>
      </c>
      <c r="AH19" s="2">
        <v>78426.070000000007</v>
      </c>
      <c r="AI19" s="12">
        <v>5105.6899999999996</v>
      </c>
      <c r="AJ19" s="2">
        <f t="shared" si="5"/>
        <v>644868.25999999978</v>
      </c>
      <c r="AL19" s="11"/>
    </row>
    <row r="20" spans="1:38" x14ac:dyDescent="0.25">
      <c r="A20" t="s">
        <v>35</v>
      </c>
      <c r="B20" s="9" t="s">
        <v>61</v>
      </c>
      <c r="C20" s="10">
        <v>1513237.68</v>
      </c>
      <c r="D20" s="10">
        <v>59102.57</v>
      </c>
      <c r="E20" s="10">
        <v>49022.94000000001</v>
      </c>
      <c r="F20" s="10">
        <f t="shared" si="2"/>
        <v>1454135.1099999999</v>
      </c>
      <c r="G20" s="10">
        <v>60994.28</v>
      </c>
      <c r="H20" s="10">
        <v>47056.469999999994</v>
      </c>
      <c r="I20" s="10">
        <f t="shared" si="3"/>
        <v>1393140.8299999998</v>
      </c>
      <c r="J20" s="10">
        <v>62593.08</v>
      </c>
      <c r="K20" s="10">
        <v>45394.49</v>
      </c>
      <c r="L20" s="10">
        <f t="shared" si="4"/>
        <v>1330547.7499999998</v>
      </c>
      <c r="M20" s="10">
        <v>65077.45</v>
      </c>
      <c r="N20" s="10">
        <v>42811.930000000008</v>
      </c>
      <c r="O20" s="15">
        <f t="shared" si="6"/>
        <v>1265470.2999999998</v>
      </c>
      <c r="P20" s="10">
        <v>67245.820000000007</v>
      </c>
      <c r="Q20" s="10">
        <v>30321.059999999998</v>
      </c>
      <c r="R20" s="15">
        <f t="shared" si="7"/>
        <v>1198224.4799999997</v>
      </c>
      <c r="S20" s="10">
        <v>69180.58</v>
      </c>
      <c r="T20" s="10">
        <v>38546.659999999996</v>
      </c>
      <c r="U20" s="15">
        <f t="shared" si="8"/>
        <v>1129043.8999999997</v>
      </c>
      <c r="V20" s="12">
        <v>1129043.8999999999</v>
      </c>
      <c r="W20" s="12">
        <v>36243.68</v>
      </c>
      <c r="X20" s="15">
        <f t="shared" si="9"/>
        <v>0</v>
      </c>
      <c r="Y20" s="2">
        <v>0</v>
      </c>
      <c r="Z20" s="12">
        <v>0</v>
      </c>
      <c r="AA20" s="15">
        <f t="shared" si="10"/>
        <v>0</v>
      </c>
      <c r="AB20" s="2">
        <v>0</v>
      </c>
      <c r="AC20" s="2">
        <v>0</v>
      </c>
      <c r="AD20" s="2">
        <f t="shared" si="11"/>
        <v>0</v>
      </c>
      <c r="AE20" s="12">
        <v>0</v>
      </c>
      <c r="AF20" s="12">
        <v>0</v>
      </c>
      <c r="AG20" s="15">
        <f t="shared" si="12"/>
        <v>0</v>
      </c>
      <c r="AH20" s="2">
        <v>0</v>
      </c>
      <c r="AI20" s="12">
        <v>0</v>
      </c>
      <c r="AJ20" s="2">
        <f t="shared" si="5"/>
        <v>0</v>
      </c>
      <c r="AL20" s="11"/>
    </row>
    <row r="21" spans="1:38" x14ac:dyDescent="0.25">
      <c r="A21" t="s">
        <v>35</v>
      </c>
      <c r="B21" s="9" t="s">
        <v>62</v>
      </c>
      <c r="C21" s="10">
        <v>1884936.96</v>
      </c>
      <c r="D21" s="10">
        <v>72976.260000000009</v>
      </c>
      <c r="E21" s="10">
        <v>62725.61</v>
      </c>
      <c r="F21" s="10">
        <f t="shared" si="2"/>
        <v>1811960.7</v>
      </c>
      <c r="G21" s="10">
        <v>75378.540000000008</v>
      </c>
      <c r="H21" s="10">
        <v>60230.990000000005</v>
      </c>
      <c r="I21" s="10">
        <f t="shared" si="3"/>
        <v>1736582.16</v>
      </c>
      <c r="J21" s="10">
        <v>77406.78</v>
      </c>
      <c r="K21" s="10">
        <v>58124.800000000003</v>
      </c>
      <c r="L21" s="10">
        <f t="shared" si="4"/>
        <v>1659175.38</v>
      </c>
      <c r="M21" s="10">
        <v>80571.679999999993</v>
      </c>
      <c r="N21" s="10">
        <v>54838.25</v>
      </c>
      <c r="O21" s="15">
        <f t="shared" si="6"/>
        <v>1578603.7</v>
      </c>
      <c r="P21" s="10">
        <v>83333.539999999994</v>
      </c>
      <c r="Q21" s="10">
        <v>38853.550000000003</v>
      </c>
      <c r="R21" s="15">
        <f t="shared" si="7"/>
        <v>1495270.16</v>
      </c>
      <c r="S21" s="10">
        <v>85797.56</v>
      </c>
      <c r="T21" s="10">
        <v>49411.489999999991</v>
      </c>
      <c r="U21" s="15">
        <f t="shared" si="8"/>
        <v>1409472.5999999999</v>
      </c>
      <c r="V21" s="12">
        <v>88623.41</v>
      </c>
      <c r="W21" s="12">
        <v>46477.020000000004</v>
      </c>
      <c r="X21" s="15">
        <f t="shared" si="9"/>
        <v>1320849.19</v>
      </c>
      <c r="Y21" s="2">
        <v>99378.17</v>
      </c>
      <c r="Z21" s="12">
        <v>25377.72</v>
      </c>
      <c r="AA21" s="15">
        <f t="shared" si="10"/>
        <v>1221471.02</v>
      </c>
      <c r="AB21" s="2">
        <v>103664.40000000001</v>
      </c>
      <c r="AC21" s="2">
        <v>17536.14</v>
      </c>
      <c r="AD21" s="2">
        <f t="shared" si="11"/>
        <v>1117806.6200000001</v>
      </c>
      <c r="AE21" s="12">
        <v>105117.04000000001</v>
      </c>
      <c r="AF21" s="12">
        <v>15949.9</v>
      </c>
      <c r="AG21" s="15">
        <f t="shared" si="12"/>
        <v>1012689.5800000001</v>
      </c>
      <c r="AH21" s="2">
        <v>106578.18</v>
      </c>
      <c r="AI21" s="12">
        <v>14354.36</v>
      </c>
      <c r="AJ21" s="2">
        <f t="shared" si="5"/>
        <v>906111.40000000014</v>
      </c>
      <c r="AL21" s="11"/>
    </row>
    <row r="22" spans="1:38" x14ac:dyDescent="0.25">
      <c r="A22" t="s">
        <v>35</v>
      </c>
      <c r="B22" s="9" t="s">
        <v>63</v>
      </c>
      <c r="C22" s="10">
        <v>1513237.68</v>
      </c>
      <c r="D22" s="10">
        <v>59102.57</v>
      </c>
      <c r="E22" s="10">
        <v>49022.94000000001</v>
      </c>
      <c r="F22" s="10">
        <f t="shared" si="2"/>
        <v>1454135.1099999999</v>
      </c>
      <c r="G22" s="10">
        <v>60994.28</v>
      </c>
      <c r="H22" s="10">
        <v>47056.469999999994</v>
      </c>
      <c r="I22" s="10">
        <f t="shared" si="3"/>
        <v>1393140.8299999998</v>
      </c>
      <c r="J22" s="10">
        <v>62593.08</v>
      </c>
      <c r="K22" s="10">
        <v>45394.49</v>
      </c>
      <c r="L22" s="10">
        <f t="shared" si="4"/>
        <v>1330547.7499999998</v>
      </c>
      <c r="M22" s="10">
        <v>65077.45</v>
      </c>
      <c r="N22" s="10">
        <v>42811.930000000008</v>
      </c>
      <c r="O22" s="15">
        <f t="shared" si="6"/>
        <v>1265470.2999999998</v>
      </c>
      <c r="P22" s="10">
        <v>67245.820000000007</v>
      </c>
      <c r="Q22" s="10">
        <v>30321.059999999998</v>
      </c>
      <c r="R22" s="15">
        <f t="shared" si="7"/>
        <v>1198224.4799999997</v>
      </c>
      <c r="S22" s="10">
        <v>69180.58</v>
      </c>
      <c r="T22" s="10">
        <v>38546.659999999996</v>
      </c>
      <c r="U22" s="15">
        <f t="shared" si="8"/>
        <v>1129043.8999999997</v>
      </c>
      <c r="V22" s="12">
        <v>1129043.8999999999</v>
      </c>
      <c r="W22" s="12">
        <v>36243.68</v>
      </c>
      <c r="X22" s="15">
        <f t="shared" si="9"/>
        <v>0</v>
      </c>
      <c r="Y22" s="2">
        <v>0</v>
      </c>
      <c r="Z22" s="12">
        <v>0</v>
      </c>
      <c r="AA22" s="15">
        <f t="shared" ref="AA22:AA48" si="13">+X22-Y22</f>
        <v>0</v>
      </c>
      <c r="AB22" s="2">
        <v>0</v>
      </c>
      <c r="AC22" s="2">
        <v>0</v>
      </c>
      <c r="AD22" s="2">
        <f t="shared" si="11"/>
        <v>0</v>
      </c>
      <c r="AE22" s="12">
        <v>0</v>
      </c>
      <c r="AF22" s="12">
        <v>0</v>
      </c>
      <c r="AG22" s="15">
        <f t="shared" si="12"/>
        <v>0</v>
      </c>
      <c r="AH22" s="2">
        <v>0</v>
      </c>
      <c r="AI22" s="12">
        <v>0</v>
      </c>
      <c r="AJ22" s="2">
        <f t="shared" si="5"/>
        <v>0</v>
      </c>
      <c r="AL22" s="11"/>
    </row>
    <row r="23" spans="1:38" x14ac:dyDescent="0.25">
      <c r="A23" t="s">
        <v>35</v>
      </c>
      <c r="B23" s="9" t="s">
        <v>64</v>
      </c>
      <c r="C23" s="10">
        <v>3771410.81</v>
      </c>
      <c r="D23" s="10">
        <v>146012.03</v>
      </c>
      <c r="E23" s="10">
        <v>125502.37000000001</v>
      </c>
      <c r="F23" s="10">
        <f t="shared" si="2"/>
        <v>3625398.7800000003</v>
      </c>
      <c r="G23" s="10">
        <v>150818.56</v>
      </c>
      <c r="H23" s="10">
        <v>120511.09</v>
      </c>
      <c r="I23" s="10">
        <f t="shared" si="3"/>
        <v>3474580.22</v>
      </c>
      <c r="J23" s="10">
        <v>154876.68</v>
      </c>
      <c r="K23" s="10">
        <v>116296.98</v>
      </c>
      <c r="L23" s="10">
        <f t="shared" si="4"/>
        <v>3319703.54</v>
      </c>
      <c r="M23" s="10">
        <v>161209.07</v>
      </c>
      <c r="N23" s="10">
        <v>109721.18999999999</v>
      </c>
      <c r="O23" s="15">
        <f t="shared" si="6"/>
        <v>3158494.47</v>
      </c>
      <c r="P23" s="10">
        <v>166735.03</v>
      </c>
      <c r="Q23" s="10">
        <v>77738.76999999999</v>
      </c>
      <c r="R23" s="15">
        <f t="shared" si="7"/>
        <v>2991759.4400000004</v>
      </c>
      <c r="S23" s="10">
        <v>171665.09999999998</v>
      </c>
      <c r="T23" s="10">
        <v>98863.25</v>
      </c>
      <c r="U23" s="15">
        <f t="shared" si="8"/>
        <v>2820094.3400000003</v>
      </c>
      <c r="V23" s="12">
        <v>177319.09</v>
      </c>
      <c r="W23" s="12">
        <v>92991.94</v>
      </c>
      <c r="X23" s="15">
        <f t="shared" si="9"/>
        <v>2642775.2500000005</v>
      </c>
      <c r="Y23" s="2">
        <v>198837.39</v>
      </c>
      <c r="Z23" s="12">
        <v>50776.15</v>
      </c>
      <c r="AA23" s="15">
        <f t="shared" si="13"/>
        <v>2443937.8600000003</v>
      </c>
      <c r="AB23" s="2">
        <v>207413.33000000002</v>
      </c>
      <c r="AC23" s="2">
        <v>35086.6</v>
      </c>
      <c r="AD23" s="2">
        <f t="shared" si="11"/>
        <v>2236524.5300000003</v>
      </c>
      <c r="AE23" s="12">
        <v>210319.84</v>
      </c>
      <c r="AF23" s="12">
        <v>31912.739999999998</v>
      </c>
      <c r="AG23" s="15">
        <f t="shared" si="12"/>
        <v>2026204.6900000002</v>
      </c>
      <c r="AH23" s="2">
        <v>213243.28999999998</v>
      </c>
      <c r="AI23" s="12">
        <v>28720.400000000001</v>
      </c>
      <c r="AJ23" s="2">
        <f t="shared" si="5"/>
        <v>1812961.4000000001</v>
      </c>
      <c r="AL23" s="11"/>
    </row>
    <row r="24" spans="1:38" x14ac:dyDescent="0.25">
      <c r="A24" t="s">
        <v>35</v>
      </c>
      <c r="B24" s="9" t="s">
        <v>65</v>
      </c>
      <c r="C24" s="10">
        <v>1358568.19</v>
      </c>
      <c r="D24" s="10">
        <v>54466.13</v>
      </c>
      <c r="E24" s="10">
        <v>40435.660000000003</v>
      </c>
      <c r="F24" s="10">
        <f t="shared" si="2"/>
        <v>1304102.06</v>
      </c>
      <c r="G24" s="10">
        <v>56061.240000000005</v>
      </c>
      <c r="H24" s="10">
        <v>38771.730000000003</v>
      </c>
      <c r="I24" s="10">
        <f t="shared" si="3"/>
        <v>1248040.82</v>
      </c>
      <c r="J24" s="10">
        <v>57413.36</v>
      </c>
      <c r="K24" s="10">
        <v>37361.259999999995</v>
      </c>
      <c r="L24" s="10">
        <f t="shared" si="4"/>
        <v>1190627.46</v>
      </c>
      <c r="M24" s="10">
        <v>59488.63</v>
      </c>
      <c r="N24" s="10">
        <v>35196.449999999997</v>
      </c>
      <c r="O24" s="15">
        <f t="shared" si="6"/>
        <v>1131138.83</v>
      </c>
      <c r="P24" s="10">
        <v>61300.82</v>
      </c>
      <c r="Q24" s="10">
        <v>24898.46</v>
      </c>
      <c r="R24" s="15">
        <f t="shared" si="7"/>
        <v>1069838.01</v>
      </c>
      <c r="S24" s="10">
        <v>62918.219999999994</v>
      </c>
      <c r="T24" s="10">
        <v>31618.880000000001</v>
      </c>
      <c r="U24" s="15">
        <f t="shared" si="8"/>
        <v>1006919.79</v>
      </c>
      <c r="V24" s="12">
        <v>64761.770000000004</v>
      </c>
      <c r="W24" s="12">
        <v>29695.78</v>
      </c>
      <c r="X24" s="15">
        <f t="shared" si="9"/>
        <v>942158.02</v>
      </c>
      <c r="Y24" s="2">
        <v>942158.02</v>
      </c>
      <c r="Z24" s="12">
        <v>13994.099999999999</v>
      </c>
      <c r="AA24" s="15">
        <f t="shared" si="13"/>
        <v>0</v>
      </c>
      <c r="AB24" s="2">
        <v>0</v>
      </c>
      <c r="AC24" s="2">
        <v>0</v>
      </c>
      <c r="AD24" s="2">
        <f t="shared" si="11"/>
        <v>0</v>
      </c>
      <c r="AE24" s="12">
        <v>0</v>
      </c>
      <c r="AF24" s="12">
        <v>0</v>
      </c>
      <c r="AG24" s="15">
        <f t="shared" si="12"/>
        <v>0</v>
      </c>
      <c r="AH24" s="2">
        <v>0</v>
      </c>
      <c r="AI24" s="12">
        <v>0</v>
      </c>
      <c r="AJ24" s="2">
        <f t="shared" si="5"/>
        <v>0</v>
      </c>
      <c r="AL24" s="11"/>
    </row>
    <row r="25" spans="1:38" x14ac:dyDescent="0.25">
      <c r="A25" t="s">
        <v>35</v>
      </c>
      <c r="B25" s="9" t="s">
        <v>66</v>
      </c>
      <c r="C25" s="10">
        <v>3175578.05</v>
      </c>
      <c r="D25" s="10">
        <v>86605.959999999992</v>
      </c>
      <c r="E25" s="10">
        <v>145671.43999999997</v>
      </c>
      <c r="F25" s="10">
        <f t="shared" si="2"/>
        <v>3088972.09</v>
      </c>
      <c r="G25" s="10">
        <v>90578.450000000012</v>
      </c>
      <c r="H25" s="10">
        <v>141588.86000000002</v>
      </c>
      <c r="I25" s="10">
        <f t="shared" si="3"/>
        <v>2998393.6399999997</v>
      </c>
      <c r="J25" s="10">
        <v>93637.119999999995</v>
      </c>
      <c r="K25" s="10">
        <v>138445.42000000001</v>
      </c>
      <c r="L25" s="10">
        <f t="shared" si="4"/>
        <v>2904756.5199999996</v>
      </c>
      <c r="M25" s="10">
        <v>99428.54</v>
      </c>
      <c r="N25" s="10">
        <v>132493.48000000001</v>
      </c>
      <c r="O25" s="15">
        <f t="shared" si="6"/>
        <v>2805327.9799999995</v>
      </c>
      <c r="P25" s="10">
        <v>104269.9</v>
      </c>
      <c r="Q25" s="10">
        <v>95399.44</v>
      </c>
      <c r="R25" s="15">
        <f t="shared" si="7"/>
        <v>2701058.0799999996</v>
      </c>
      <c r="S25" s="10">
        <v>108357.09</v>
      </c>
      <c r="T25" s="10">
        <v>123317.45999999999</v>
      </c>
      <c r="U25" s="15">
        <f t="shared" si="8"/>
        <v>2592700.9899999998</v>
      </c>
      <c r="V25" s="12">
        <v>113330.84</v>
      </c>
      <c r="W25" s="12">
        <v>118205.86</v>
      </c>
      <c r="X25" s="15">
        <f t="shared" si="9"/>
        <v>2479370.15</v>
      </c>
      <c r="Y25" s="2">
        <v>117653.75</v>
      </c>
      <c r="Z25" s="12">
        <v>113763.13</v>
      </c>
      <c r="AA25" s="15">
        <f t="shared" si="13"/>
        <v>2361716.4</v>
      </c>
      <c r="AB25" s="2">
        <v>124001.32</v>
      </c>
      <c r="AC25" s="2">
        <v>107239.63</v>
      </c>
      <c r="AD25" s="2">
        <f t="shared" si="11"/>
        <v>2237715.08</v>
      </c>
      <c r="AE25" s="12">
        <v>129940.8</v>
      </c>
      <c r="AF25" s="12">
        <v>101135.54000000001</v>
      </c>
      <c r="AG25" s="15">
        <f t="shared" si="12"/>
        <v>2107774.2800000003</v>
      </c>
      <c r="AH25" s="2">
        <v>136096.57999999999</v>
      </c>
      <c r="AI25" s="12">
        <v>94809.14</v>
      </c>
      <c r="AJ25" s="2">
        <f t="shared" si="5"/>
        <v>1971677.7000000002</v>
      </c>
      <c r="AL25" s="11"/>
    </row>
    <row r="26" spans="1:38" x14ac:dyDescent="0.25">
      <c r="A26" t="s">
        <v>35</v>
      </c>
      <c r="B26" s="9" t="s">
        <v>67</v>
      </c>
      <c r="C26" s="10">
        <v>2381683.41</v>
      </c>
      <c r="D26" s="10">
        <v>64954.490000000005</v>
      </c>
      <c r="E26" s="10">
        <v>109253.57999999999</v>
      </c>
      <c r="F26" s="10">
        <f t="shared" si="2"/>
        <v>2316728.92</v>
      </c>
      <c r="G26" s="10">
        <v>67933.849999999991</v>
      </c>
      <c r="H26" s="10">
        <v>106191.63999999998</v>
      </c>
      <c r="I26" s="10">
        <f t="shared" si="3"/>
        <v>2248795.0699999998</v>
      </c>
      <c r="J26" s="10">
        <v>70227.86</v>
      </c>
      <c r="K26" s="10">
        <v>103834.06000000001</v>
      </c>
      <c r="L26" s="10">
        <f t="shared" si="4"/>
        <v>2178567.21</v>
      </c>
      <c r="M26" s="10">
        <v>74571.42</v>
      </c>
      <c r="N26" s="10">
        <v>99370.099999999991</v>
      </c>
      <c r="O26" s="15">
        <f t="shared" si="6"/>
        <v>2103995.79</v>
      </c>
      <c r="P26" s="10">
        <v>78202.429999999993</v>
      </c>
      <c r="Q26" s="10">
        <v>71549.59</v>
      </c>
      <c r="R26" s="15">
        <f t="shared" si="7"/>
        <v>2025793.36</v>
      </c>
      <c r="S26" s="10">
        <v>81267.839999999997</v>
      </c>
      <c r="T26" s="10">
        <v>92488.090000000011</v>
      </c>
      <c r="U26" s="15">
        <f t="shared" si="8"/>
        <v>1944525.52</v>
      </c>
      <c r="V26" s="12">
        <v>1944525.52</v>
      </c>
      <c r="W26" s="12">
        <v>22409.06</v>
      </c>
      <c r="X26" s="15">
        <f t="shared" si="9"/>
        <v>0</v>
      </c>
      <c r="Y26" s="2">
        <v>0</v>
      </c>
      <c r="Z26" s="12">
        <v>0</v>
      </c>
      <c r="AA26" s="15">
        <f t="shared" si="13"/>
        <v>0</v>
      </c>
      <c r="AB26" s="2">
        <v>0</v>
      </c>
      <c r="AC26" s="2">
        <v>0</v>
      </c>
      <c r="AD26" s="2">
        <f t="shared" si="11"/>
        <v>0</v>
      </c>
      <c r="AE26" s="12">
        <v>0</v>
      </c>
      <c r="AF26" s="12">
        <v>0</v>
      </c>
      <c r="AG26" s="15">
        <f t="shared" si="12"/>
        <v>0</v>
      </c>
      <c r="AH26" s="2">
        <v>0</v>
      </c>
      <c r="AI26" s="12">
        <v>0</v>
      </c>
      <c r="AJ26" s="2">
        <f t="shared" si="5"/>
        <v>0</v>
      </c>
      <c r="AL26" s="11"/>
    </row>
    <row r="27" spans="1:38" x14ac:dyDescent="0.25">
      <c r="A27" t="s">
        <v>35</v>
      </c>
      <c r="B27" s="9" t="s">
        <v>68</v>
      </c>
      <c r="C27" s="10">
        <v>3731304.28</v>
      </c>
      <c r="D27" s="10">
        <v>101761.99</v>
      </c>
      <c r="E27" s="10">
        <v>171163.97</v>
      </c>
      <c r="F27" s="10">
        <f t="shared" si="2"/>
        <v>3629542.2899999996</v>
      </c>
      <c r="G27" s="10">
        <v>106429.66</v>
      </c>
      <c r="H27" s="10">
        <v>166366.91999999998</v>
      </c>
      <c r="I27" s="10">
        <f t="shared" si="3"/>
        <v>3523112.6299999994</v>
      </c>
      <c r="J27" s="10">
        <v>110023.6</v>
      </c>
      <c r="K27" s="10">
        <v>162673.38</v>
      </c>
      <c r="L27" s="10">
        <f t="shared" si="4"/>
        <v>3413089.0299999993</v>
      </c>
      <c r="M27" s="10">
        <v>116828.52</v>
      </c>
      <c r="N27" s="10">
        <v>155679.84</v>
      </c>
      <c r="O27" s="15">
        <f t="shared" si="6"/>
        <v>3296260.5099999993</v>
      </c>
      <c r="P27" s="10">
        <v>122517.12</v>
      </c>
      <c r="Q27" s="10">
        <v>112094.35</v>
      </c>
      <c r="R27" s="15">
        <f t="shared" si="7"/>
        <v>3173743.3899999992</v>
      </c>
      <c r="S27" s="10">
        <v>127319.56</v>
      </c>
      <c r="T27" s="10">
        <v>144898.03</v>
      </c>
      <c r="U27" s="15">
        <f t="shared" si="8"/>
        <v>3046423.8299999991</v>
      </c>
      <c r="V27" s="12">
        <v>133163.72</v>
      </c>
      <c r="W27" s="12">
        <v>138891.9</v>
      </c>
      <c r="X27" s="15">
        <f t="shared" si="9"/>
        <v>2913260.1099999989</v>
      </c>
      <c r="Y27" s="2">
        <v>138243.14000000001</v>
      </c>
      <c r="Z27" s="12">
        <v>133671.69</v>
      </c>
      <c r="AA27" s="15">
        <f t="shared" si="13"/>
        <v>2775016.9699999988</v>
      </c>
      <c r="AB27" s="2">
        <v>145701.53999999998</v>
      </c>
      <c r="AC27" s="2">
        <v>126006.57</v>
      </c>
      <c r="AD27" s="2">
        <f t="shared" si="11"/>
        <v>2629315.4299999988</v>
      </c>
      <c r="AE27" s="12">
        <v>152680.43</v>
      </c>
      <c r="AF27" s="12">
        <v>118834.25</v>
      </c>
      <c r="AG27" s="15">
        <f t="shared" si="12"/>
        <v>2476634.9999999986</v>
      </c>
      <c r="AH27" s="2">
        <v>159913.46</v>
      </c>
      <c r="AI27" s="12">
        <v>111400.75</v>
      </c>
      <c r="AJ27" s="2">
        <f t="shared" si="5"/>
        <v>2316721.5399999986</v>
      </c>
      <c r="AL27" s="11"/>
    </row>
    <row r="28" spans="1:38" x14ac:dyDescent="0.25">
      <c r="A28" t="s">
        <v>35</v>
      </c>
      <c r="B28" s="9" t="s">
        <v>69</v>
      </c>
      <c r="C28" s="10">
        <v>1587789.19</v>
      </c>
      <c r="D28" s="2">
        <v>43302.939999999995</v>
      </c>
      <c r="E28" s="2">
        <v>72835.749999999971</v>
      </c>
      <c r="F28" s="10">
        <f t="shared" si="2"/>
        <v>1544486.25</v>
      </c>
      <c r="G28" s="2">
        <v>45289.2</v>
      </c>
      <c r="H28" s="2">
        <v>70794.439999999988</v>
      </c>
      <c r="I28" s="10">
        <f t="shared" si="3"/>
        <v>1499197.05</v>
      </c>
      <c r="J28" s="2">
        <v>46818.52</v>
      </c>
      <c r="K28" s="12">
        <v>69222.720000000001</v>
      </c>
      <c r="L28" s="10">
        <f t="shared" si="4"/>
        <v>1452378.53</v>
      </c>
      <c r="M28" s="2">
        <v>49714.240000000005</v>
      </c>
      <c r="N28" s="12">
        <v>66246.759999999995</v>
      </c>
      <c r="O28" s="15">
        <f t="shared" si="6"/>
        <v>1402664.29</v>
      </c>
      <c r="P28" s="2">
        <v>52134.91</v>
      </c>
      <c r="Q28" s="2">
        <v>47699.740000000005</v>
      </c>
      <c r="R28" s="15">
        <f t="shared" si="7"/>
        <v>1350529.3800000001</v>
      </c>
      <c r="S28" s="2">
        <v>54178.51</v>
      </c>
      <c r="T28" s="12">
        <v>61748.74</v>
      </c>
      <c r="U28" s="15">
        <f t="shared" si="8"/>
        <v>1296350.8700000001</v>
      </c>
      <c r="V28" s="2">
        <v>56665.37</v>
      </c>
      <c r="W28" s="2">
        <v>59102.96</v>
      </c>
      <c r="X28" s="15">
        <f t="shared" si="9"/>
        <v>1239685.5</v>
      </c>
      <c r="Y28" s="2">
        <v>58826.840000000004</v>
      </c>
      <c r="Z28" s="2">
        <v>56881.57</v>
      </c>
      <c r="AA28" s="15">
        <f t="shared" si="13"/>
        <v>1180858.6599999999</v>
      </c>
      <c r="AB28" s="2">
        <v>62000.619999999995</v>
      </c>
      <c r="AC28" s="2">
        <v>53619.839999999997</v>
      </c>
      <c r="AD28" s="2">
        <f t="shared" si="11"/>
        <v>1118858.04</v>
      </c>
      <c r="AE28" s="2">
        <v>64970.369999999995</v>
      </c>
      <c r="AF28" s="2">
        <v>50567.78</v>
      </c>
      <c r="AG28" s="15">
        <f t="shared" si="12"/>
        <v>1053887.67</v>
      </c>
      <c r="AH28" s="2">
        <v>68048.240000000005</v>
      </c>
      <c r="AI28" s="2">
        <v>47404.590000000004</v>
      </c>
      <c r="AJ28" s="2">
        <f t="shared" si="5"/>
        <v>985839.42999999993</v>
      </c>
    </row>
    <row r="29" spans="1:38" x14ac:dyDescent="0.25">
      <c r="A29" t="s">
        <v>35</v>
      </c>
      <c r="B29" s="9" t="s">
        <v>70</v>
      </c>
      <c r="C29" s="10">
        <v>1984736.12</v>
      </c>
      <c r="D29" s="2">
        <v>54128.75</v>
      </c>
      <c r="E29" s="2">
        <v>91044.639999999985</v>
      </c>
      <c r="F29" s="10">
        <f t="shared" si="2"/>
        <v>1930607.37</v>
      </c>
      <c r="G29" s="2">
        <v>56611.56</v>
      </c>
      <c r="H29" s="2">
        <v>88493.01999999999</v>
      </c>
      <c r="I29" s="10">
        <f t="shared" si="3"/>
        <v>1873995.81</v>
      </c>
      <c r="J29" s="2">
        <v>58523.229999999996</v>
      </c>
      <c r="K29" s="12">
        <v>86528.37</v>
      </c>
      <c r="L29" s="10">
        <f t="shared" si="4"/>
        <v>1815472.58</v>
      </c>
      <c r="M29" s="2">
        <v>62142.869999999995</v>
      </c>
      <c r="N29" s="12">
        <v>82808.400000000023</v>
      </c>
      <c r="O29" s="15">
        <f t="shared" si="6"/>
        <v>1753329.71</v>
      </c>
      <c r="P29" s="2">
        <v>65168.710000000006</v>
      </c>
      <c r="Q29" s="2">
        <v>59624.65</v>
      </c>
      <c r="R29" s="15">
        <f t="shared" si="7"/>
        <v>1688161</v>
      </c>
      <c r="S29" s="2">
        <v>67723.199999999997</v>
      </c>
      <c r="T29" s="2">
        <v>77073.41</v>
      </c>
      <c r="U29" s="15">
        <f t="shared" si="8"/>
        <v>1620437.8</v>
      </c>
      <c r="V29" s="2">
        <v>1620437.8</v>
      </c>
      <c r="W29" s="2">
        <v>18674.219999999998</v>
      </c>
      <c r="X29" s="15">
        <f t="shared" si="9"/>
        <v>0</v>
      </c>
      <c r="Y29" s="2">
        <v>0</v>
      </c>
      <c r="Z29" s="12">
        <v>0</v>
      </c>
      <c r="AA29" s="15">
        <f t="shared" si="13"/>
        <v>0</v>
      </c>
      <c r="AB29" s="2">
        <v>0</v>
      </c>
      <c r="AC29" s="2">
        <v>0</v>
      </c>
      <c r="AD29" s="2">
        <f t="shared" si="11"/>
        <v>0</v>
      </c>
      <c r="AE29" s="2">
        <v>0</v>
      </c>
      <c r="AF29" s="12">
        <v>0</v>
      </c>
      <c r="AG29" s="15">
        <f t="shared" si="12"/>
        <v>0</v>
      </c>
      <c r="AH29" s="2">
        <v>0</v>
      </c>
      <c r="AI29" s="2">
        <v>0</v>
      </c>
      <c r="AJ29" s="2">
        <f t="shared" si="5"/>
        <v>0</v>
      </c>
    </row>
    <row r="30" spans="1:38" x14ac:dyDescent="0.25">
      <c r="A30" t="s">
        <v>35</v>
      </c>
      <c r="B30" s="9" t="s">
        <v>71</v>
      </c>
      <c r="C30" s="10">
        <v>1587837.21</v>
      </c>
      <c r="D30" s="2">
        <v>43304.299999999996</v>
      </c>
      <c r="E30" s="2">
        <v>72837.929999999993</v>
      </c>
      <c r="F30" s="10">
        <f t="shared" si="2"/>
        <v>1544532.91</v>
      </c>
      <c r="G30" s="2">
        <v>45290.600000000006</v>
      </c>
      <c r="H30" s="2">
        <v>70796.570000000007</v>
      </c>
      <c r="I30" s="10">
        <f t="shared" si="3"/>
        <v>1499242.3099999998</v>
      </c>
      <c r="J30" s="2">
        <v>46819.98</v>
      </c>
      <c r="K30" s="2">
        <v>69224.78</v>
      </c>
      <c r="L30" s="10">
        <f t="shared" si="4"/>
        <v>1452422.3299999998</v>
      </c>
      <c r="M30" s="2">
        <v>49715.77</v>
      </c>
      <c r="N30" s="12">
        <v>66248.75</v>
      </c>
      <c r="O30" s="15">
        <f t="shared" si="6"/>
        <v>1402706.5599999998</v>
      </c>
      <c r="P30" s="2">
        <v>52136.53</v>
      </c>
      <c r="Q30" s="2">
        <v>47701.16</v>
      </c>
      <c r="R30" s="15">
        <f t="shared" si="7"/>
        <v>1350570.0299999998</v>
      </c>
      <c r="S30" s="2">
        <v>54180.18</v>
      </c>
      <c r="T30" s="2">
        <v>61660.600000000006</v>
      </c>
      <c r="U30" s="15">
        <f t="shared" si="8"/>
        <v>1296389.8499999999</v>
      </c>
      <c r="V30" s="2">
        <v>56667.14</v>
      </c>
      <c r="W30" s="2">
        <v>59104.710000000006</v>
      </c>
      <c r="X30" s="15">
        <f t="shared" si="9"/>
        <v>1239722.71</v>
      </c>
      <c r="Y30" s="2">
        <v>58828.639999999999</v>
      </c>
      <c r="Z30" s="2">
        <v>56883.310000000005</v>
      </c>
      <c r="AA30" s="15">
        <f t="shared" si="13"/>
        <v>1180894.07</v>
      </c>
      <c r="AB30" s="2">
        <v>62002.540000000008</v>
      </c>
      <c r="AC30" s="2">
        <v>53621.440000000002</v>
      </c>
      <c r="AD30" s="2">
        <f t="shared" si="11"/>
        <v>1118891.53</v>
      </c>
      <c r="AE30" s="2">
        <v>64972.36</v>
      </c>
      <c r="AF30" s="12">
        <v>50569.320000000007</v>
      </c>
      <c r="AG30" s="15">
        <f t="shared" si="12"/>
        <v>1053919.17</v>
      </c>
      <c r="AH30" s="2">
        <v>68050.34</v>
      </c>
      <c r="AI30" s="2">
        <v>47406.009999999995</v>
      </c>
      <c r="AJ30" s="2">
        <f t="shared" si="5"/>
        <v>985868.83</v>
      </c>
    </row>
    <row r="31" spans="1:38" x14ac:dyDescent="0.25">
      <c r="A31" t="s">
        <v>35</v>
      </c>
      <c r="B31" s="9" t="s">
        <v>72</v>
      </c>
      <c r="C31" s="10">
        <v>5911063.4699999997</v>
      </c>
      <c r="D31" s="2">
        <v>161209.51</v>
      </c>
      <c r="E31" s="10">
        <v>271154.7900000001</v>
      </c>
      <c r="F31" s="10">
        <f t="shared" si="2"/>
        <v>5749853.96</v>
      </c>
      <c r="G31" s="2">
        <v>168603.95</v>
      </c>
      <c r="H31" s="2">
        <v>263555.40000000002</v>
      </c>
      <c r="I31" s="10">
        <f t="shared" si="3"/>
        <v>5581250.0099999998</v>
      </c>
      <c r="J31" s="2">
        <v>174297.40000000002</v>
      </c>
      <c r="K31" s="2">
        <v>257704.15</v>
      </c>
      <c r="L31" s="10">
        <f t="shared" si="4"/>
        <v>5406952.6099999994</v>
      </c>
      <c r="M31" s="2">
        <v>185077.62</v>
      </c>
      <c r="N31" s="2">
        <v>246625.15</v>
      </c>
      <c r="O31" s="15">
        <f t="shared" si="6"/>
        <v>5221874.9899999993</v>
      </c>
      <c r="P31" s="2">
        <v>194089.38999999998</v>
      </c>
      <c r="Q31" s="2">
        <v>177577.8</v>
      </c>
      <c r="R31" s="15">
        <f t="shared" si="7"/>
        <v>5027785.5999999996</v>
      </c>
      <c r="S31" s="2">
        <v>201697.35</v>
      </c>
      <c r="T31" s="2">
        <v>229544.78</v>
      </c>
      <c r="U31" s="15">
        <f t="shared" si="8"/>
        <v>4826088.25</v>
      </c>
      <c r="V31" s="2">
        <v>210955.55000000002</v>
      </c>
      <c r="W31" s="2">
        <v>220029.97000000003</v>
      </c>
      <c r="X31" s="15">
        <f t="shared" si="9"/>
        <v>4615132.7</v>
      </c>
      <c r="Y31" s="2">
        <v>219002.29</v>
      </c>
      <c r="Z31" s="2">
        <v>211760.21000000002</v>
      </c>
      <c r="AA31" s="15">
        <f t="shared" si="13"/>
        <v>4396130.41</v>
      </c>
      <c r="AB31" s="2">
        <v>230817.74000000002</v>
      </c>
      <c r="AC31" s="2">
        <v>199617.28999999998</v>
      </c>
      <c r="AD31" s="2">
        <f t="shared" si="11"/>
        <v>4165312.67</v>
      </c>
      <c r="AE31" s="2">
        <v>241873.57</v>
      </c>
      <c r="AF31" s="2">
        <v>188255.02000000002</v>
      </c>
      <c r="AG31" s="15">
        <f t="shared" si="12"/>
        <v>3923439.1</v>
      </c>
      <c r="AH31" s="2">
        <v>253332.01</v>
      </c>
      <c r="AI31" s="2">
        <v>176479</v>
      </c>
      <c r="AJ31" s="2">
        <f t="shared" si="5"/>
        <v>3670107.09</v>
      </c>
    </row>
    <row r="32" spans="1:38" x14ac:dyDescent="0.25">
      <c r="A32" t="s">
        <v>35</v>
      </c>
      <c r="B32" s="9" t="s">
        <v>73</v>
      </c>
      <c r="C32" s="10">
        <v>2617137.09</v>
      </c>
      <c r="D32" s="2">
        <v>58089.279999999999</v>
      </c>
      <c r="E32" s="10">
        <v>120154.87999999999</v>
      </c>
      <c r="F32" s="10">
        <f t="shared" si="2"/>
        <v>2559047.81</v>
      </c>
      <c r="G32" s="2">
        <v>60750.759999999995</v>
      </c>
      <c r="H32" s="2">
        <v>117419.56000000001</v>
      </c>
      <c r="I32" s="10">
        <f t="shared" si="3"/>
        <v>2498297.0500000003</v>
      </c>
      <c r="J32" s="2">
        <v>62618.400000000001</v>
      </c>
      <c r="K32" s="2">
        <v>115500.09</v>
      </c>
      <c r="L32" s="10">
        <f t="shared" si="4"/>
        <v>2435678.6500000004</v>
      </c>
      <c r="M32" s="2">
        <v>66736.42</v>
      </c>
      <c r="N32" s="2">
        <v>111267.81000000001</v>
      </c>
      <c r="O32" s="15">
        <f t="shared" si="6"/>
        <v>2368942.2300000004</v>
      </c>
      <c r="P32" s="2">
        <v>70038.06</v>
      </c>
      <c r="Q32" s="2">
        <v>80730.430000000008</v>
      </c>
      <c r="R32" s="15">
        <f t="shared" si="7"/>
        <v>2298904.1700000004</v>
      </c>
      <c r="S32" s="2">
        <v>72658.679999999993</v>
      </c>
      <c r="T32" s="2">
        <v>105181.22</v>
      </c>
      <c r="U32" s="15">
        <f t="shared" si="8"/>
        <v>2226245.4900000002</v>
      </c>
      <c r="V32" s="2">
        <v>75990.399999999994</v>
      </c>
      <c r="W32" s="2">
        <v>101757.05000000002</v>
      </c>
      <c r="X32" s="15">
        <f t="shared" si="9"/>
        <v>2150255.0900000003</v>
      </c>
      <c r="Y32" s="2">
        <v>78706.14</v>
      </c>
      <c r="Z32" s="2">
        <v>98965.959999999992</v>
      </c>
      <c r="AA32" s="15">
        <f t="shared" si="13"/>
        <v>2071548.9500000004</v>
      </c>
      <c r="AB32" s="2">
        <v>83136</v>
      </c>
      <c r="AC32" s="2">
        <v>94413.19</v>
      </c>
      <c r="AD32" s="2">
        <f t="shared" si="11"/>
        <v>1988412.9500000004</v>
      </c>
      <c r="AE32" s="2">
        <v>87172.81</v>
      </c>
      <c r="AF32" s="2">
        <v>90264.38</v>
      </c>
      <c r="AG32" s="15">
        <f t="shared" si="12"/>
        <v>1901240.1400000004</v>
      </c>
      <c r="AH32" s="2">
        <v>91354.12999999999</v>
      </c>
      <c r="AI32" s="2">
        <v>85967.039999999994</v>
      </c>
      <c r="AJ32" s="2">
        <f t="shared" si="5"/>
        <v>1809886.0100000005</v>
      </c>
    </row>
    <row r="33" spans="1:36" x14ac:dyDescent="0.25">
      <c r="A33" t="s">
        <v>35</v>
      </c>
      <c r="B33" s="9" t="s">
        <v>74</v>
      </c>
      <c r="C33" s="10">
        <v>4361895</v>
      </c>
      <c r="D33" s="2">
        <v>96815.49</v>
      </c>
      <c r="E33" s="10">
        <v>200258.12000000002</v>
      </c>
      <c r="F33" s="10">
        <f t="shared" si="2"/>
        <v>4265079.51</v>
      </c>
      <c r="G33" s="2">
        <v>101251.25</v>
      </c>
      <c r="H33" s="2">
        <v>195699.29</v>
      </c>
      <c r="I33" s="10">
        <f t="shared" si="3"/>
        <v>4163828.26</v>
      </c>
      <c r="J33" s="2">
        <v>104364.02</v>
      </c>
      <c r="K33" s="2">
        <v>192500.15000000002</v>
      </c>
      <c r="L33" s="10">
        <f t="shared" si="4"/>
        <v>4059464.2399999998</v>
      </c>
      <c r="M33" s="2">
        <v>111227.37999999999</v>
      </c>
      <c r="N33" s="2">
        <v>185446.35</v>
      </c>
      <c r="O33" s="15">
        <f t="shared" si="6"/>
        <v>3948236.86</v>
      </c>
      <c r="P33" s="2">
        <v>116730.12999999999</v>
      </c>
      <c r="Q33" s="2">
        <v>134550.71</v>
      </c>
      <c r="R33" s="15">
        <f t="shared" si="7"/>
        <v>3831506.73</v>
      </c>
      <c r="S33" s="2">
        <v>121097.79000000001</v>
      </c>
      <c r="T33" s="2">
        <v>175302.06999999998</v>
      </c>
      <c r="U33" s="15">
        <f t="shared" si="8"/>
        <v>3710408.94</v>
      </c>
      <c r="V33" s="2">
        <v>126650.67</v>
      </c>
      <c r="W33" s="2">
        <v>169595.11</v>
      </c>
      <c r="X33" s="15">
        <f t="shared" si="9"/>
        <v>3583758.27</v>
      </c>
      <c r="Y33" s="2">
        <v>131176.94</v>
      </c>
      <c r="Z33" s="2">
        <v>164943.25</v>
      </c>
      <c r="AA33" s="15">
        <f t="shared" si="13"/>
        <v>3452581.33</v>
      </c>
      <c r="AB33" s="2">
        <v>138560.02000000002</v>
      </c>
      <c r="AC33" s="2">
        <v>157355.30900000001</v>
      </c>
      <c r="AD33" s="2">
        <f t="shared" si="11"/>
        <v>3314021.31</v>
      </c>
      <c r="AE33" s="2">
        <v>145288.03999999998</v>
      </c>
      <c r="AF33" s="2">
        <v>150440.62</v>
      </c>
      <c r="AG33" s="15">
        <f t="shared" si="12"/>
        <v>3168733.27</v>
      </c>
      <c r="AH33" s="2">
        <v>152256.93</v>
      </c>
      <c r="AI33" s="2">
        <v>143278.35999999999</v>
      </c>
      <c r="AJ33" s="2">
        <f t="shared" si="5"/>
        <v>3016476.34</v>
      </c>
    </row>
    <row r="34" spans="1:36" x14ac:dyDescent="0.25">
      <c r="A34" t="s">
        <v>35</v>
      </c>
      <c r="B34" s="9" t="s">
        <v>75</v>
      </c>
      <c r="C34" s="10">
        <v>2617137.09</v>
      </c>
      <c r="D34" s="2">
        <v>58089.279999999999</v>
      </c>
      <c r="E34" s="10">
        <v>120154.87999999999</v>
      </c>
      <c r="F34" s="10">
        <f t="shared" si="2"/>
        <v>2559047.81</v>
      </c>
      <c r="G34" s="2">
        <v>60750.759999999995</v>
      </c>
      <c r="H34" s="2">
        <v>117419.56000000001</v>
      </c>
      <c r="I34" s="10">
        <f t="shared" si="3"/>
        <v>2498297.0500000003</v>
      </c>
      <c r="J34" s="2">
        <v>62618.400000000001</v>
      </c>
      <c r="K34" s="2">
        <v>115500.09</v>
      </c>
      <c r="L34" s="10">
        <f t="shared" si="4"/>
        <v>2435678.6500000004</v>
      </c>
      <c r="M34" s="2">
        <v>66736.42</v>
      </c>
      <c r="N34" s="2">
        <v>111267.81000000001</v>
      </c>
      <c r="O34" s="15">
        <f t="shared" si="6"/>
        <v>2368942.2300000004</v>
      </c>
      <c r="P34" s="2">
        <v>70038.06</v>
      </c>
      <c r="Q34" s="2">
        <v>80730.430000000008</v>
      </c>
      <c r="R34" s="15">
        <f t="shared" si="7"/>
        <v>2298904.1700000004</v>
      </c>
      <c r="S34" s="2">
        <v>72658.679999999993</v>
      </c>
      <c r="T34" s="2">
        <v>105181.22</v>
      </c>
      <c r="U34" s="15">
        <f t="shared" si="8"/>
        <v>2226245.4900000002</v>
      </c>
      <c r="V34" s="2">
        <v>75990.399999999994</v>
      </c>
      <c r="W34" s="2">
        <v>101757.05000000002</v>
      </c>
      <c r="X34" s="15">
        <f t="shared" si="9"/>
        <v>2150255.0900000003</v>
      </c>
      <c r="Y34" s="2">
        <v>78706.14</v>
      </c>
      <c r="Z34" s="2">
        <v>98965.959999999992</v>
      </c>
      <c r="AA34" s="15">
        <f t="shared" si="13"/>
        <v>2071548.9500000004</v>
      </c>
      <c r="AB34" s="2">
        <v>83136</v>
      </c>
      <c r="AC34" s="2">
        <v>94413.19</v>
      </c>
      <c r="AD34" s="2">
        <f t="shared" si="11"/>
        <v>1988412.9500000004</v>
      </c>
      <c r="AE34" s="2">
        <v>87172.81</v>
      </c>
      <c r="AF34" s="2">
        <v>90264.38</v>
      </c>
      <c r="AG34" s="15">
        <f t="shared" si="12"/>
        <v>1901240.1400000004</v>
      </c>
      <c r="AH34" s="2">
        <v>91354.12999999999</v>
      </c>
      <c r="AI34" s="2">
        <v>85967.039999999994</v>
      </c>
      <c r="AJ34" s="2">
        <f t="shared" si="5"/>
        <v>1809886.0100000005</v>
      </c>
    </row>
    <row r="35" spans="1:36" x14ac:dyDescent="0.25">
      <c r="A35" t="s">
        <v>35</v>
      </c>
      <c r="B35" s="9" t="s">
        <v>76</v>
      </c>
      <c r="C35" s="10">
        <v>3489515.84</v>
      </c>
      <c r="D35" s="2">
        <v>77452.420000000013</v>
      </c>
      <c r="E35" s="10">
        <v>160206.50000000003</v>
      </c>
      <c r="F35" s="10">
        <f t="shared" si="2"/>
        <v>3412063.42</v>
      </c>
      <c r="G35" s="2">
        <v>81001.03</v>
      </c>
      <c r="H35" s="2">
        <v>156559.41</v>
      </c>
      <c r="I35" s="10">
        <f t="shared" si="3"/>
        <v>3331062.39</v>
      </c>
      <c r="J35" s="2">
        <v>83491.260000000009</v>
      </c>
      <c r="K35" s="2">
        <v>154000.09999999995</v>
      </c>
      <c r="L35" s="10">
        <f t="shared" si="4"/>
        <v>3247571.13</v>
      </c>
      <c r="M35" s="2">
        <v>88981.930000000008</v>
      </c>
      <c r="N35" s="2">
        <v>148357.07</v>
      </c>
      <c r="O35" s="15">
        <f t="shared" si="6"/>
        <v>3158589.1999999997</v>
      </c>
      <c r="P35" s="2">
        <v>93384.12999999999</v>
      </c>
      <c r="Q35" s="2">
        <v>107640.57</v>
      </c>
      <c r="R35" s="15">
        <f t="shared" si="7"/>
        <v>3065205.07</v>
      </c>
      <c r="S35" s="2">
        <v>96878.260000000009</v>
      </c>
      <c r="T35" s="2">
        <v>140241.64000000001</v>
      </c>
      <c r="U35" s="15">
        <f t="shared" si="8"/>
        <v>2968326.8099999996</v>
      </c>
      <c r="V35" s="2">
        <v>101320.56</v>
      </c>
      <c r="W35" s="2">
        <v>135676.07999999999</v>
      </c>
      <c r="X35" s="15">
        <f t="shared" si="9"/>
        <v>2867006.2499999995</v>
      </c>
      <c r="Y35" s="2">
        <v>104941.57999999999</v>
      </c>
      <c r="Z35" s="2">
        <v>131954.59</v>
      </c>
      <c r="AA35" s="15">
        <f t="shared" si="13"/>
        <v>2762064.6699999995</v>
      </c>
      <c r="AB35" s="2">
        <v>110848.06000000001</v>
      </c>
      <c r="AC35" s="2">
        <v>125884.22</v>
      </c>
      <c r="AD35" s="2">
        <f t="shared" si="11"/>
        <v>2651216.6099999994</v>
      </c>
      <c r="AE35" s="2">
        <v>116230.47</v>
      </c>
      <c r="AF35" s="2">
        <v>120352.47</v>
      </c>
      <c r="AG35" s="15">
        <f t="shared" si="12"/>
        <v>2534986.1399999992</v>
      </c>
      <c r="AH35" s="2">
        <v>121805.58000000002</v>
      </c>
      <c r="AI35" s="2">
        <v>114622.66</v>
      </c>
      <c r="AJ35" s="2">
        <f t="shared" si="5"/>
        <v>2413180.5599999991</v>
      </c>
    </row>
    <row r="36" spans="1:36" x14ac:dyDescent="0.25">
      <c r="A36" t="s">
        <v>35</v>
      </c>
      <c r="B36" s="9" t="s">
        <v>77</v>
      </c>
      <c r="C36" s="10">
        <v>3189417.33</v>
      </c>
      <c r="D36" s="2">
        <v>70791.53</v>
      </c>
      <c r="E36" s="10">
        <v>146428.73000000004</v>
      </c>
      <c r="F36" s="10">
        <f t="shared" si="2"/>
        <v>3118625.8000000003</v>
      </c>
      <c r="G36" s="2">
        <v>74034.97</v>
      </c>
      <c r="H36" s="2">
        <v>143095.28999999998</v>
      </c>
      <c r="I36" s="10">
        <f t="shared" si="3"/>
        <v>3044590.83</v>
      </c>
      <c r="J36" s="2">
        <v>76311.03</v>
      </c>
      <c r="K36" s="2">
        <v>140756.07999999999</v>
      </c>
      <c r="L36" s="10">
        <f t="shared" si="4"/>
        <v>2968279.8000000003</v>
      </c>
      <c r="M36" s="2">
        <v>81329.5</v>
      </c>
      <c r="N36" s="2">
        <v>135598.35</v>
      </c>
      <c r="O36" s="15">
        <f t="shared" si="6"/>
        <v>2886950.3000000003</v>
      </c>
      <c r="P36" s="2">
        <v>85353.12</v>
      </c>
      <c r="Q36" s="2">
        <v>98383.46</v>
      </c>
      <c r="R36" s="15">
        <f t="shared" si="7"/>
        <v>2801597.18</v>
      </c>
      <c r="S36" s="2">
        <v>88546.76999999999</v>
      </c>
      <c r="T36" s="2">
        <v>128180.84</v>
      </c>
      <c r="U36" s="15">
        <f t="shared" si="8"/>
        <v>2713050.41</v>
      </c>
      <c r="V36" s="2">
        <v>92607.03</v>
      </c>
      <c r="W36" s="2">
        <v>124007.91999999998</v>
      </c>
      <c r="X36" s="15">
        <f t="shared" si="9"/>
        <v>2620443.3800000004</v>
      </c>
      <c r="Y36" s="2">
        <v>95916.63</v>
      </c>
      <c r="Z36" s="2">
        <v>120606.48000000001</v>
      </c>
      <c r="AA36" s="15">
        <f t="shared" si="13"/>
        <v>2524526.7500000005</v>
      </c>
      <c r="AB36" s="2">
        <v>101315.16</v>
      </c>
      <c r="AC36" s="2">
        <v>115058.15999999999</v>
      </c>
      <c r="AD36" s="2">
        <f t="shared" si="11"/>
        <v>2423211.5900000003</v>
      </c>
      <c r="AE36" s="2">
        <v>106234.68</v>
      </c>
      <c r="AF36" s="2">
        <v>110002.14000000001</v>
      </c>
      <c r="AG36" s="15">
        <f t="shared" si="12"/>
        <v>2316976.91</v>
      </c>
      <c r="AH36" s="2">
        <v>111330.32</v>
      </c>
      <c r="AI36" s="2">
        <v>104765.12</v>
      </c>
      <c r="AJ36" s="2">
        <f t="shared" si="5"/>
        <v>2205646.5900000003</v>
      </c>
    </row>
    <row r="37" spans="1:36" x14ac:dyDescent="0.25">
      <c r="A37" t="s">
        <v>35</v>
      </c>
      <c r="B37" s="9" t="s">
        <v>78</v>
      </c>
      <c r="C37" s="10">
        <v>9344149.7200000007</v>
      </c>
      <c r="D37" s="2">
        <v>169297.90999999997</v>
      </c>
      <c r="E37" s="10">
        <v>400519.50000000006</v>
      </c>
      <c r="F37" s="10">
        <f t="shared" si="2"/>
        <v>9174851.8100000005</v>
      </c>
      <c r="G37" s="2">
        <v>176505.47</v>
      </c>
      <c r="H37" s="2">
        <v>393096.97</v>
      </c>
      <c r="I37" s="10">
        <f t="shared" si="3"/>
        <v>8998346.3399999999</v>
      </c>
      <c r="J37" s="2">
        <v>180943.16000000003</v>
      </c>
      <c r="K37" s="2">
        <v>388526.92000000004</v>
      </c>
      <c r="L37" s="10">
        <f t="shared" si="4"/>
        <v>8817403.1799999997</v>
      </c>
      <c r="M37" s="2">
        <v>192834.27000000002</v>
      </c>
      <c r="N37" s="2">
        <v>376281.1399999999</v>
      </c>
      <c r="O37" s="15">
        <f t="shared" si="6"/>
        <v>8624568.9100000001</v>
      </c>
      <c r="P37" s="2">
        <v>201894.88</v>
      </c>
      <c r="Q37" s="2">
        <v>274688.78999999998</v>
      </c>
      <c r="R37" s="15">
        <f t="shared" si="7"/>
        <v>8422674.0299999993</v>
      </c>
      <c r="S37" s="2">
        <v>208495.47</v>
      </c>
      <c r="T37" s="2">
        <v>360152.83999999997</v>
      </c>
      <c r="U37" s="15">
        <f t="shared" si="8"/>
        <v>8214178.5599999996</v>
      </c>
      <c r="V37" s="2">
        <v>217379.91</v>
      </c>
      <c r="W37" s="2">
        <v>351003.39999999997</v>
      </c>
      <c r="X37" s="15">
        <f t="shared" si="9"/>
        <v>7996798.6499999994</v>
      </c>
      <c r="Y37" s="2">
        <v>223962.89</v>
      </c>
      <c r="Z37" s="2">
        <v>344224.1</v>
      </c>
      <c r="AA37" s="15">
        <f t="shared" si="13"/>
        <v>7772835.7599999998</v>
      </c>
      <c r="AB37" s="2">
        <v>236341.18</v>
      </c>
      <c r="AC37" s="2">
        <v>331476.61</v>
      </c>
      <c r="AD37" s="2">
        <f t="shared" si="11"/>
        <v>7536494.5800000001</v>
      </c>
      <c r="AE37" s="2">
        <v>247219.4</v>
      </c>
      <c r="AF37" s="2">
        <v>320273.93</v>
      </c>
      <c r="AG37" s="15">
        <f t="shared" si="12"/>
        <v>7289275.1799999997</v>
      </c>
      <c r="AH37" s="2">
        <v>258445.89</v>
      </c>
      <c r="AI37" s="2">
        <v>308712.61</v>
      </c>
      <c r="AJ37" s="2">
        <f t="shared" si="5"/>
        <v>7030829.29</v>
      </c>
    </row>
    <row r="38" spans="1:36" x14ac:dyDescent="0.25">
      <c r="A38" t="s">
        <v>35</v>
      </c>
      <c r="B38" s="9" t="s">
        <v>79</v>
      </c>
      <c r="C38" s="10">
        <v>4501010.71</v>
      </c>
      <c r="D38" s="2">
        <v>154336.25</v>
      </c>
      <c r="E38" s="10">
        <v>7353.4400000000005</v>
      </c>
      <c r="F38" s="10">
        <f t="shared" si="2"/>
        <v>4346674.46</v>
      </c>
      <c r="G38" s="2">
        <v>154728.64000000001</v>
      </c>
      <c r="H38" s="2">
        <v>6411.93</v>
      </c>
      <c r="I38" s="10">
        <f t="shared" si="3"/>
        <v>4191945.82</v>
      </c>
      <c r="J38" s="2">
        <v>150385.39000000001</v>
      </c>
      <c r="K38" s="2">
        <v>15181.29</v>
      </c>
      <c r="L38" s="10">
        <f t="shared" si="4"/>
        <v>4041560.4299999997</v>
      </c>
      <c r="M38" s="2">
        <v>139406.68</v>
      </c>
      <c r="N38" s="2">
        <v>38921.089999999997</v>
      </c>
      <c r="O38" s="15">
        <f t="shared" si="6"/>
        <v>3902153.7499999995</v>
      </c>
      <c r="P38" s="2">
        <v>124878.03</v>
      </c>
      <c r="Q38" s="2">
        <v>105998.31</v>
      </c>
      <c r="R38" s="15">
        <f t="shared" si="7"/>
        <v>3777275.7199999997</v>
      </c>
      <c r="S38" s="2">
        <v>120269.14000000001</v>
      </c>
      <c r="T38" s="2">
        <v>88460</v>
      </c>
      <c r="U38" s="15">
        <f t="shared" si="8"/>
        <v>3657006.5799999996</v>
      </c>
      <c r="V38" s="2">
        <v>141110.94</v>
      </c>
      <c r="W38" s="2">
        <v>43123.869999999995</v>
      </c>
      <c r="X38" s="15">
        <f t="shared" si="9"/>
        <v>3515895.6399999997</v>
      </c>
      <c r="Y38" s="2">
        <v>144884.88</v>
      </c>
      <c r="Z38" s="2">
        <v>35868.47</v>
      </c>
      <c r="AA38" s="15">
        <f t="shared" si="13"/>
        <v>3371010.76</v>
      </c>
      <c r="AB38" s="2">
        <v>146460.35999999999</v>
      </c>
      <c r="AC38" s="2">
        <v>34074.910000000003</v>
      </c>
      <c r="AD38" s="2">
        <f t="shared" si="11"/>
        <v>3224550.4</v>
      </c>
      <c r="AE38" s="2">
        <v>147862.65</v>
      </c>
      <c r="AF38" s="2">
        <v>32478.5</v>
      </c>
      <c r="AG38" s="15">
        <f t="shared" si="12"/>
        <v>3076687.75</v>
      </c>
      <c r="AH38" s="2">
        <v>149266.26</v>
      </c>
      <c r="AI38" s="2">
        <v>30880.59</v>
      </c>
      <c r="AJ38" s="2">
        <f t="shared" si="5"/>
        <v>2927421.49</v>
      </c>
    </row>
    <row r="39" spans="1:36" x14ac:dyDescent="0.25">
      <c r="A39" t="s">
        <v>35</v>
      </c>
      <c r="B39" s="9" t="s">
        <v>80</v>
      </c>
      <c r="C39" s="10">
        <v>4364179.99</v>
      </c>
      <c r="D39" s="2">
        <v>149644.43</v>
      </c>
      <c r="E39" s="2">
        <v>7129.89</v>
      </c>
      <c r="F39" s="10">
        <f t="shared" si="2"/>
        <v>4214535.5600000005</v>
      </c>
      <c r="G39" s="2">
        <v>150024.87000000002</v>
      </c>
      <c r="H39" s="2">
        <v>6217.02</v>
      </c>
      <c r="I39" s="10">
        <f t="shared" si="3"/>
        <v>4064510.6900000004</v>
      </c>
      <c r="J39" s="2">
        <v>145813.70000000001</v>
      </c>
      <c r="K39" s="2">
        <v>14719.759999999998</v>
      </c>
      <c r="L39" s="10">
        <f t="shared" si="4"/>
        <v>3918696.99</v>
      </c>
      <c r="M39" s="2">
        <v>135168.72999999998</v>
      </c>
      <c r="N39" s="2">
        <v>37737.9</v>
      </c>
      <c r="O39" s="15">
        <f t="shared" si="6"/>
        <v>3783528.2600000002</v>
      </c>
      <c r="P39" s="2">
        <v>121081.74</v>
      </c>
      <c r="Q39" s="2">
        <v>102775.95000000001</v>
      </c>
      <c r="R39" s="15">
        <f t="shared" si="7"/>
        <v>3662446.52</v>
      </c>
      <c r="S39" s="2">
        <v>116612.97</v>
      </c>
      <c r="T39" s="2">
        <v>85770.819999999992</v>
      </c>
      <c r="U39" s="15">
        <f t="shared" si="8"/>
        <v>3545833.55</v>
      </c>
      <c r="V39" s="2">
        <v>136821.15</v>
      </c>
      <c r="W39" s="2">
        <v>41812.93</v>
      </c>
      <c r="X39" s="15">
        <f t="shared" si="9"/>
        <v>3409012.4</v>
      </c>
      <c r="Y39" s="2">
        <v>140480.37</v>
      </c>
      <c r="Z39" s="2">
        <v>34778.080000000002</v>
      </c>
      <c r="AA39" s="15">
        <f t="shared" si="13"/>
        <v>3268532.03</v>
      </c>
      <c r="AB39" s="2">
        <v>142007.97</v>
      </c>
      <c r="AC39" s="2">
        <v>33039.019999999997</v>
      </c>
      <c r="AD39" s="2">
        <f t="shared" si="11"/>
        <v>3126524.0599999996</v>
      </c>
      <c r="AE39" s="2">
        <v>143367.63</v>
      </c>
      <c r="AF39" s="2">
        <v>31491.14</v>
      </c>
      <c r="AG39" s="15">
        <f t="shared" si="12"/>
        <v>2983156.4299999997</v>
      </c>
      <c r="AH39" s="2">
        <v>144728.56</v>
      </c>
      <c r="AI39" s="2">
        <v>29941.82</v>
      </c>
      <c r="AJ39" s="2">
        <f t="shared" si="5"/>
        <v>2838427.8699999996</v>
      </c>
    </row>
    <row r="40" spans="1:36" x14ac:dyDescent="0.25">
      <c r="A40" t="s">
        <v>35</v>
      </c>
      <c r="B40" s="9" t="s">
        <v>81</v>
      </c>
      <c r="C40" s="10">
        <v>5819259.6299999999</v>
      </c>
      <c r="D40" s="2">
        <v>180722.23</v>
      </c>
      <c r="E40" s="2">
        <v>9517.94</v>
      </c>
      <c r="F40" s="10">
        <f t="shared" si="2"/>
        <v>5638537.3999999994</v>
      </c>
      <c r="G40" s="2">
        <v>181224.78</v>
      </c>
      <c r="H40" s="2">
        <v>8328.1200000000008</v>
      </c>
      <c r="I40" s="10">
        <f t="shared" si="3"/>
        <v>5457312.6199999992</v>
      </c>
      <c r="J40" s="2">
        <v>175551.31</v>
      </c>
      <c r="K40" s="2">
        <v>19793.59</v>
      </c>
      <c r="L40" s="10">
        <f t="shared" si="4"/>
        <v>5281761.3099999996</v>
      </c>
      <c r="M40" s="2">
        <v>161182.35</v>
      </c>
      <c r="N40" s="2">
        <v>50955.17</v>
      </c>
      <c r="O40" s="15">
        <f t="shared" si="6"/>
        <v>5120578.96</v>
      </c>
      <c r="P40" s="2">
        <v>142157.47</v>
      </c>
      <c r="Q40" s="2">
        <v>128388.92</v>
      </c>
      <c r="R40" s="15">
        <f t="shared" si="7"/>
        <v>4978421.49</v>
      </c>
      <c r="S40" s="2">
        <v>135828.53</v>
      </c>
      <c r="T40" s="2">
        <v>116781.44</v>
      </c>
      <c r="U40" s="15">
        <f t="shared" si="8"/>
        <v>4842592.96</v>
      </c>
      <c r="V40" s="2">
        <v>161288.15</v>
      </c>
      <c r="W40" s="2">
        <v>60064.639999999999</v>
      </c>
      <c r="X40" s="15">
        <f t="shared" si="9"/>
        <v>4681304.8099999996</v>
      </c>
      <c r="Y40" s="2">
        <v>165660.45000000001</v>
      </c>
      <c r="Z40" s="2">
        <v>51589.770000000004</v>
      </c>
      <c r="AA40" s="15">
        <f t="shared" si="13"/>
        <v>4515644.3599999994</v>
      </c>
      <c r="AB40" s="2">
        <v>167675.96</v>
      </c>
      <c r="AC40" s="2">
        <v>49317.97</v>
      </c>
      <c r="AD40" s="2">
        <f t="shared" si="11"/>
        <v>4347968.3999999994</v>
      </c>
      <c r="AE40" s="2">
        <v>169441.74</v>
      </c>
      <c r="AF40" s="2">
        <v>47327.65</v>
      </c>
      <c r="AG40" s="15">
        <f t="shared" si="12"/>
        <v>4178526.6599999992</v>
      </c>
      <c r="AH40" s="2">
        <v>171210.28</v>
      </c>
      <c r="AI40" s="2">
        <v>45334.22</v>
      </c>
      <c r="AJ40" s="2">
        <f t="shared" si="5"/>
        <v>4007316.3799999994</v>
      </c>
    </row>
    <row r="41" spans="1:36" x14ac:dyDescent="0.25">
      <c r="A41" t="s">
        <v>35</v>
      </c>
      <c r="B41" s="9" t="s">
        <v>82</v>
      </c>
      <c r="C41" s="10">
        <v>5819259.6299999999</v>
      </c>
      <c r="D41" s="2">
        <v>180722.23</v>
      </c>
      <c r="E41" s="2">
        <v>9517.94</v>
      </c>
      <c r="F41" s="10">
        <f t="shared" si="2"/>
        <v>5638537.3999999994</v>
      </c>
      <c r="G41" s="2">
        <v>181224.78</v>
      </c>
      <c r="H41" s="2">
        <v>8328.1200000000008</v>
      </c>
      <c r="I41" s="10">
        <f t="shared" si="3"/>
        <v>5457312.6199999992</v>
      </c>
      <c r="J41" s="2">
        <v>175551.31</v>
      </c>
      <c r="K41" s="2">
        <v>19793.59</v>
      </c>
      <c r="L41" s="10">
        <f t="shared" si="4"/>
        <v>5281761.3099999996</v>
      </c>
      <c r="M41" s="2">
        <v>161182.35</v>
      </c>
      <c r="N41" s="2">
        <v>50955.17</v>
      </c>
      <c r="O41" s="15">
        <f t="shared" si="6"/>
        <v>5120578.96</v>
      </c>
      <c r="P41" s="2">
        <v>142157.47</v>
      </c>
      <c r="Q41" s="2">
        <v>128388.92</v>
      </c>
      <c r="R41" s="15">
        <f t="shared" si="7"/>
        <v>4978421.49</v>
      </c>
      <c r="S41" s="2">
        <v>135828.53</v>
      </c>
      <c r="T41" s="2">
        <v>116781.44300000001</v>
      </c>
      <c r="U41" s="15">
        <f t="shared" si="8"/>
        <v>4842592.96</v>
      </c>
      <c r="V41" s="2">
        <v>161288.15</v>
      </c>
      <c r="W41" s="2">
        <v>60064.639999999999</v>
      </c>
      <c r="X41" s="15">
        <f t="shared" si="9"/>
        <v>4681304.8099999996</v>
      </c>
      <c r="Y41" s="2">
        <v>165660.45000000001</v>
      </c>
      <c r="Z41" s="2">
        <v>51589.770000000004</v>
      </c>
      <c r="AA41" s="15">
        <f t="shared" si="13"/>
        <v>4515644.3599999994</v>
      </c>
      <c r="AB41" s="2">
        <v>167675.96</v>
      </c>
      <c r="AC41" s="2">
        <v>49317.97</v>
      </c>
      <c r="AD41" s="2">
        <f t="shared" si="11"/>
        <v>4347968.3999999994</v>
      </c>
      <c r="AE41" s="2">
        <v>169441.74</v>
      </c>
      <c r="AF41" s="2">
        <v>47327.65</v>
      </c>
      <c r="AG41" s="15">
        <f t="shared" si="12"/>
        <v>4178526.6599999992</v>
      </c>
      <c r="AH41" s="2">
        <v>171210.28</v>
      </c>
      <c r="AI41" s="2">
        <v>45334.22</v>
      </c>
      <c r="AJ41" s="2">
        <f t="shared" si="5"/>
        <v>4007316.3799999994</v>
      </c>
    </row>
    <row r="42" spans="1:36" x14ac:dyDescent="0.25">
      <c r="A42" t="s">
        <v>35</v>
      </c>
      <c r="B42" s="9" t="s">
        <v>83</v>
      </c>
      <c r="C42" s="10">
        <v>6893207.4900000002</v>
      </c>
      <c r="D42" s="2">
        <v>214074.61</v>
      </c>
      <c r="E42" s="2">
        <v>11274.470000000001</v>
      </c>
      <c r="F42" s="10">
        <f t="shared" si="2"/>
        <v>6679132.8799999999</v>
      </c>
      <c r="G42" s="2">
        <v>214669.90999999997</v>
      </c>
      <c r="H42" s="2">
        <v>9865.08</v>
      </c>
      <c r="I42" s="10">
        <f t="shared" si="3"/>
        <v>6464462.9699999997</v>
      </c>
      <c r="J42" s="2">
        <v>207949.43</v>
      </c>
      <c r="K42" s="2">
        <v>23446.589999999997</v>
      </c>
      <c r="L42" s="10">
        <f t="shared" si="4"/>
        <v>6256513.54</v>
      </c>
      <c r="M42" s="2">
        <v>190928.63</v>
      </c>
      <c r="N42" s="2">
        <v>60358.98</v>
      </c>
      <c r="O42" s="15">
        <f t="shared" si="6"/>
        <v>6065584.9100000001</v>
      </c>
      <c r="P42" s="2">
        <v>168392.71</v>
      </c>
      <c r="Q42" s="2">
        <v>152083.16999999998</v>
      </c>
      <c r="R42" s="15">
        <f t="shared" si="7"/>
        <v>5897192.2000000002</v>
      </c>
      <c r="S42" s="2">
        <v>160895.78</v>
      </c>
      <c r="T42" s="2">
        <v>138333.53000000003</v>
      </c>
      <c r="U42" s="15">
        <f t="shared" si="8"/>
        <v>5736296.4199999999</v>
      </c>
      <c r="V42" s="2">
        <v>191053.99</v>
      </c>
      <c r="W42" s="2">
        <v>71149.62</v>
      </c>
      <c r="X42" s="15">
        <f t="shared" si="9"/>
        <v>5545242.4299999997</v>
      </c>
      <c r="Y42" s="2">
        <v>196233.18</v>
      </c>
      <c r="Z42" s="2">
        <v>61110.729999999996</v>
      </c>
      <c r="AA42" s="15">
        <f t="shared" si="13"/>
        <v>5349009.25</v>
      </c>
      <c r="AB42" s="2">
        <v>198620.66999999998</v>
      </c>
      <c r="AC42" s="2">
        <v>58419.630000000005</v>
      </c>
      <c r="AD42" s="2">
        <f t="shared" si="11"/>
        <v>5150388.58</v>
      </c>
      <c r="AE42" s="2">
        <v>200712.33</v>
      </c>
      <c r="AF42" s="2">
        <v>56061.99</v>
      </c>
      <c r="AG42" s="15">
        <f t="shared" si="12"/>
        <v>4949676.25</v>
      </c>
      <c r="AH42" s="2">
        <v>202807.24</v>
      </c>
      <c r="AI42" s="2">
        <v>53700.69</v>
      </c>
      <c r="AJ42" s="2">
        <f t="shared" si="5"/>
        <v>4746869.01</v>
      </c>
    </row>
    <row r="43" spans="1:36" x14ac:dyDescent="0.25">
      <c r="A43" t="s">
        <v>35</v>
      </c>
      <c r="B43" s="9" t="s">
        <v>84</v>
      </c>
      <c r="C43" s="10">
        <v>0</v>
      </c>
      <c r="D43" s="2">
        <f>7929.62</f>
        <v>7929.62</v>
      </c>
      <c r="E43" s="2">
        <v>838.06</v>
      </c>
      <c r="F43" s="10">
        <f>+C43-D43+1000000</f>
        <v>992070.38</v>
      </c>
      <c r="G43" s="2">
        <v>31885.53</v>
      </c>
      <c r="H43" s="2">
        <v>1465.29</v>
      </c>
      <c r="I43" s="10">
        <f t="shared" si="3"/>
        <v>960184.85</v>
      </c>
      <c r="J43" s="2">
        <v>30887.31</v>
      </c>
      <c r="K43" s="2">
        <v>3482.58</v>
      </c>
      <c r="L43" s="10">
        <f t="shared" si="4"/>
        <v>929297.53999999992</v>
      </c>
      <c r="M43" s="2">
        <v>28359.17</v>
      </c>
      <c r="N43" s="2">
        <v>8965.2800000000007</v>
      </c>
      <c r="O43" s="15">
        <f t="shared" si="6"/>
        <v>900938.36999999988</v>
      </c>
      <c r="P43" s="2">
        <v>25011.84</v>
      </c>
      <c r="Q43" s="2">
        <v>22589.329999999998</v>
      </c>
      <c r="R43" s="15">
        <f t="shared" si="7"/>
        <v>875926.52999999991</v>
      </c>
      <c r="S43" s="2">
        <v>23898.289999999997</v>
      </c>
      <c r="T43" s="2">
        <v>20547.079999999998</v>
      </c>
      <c r="U43" s="15">
        <f t="shared" si="8"/>
        <v>852028.23999999987</v>
      </c>
      <c r="V43" s="2">
        <v>28377.79</v>
      </c>
      <c r="W43" s="2">
        <v>10568.05</v>
      </c>
      <c r="X43" s="15">
        <f t="shared" si="9"/>
        <v>823650.44999999984</v>
      </c>
      <c r="Y43" s="2">
        <v>29147.07</v>
      </c>
      <c r="Z43" s="2">
        <v>9076.9500000000007</v>
      </c>
      <c r="AA43" s="15">
        <f t="shared" si="13"/>
        <v>794503.37999999989</v>
      </c>
      <c r="AB43" s="2">
        <v>29501.7</v>
      </c>
      <c r="AC43" s="2">
        <v>8677.2300000000014</v>
      </c>
      <c r="AD43" s="2">
        <f t="shared" si="11"/>
        <v>765001.67999999993</v>
      </c>
      <c r="AE43" s="2">
        <v>29812.38</v>
      </c>
      <c r="AF43" s="2">
        <v>8327.0400000000009</v>
      </c>
      <c r="AG43" s="15">
        <f t="shared" si="12"/>
        <v>735189.29999999993</v>
      </c>
      <c r="AH43" s="2">
        <v>30123.53</v>
      </c>
      <c r="AI43" s="2">
        <v>7976.33</v>
      </c>
      <c r="AJ43" s="2">
        <f t="shared" si="5"/>
        <v>705065.7699999999</v>
      </c>
    </row>
    <row r="44" spans="1:36" x14ac:dyDescent="0.25">
      <c r="A44" t="s">
        <v>35</v>
      </c>
      <c r="B44" s="9" t="s">
        <v>87</v>
      </c>
      <c r="C44" s="10">
        <v>0</v>
      </c>
      <c r="D44" s="2">
        <v>0</v>
      </c>
      <c r="E44" s="2">
        <v>0</v>
      </c>
      <c r="F44" s="10">
        <f>+C44-D44</f>
        <v>0</v>
      </c>
      <c r="G44" s="2">
        <v>0</v>
      </c>
      <c r="H44" s="2">
        <v>3193.42</v>
      </c>
      <c r="I44" s="10">
        <f>+F44-G44+10000000</f>
        <v>10000000</v>
      </c>
      <c r="J44" s="2">
        <v>147012.49</v>
      </c>
      <c r="K44" s="2">
        <v>37588.269999999997</v>
      </c>
      <c r="L44" s="10">
        <f t="shared" si="4"/>
        <v>9852987.5099999998</v>
      </c>
      <c r="M44" s="2">
        <v>268882.91000000003</v>
      </c>
      <c r="N44" s="2">
        <v>95192.84</v>
      </c>
      <c r="O44" s="15">
        <f t="shared" si="6"/>
        <v>9584104.5999999996</v>
      </c>
      <c r="P44" s="2">
        <v>233453.06</v>
      </c>
      <c r="Q44" s="2">
        <v>224198.18</v>
      </c>
      <c r="R44" s="15">
        <f t="shared" si="7"/>
        <v>9350651.5399999991</v>
      </c>
      <c r="S44" s="2">
        <v>221260.59999999998</v>
      </c>
      <c r="T44" s="2">
        <v>219629.19999999998</v>
      </c>
      <c r="U44" s="15">
        <f t="shared" si="8"/>
        <v>9129390.9399999995</v>
      </c>
      <c r="V44" s="2">
        <v>265854.06</v>
      </c>
      <c r="W44" s="2">
        <v>117854.04</v>
      </c>
      <c r="X44" s="15">
        <f t="shared" si="9"/>
        <v>8863536.879999999</v>
      </c>
      <c r="Y44" s="2">
        <v>273085.78000000003</v>
      </c>
      <c r="Z44" s="2">
        <v>103680.18</v>
      </c>
      <c r="AA44" s="15">
        <f t="shared" si="13"/>
        <v>8590451.0999999996</v>
      </c>
      <c r="AB44" s="2">
        <v>276732.06999999995</v>
      </c>
      <c r="AC44" s="2">
        <v>99599.39</v>
      </c>
      <c r="AD44" s="2">
        <f t="shared" si="11"/>
        <v>8313719.0299999993</v>
      </c>
      <c r="AE44" s="2">
        <v>279875.33</v>
      </c>
      <c r="AF44" s="2">
        <v>96081.579999999987</v>
      </c>
      <c r="AG44" s="15">
        <f t="shared" si="12"/>
        <v>8033843.6999999993</v>
      </c>
      <c r="AH44" s="2">
        <v>283024.96999999997</v>
      </c>
      <c r="AI44" s="2">
        <v>92556.62</v>
      </c>
      <c r="AJ44" s="2">
        <f t="shared" si="5"/>
        <v>7750818.7299999995</v>
      </c>
    </row>
    <row r="45" spans="1:36" x14ac:dyDescent="0.25">
      <c r="A45" t="s">
        <v>35</v>
      </c>
      <c r="B45" s="14" t="s">
        <v>85</v>
      </c>
      <c r="C45" s="10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29084.38</v>
      </c>
      <c r="O45" s="15">
        <f>+L45-M45+10000000</f>
        <v>10000000</v>
      </c>
      <c r="P45" s="2">
        <v>245254.5</v>
      </c>
      <c r="Q45" s="2">
        <v>235599.68</v>
      </c>
      <c r="R45" s="15">
        <f>+O45-P45</f>
        <v>9754745.5</v>
      </c>
      <c r="S45" s="2">
        <v>230822.52999999997</v>
      </c>
      <c r="T45" s="2">
        <v>229120.61</v>
      </c>
      <c r="U45" s="15">
        <f t="shared" si="8"/>
        <v>9523922.9700000007</v>
      </c>
      <c r="V45" s="2">
        <v>277343.09000000003</v>
      </c>
      <c r="W45" s="2">
        <v>122947.19</v>
      </c>
      <c r="X45" s="15">
        <f t="shared" si="9"/>
        <v>9246579.8800000008</v>
      </c>
      <c r="Y45" s="2">
        <v>284887.33</v>
      </c>
      <c r="Z45" s="2">
        <v>108160.78</v>
      </c>
      <c r="AA45" s="15">
        <f t="shared" si="13"/>
        <v>8961692.5500000007</v>
      </c>
      <c r="AB45" s="2">
        <v>288691.19</v>
      </c>
      <c r="AC45" s="2">
        <v>103903.64</v>
      </c>
      <c r="AD45" s="2">
        <f t="shared" si="11"/>
        <v>8673001.3600000013</v>
      </c>
      <c r="AE45" s="2">
        <v>291970.29000000004</v>
      </c>
      <c r="AF45" s="2">
        <v>100233.8</v>
      </c>
      <c r="AG45" s="15">
        <f t="shared" si="12"/>
        <v>8381031.0700000012</v>
      </c>
      <c r="AH45" s="2">
        <v>295256.05000000005</v>
      </c>
      <c r="AI45" s="2">
        <v>96556.51</v>
      </c>
      <c r="AJ45" s="2">
        <f t="shared" si="5"/>
        <v>8085775.0200000014</v>
      </c>
    </row>
    <row r="46" spans="1:36" x14ac:dyDescent="0.25">
      <c r="A46" t="s">
        <v>35</v>
      </c>
      <c r="B46" s="14" t="s">
        <v>86</v>
      </c>
      <c r="C46" s="10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15">
        <f>+O46-P46+6940000</f>
        <v>6940000</v>
      </c>
      <c r="S46" s="2">
        <v>153183.28</v>
      </c>
      <c r="T46" s="2">
        <v>175550.52</v>
      </c>
      <c r="U46" s="15">
        <f t="shared" si="8"/>
        <v>6786816.7199999997</v>
      </c>
      <c r="V46" s="2">
        <v>197636.71000000002</v>
      </c>
      <c r="W46" s="2">
        <v>87613.05</v>
      </c>
      <c r="X46" s="15">
        <f t="shared" si="9"/>
        <v>6589180.0099999998</v>
      </c>
      <c r="Y46" s="2">
        <v>203012.78999999998</v>
      </c>
      <c r="Z46" s="2">
        <v>77076.149999999994</v>
      </c>
      <c r="AA46" s="15">
        <f t="shared" si="13"/>
        <v>6386167.2199999997</v>
      </c>
      <c r="AB46" s="2">
        <v>205723.44</v>
      </c>
      <c r="AC46" s="2">
        <v>74042.489999999991</v>
      </c>
      <c r="AD46" s="2">
        <f t="shared" si="11"/>
        <v>6180443.7799999993</v>
      </c>
      <c r="AE46" s="2">
        <v>208060.15</v>
      </c>
      <c r="AF46" s="2">
        <v>71427.329999999987</v>
      </c>
      <c r="AG46" s="15">
        <f t="shared" si="12"/>
        <v>5972383.629999999</v>
      </c>
      <c r="AH46" s="2">
        <v>210401.61000000002</v>
      </c>
      <c r="AI46" s="2">
        <v>68806.86</v>
      </c>
      <c r="AJ46" s="2">
        <f t="shared" si="5"/>
        <v>5761982.0199999986</v>
      </c>
    </row>
    <row r="47" spans="1:36" x14ac:dyDescent="0.25">
      <c r="A47" t="s">
        <v>35</v>
      </c>
      <c r="B47" s="14" t="s">
        <v>88</v>
      </c>
      <c r="C47" s="10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63497.849999999991</v>
      </c>
      <c r="X47" s="15">
        <f>+U47-V47+7100000</f>
        <v>7100000</v>
      </c>
      <c r="Y47" s="2">
        <v>90611.459999999992</v>
      </c>
      <c r="Z47" s="2">
        <v>85686.540000000008</v>
      </c>
      <c r="AA47" s="15">
        <f t="shared" si="13"/>
        <v>7009388.54</v>
      </c>
      <c r="AB47" s="2">
        <v>184587.31</v>
      </c>
      <c r="AC47" s="2">
        <v>83187.789999999994</v>
      </c>
      <c r="AD47" s="2">
        <f t="shared" si="11"/>
        <v>6824801.2300000004</v>
      </c>
      <c r="AE47" s="2">
        <v>186771.72</v>
      </c>
      <c r="AF47" s="2">
        <v>80749.16</v>
      </c>
      <c r="AG47" s="15">
        <f t="shared" si="12"/>
        <v>6638029.5100000007</v>
      </c>
      <c r="AH47" s="2">
        <v>188960.51</v>
      </c>
      <c r="AI47" s="2">
        <v>78305.61</v>
      </c>
      <c r="AJ47" s="2">
        <f t="shared" si="5"/>
        <v>6449069.0000000009</v>
      </c>
    </row>
    <row r="48" spans="1:36" x14ac:dyDescent="0.25">
      <c r="A48" t="s">
        <v>35</v>
      </c>
      <c r="B48" s="14" t="s">
        <v>89</v>
      </c>
      <c r="C48" s="10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76394.59</v>
      </c>
      <c r="Z48" s="2">
        <v>0</v>
      </c>
      <c r="AA48" s="15">
        <f>+X48-Y48+5000000</f>
        <v>4923605.41</v>
      </c>
      <c r="AB48" s="2">
        <v>115308.93</v>
      </c>
      <c r="AC48" s="2">
        <v>93676.430000000008</v>
      </c>
      <c r="AD48" s="2">
        <f t="shared" si="11"/>
        <v>4808296.4800000004</v>
      </c>
      <c r="AE48" s="2">
        <v>107043.71</v>
      </c>
      <c r="AF48" s="2">
        <v>117753.06</v>
      </c>
      <c r="AG48" s="15">
        <f t="shared" si="12"/>
        <v>4701252.7700000005</v>
      </c>
      <c r="AH48" s="2">
        <v>109854.67000000001</v>
      </c>
      <c r="AI48" s="2">
        <v>114792.70000000001</v>
      </c>
      <c r="AJ48" s="2">
        <f t="shared" si="5"/>
        <v>4591398.1000000006</v>
      </c>
    </row>
    <row r="49" spans="1:36" x14ac:dyDescent="0.25">
      <c r="A49" t="s">
        <v>35</v>
      </c>
      <c r="B49" s="14" t="s">
        <v>90</v>
      </c>
      <c r="C49" s="10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165170.60999999999</v>
      </c>
      <c r="AC49" s="2">
        <v>182191.72</v>
      </c>
      <c r="AD49" s="2">
        <f>+AA49-AB49+10000000</f>
        <v>9834829.3900000006</v>
      </c>
      <c r="AE49" s="2">
        <v>193354.14</v>
      </c>
      <c r="AF49" s="2">
        <v>312910.25</v>
      </c>
      <c r="AG49" s="15">
        <f t="shared" si="12"/>
        <v>9641475.25</v>
      </c>
      <c r="AH49" s="2">
        <v>200127.6</v>
      </c>
      <c r="AI49" s="2">
        <v>305862.78000000003</v>
      </c>
      <c r="AJ49" s="2">
        <f t="shared" si="5"/>
        <v>9441347.6500000004</v>
      </c>
    </row>
    <row r="50" spans="1:36" x14ac:dyDescent="0.25">
      <c r="A50" t="s">
        <v>35</v>
      </c>
      <c r="B50" s="14" t="s">
        <v>91</v>
      </c>
      <c r="C50" s="10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68086.39</v>
      </c>
      <c r="AD50" s="2">
        <f>+AA50-AB50+13900000</f>
        <v>13900000</v>
      </c>
      <c r="AE50" s="2">
        <v>246837.99</v>
      </c>
      <c r="AF50" s="2">
        <v>523636.58999999997</v>
      </c>
      <c r="AG50" s="15">
        <f t="shared" si="12"/>
        <v>13653162.01</v>
      </c>
      <c r="AH50" s="2">
        <v>257272.67</v>
      </c>
      <c r="AI50" s="2">
        <v>512847.37</v>
      </c>
      <c r="AJ50" s="2">
        <f t="shared" si="5"/>
        <v>13395889.34</v>
      </c>
    </row>
    <row r="51" spans="1:36" x14ac:dyDescent="0.25">
      <c r="A51" t="s">
        <v>34</v>
      </c>
      <c r="B51" s="14" t="s">
        <v>93</v>
      </c>
      <c r="C51" s="10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7547.57</v>
      </c>
      <c r="AI51" s="2">
        <v>69054.69</v>
      </c>
      <c r="AJ51" s="2">
        <f>+AG51-AH51+8000000</f>
        <v>7992452.4299999997</v>
      </c>
    </row>
    <row r="52" spans="1:36" x14ac:dyDescent="0.25">
      <c r="A52" s="9" t="s">
        <v>34</v>
      </c>
      <c r="B52" s="9" t="s">
        <v>92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47615.3</v>
      </c>
      <c r="AJ52" s="2">
        <f>+AG52-AH52+4000000</f>
        <v>4000000</v>
      </c>
    </row>
    <row r="53" spans="1:36" x14ac:dyDescent="0.25">
      <c r="A53" s="9"/>
      <c r="B53" s="9"/>
    </row>
    <row r="54" spans="1:36" x14ac:dyDescent="0.25">
      <c r="A54" s="9"/>
      <c r="B54" s="9"/>
    </row>
    <row r="55" spans="1:36" x14ac:dyDescent="0.25">
      <c r="A55" s="9"/>
      <c r="B55" s="9"/>
    </row>
    <row r="56" spans="1:36" x14ac:dyDescent="0.25">
      <c r="A56" s="9"/>
      <c r="B56" s="9"/>
    </row>
    <row r="57" spans="1:36" x14ac:dyDescent="0.25">
      <c r="A57" s="9"/>
      <c r="B57" s="9"/>
    </row>
    <row r="58" spans="1:36" x14ac:dyDescent="0.25">
      <c r="A58" s="9"/>
      <c r="B58" s="9"/>
    </row>
    <row r="59" spans="1:36" x14ac:dyDescent="0.25">
      <c r="A59" s="14"/>
      <c r="B59" s="14"/>
    </row>
    <row r="60" spans="1:36" x14ac:dyDescent="0.25">
      <c r="A60" s="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9C27F-5F07-4C8D-9E1D-2C8ED5BB2C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31B110-874E-46B6-B97E-EA8345EE18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9EEF09-CD62-4E11-AEFF-9A741917A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16f</vt:lpstr>
      <vt:lpstr>16g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Pamela Gray</cp:lastModifiedBy>
  <cp:lastPrinted>2025-01-17T17:21:36Z</cp:lastPrinted>
  <dcterms:created xsi:type="dcterms:W3CDTF">2024-05-30T14:38:41Z</dcterms:created>
  <dcterms:modified xsi:type="dcterms:W3CDTF">2025-01-20T20:02:01Z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