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2\Rates\CN2024\CN-00317 - Retired Asset Recovery Rider\10 - Data Requests\Second Round\1-efile\"/>
    </mc:Choice>
  </mc:AlternateContent>
  <xr:revisionPtr revIDLastSave="0" documentId="13_ncr:1_{3B950A58-7BBE-4449-9DD5-8B8EE88B6749}" xr6:coauthVersionLast="47" xr6:coauthVersionMax="47" xr10:uidLastSave="{00000000-0000-0000-0000-000000000000}"/>
  <bookViews>
    <workbookView xWindow="28680" yWindow="-1875" windowWidth="29040" windowHeight="15840" tabRatio="781" xr2:uid="{8E67DCFC-1827-4CE5-8958-A9DCF045A46B}"/>
  </bookViews>
  <sheets>
    <sheet name="RS Bill Scenario 1 - Incl ECR" sheetId="1" r:id="rId1"/>
    <sheet name="RS Bill Scenario 2 - Excl ECR" sheetId="2" r:id="rId2"/>
    <sheet name="RTS Bill Scenario 1 - Incl ECR" sheetId="3" r:id="rId3"/>
    <sheet name="RTS Bill Scenario 2 - Excl EC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4" l="1"/>
  <c r="B12" i="3"/>
  <c r="B10" i="4"/>
  <c r="B9" i="4"/>
  <c r="B8" i="4"/>
  <c r="B7" i="4"/>
  <c r="B6" i="4"/>
  <c r="B5" i="4"/>
  <c r="B10" i="3"/>
  <c r="B9" i="3"/>
  <c r="B8" i="3"/>
  <c r="B7" i="3"/>
  <c r="B6" i="3"/>
  <c r="B5" i="3"/>
  <c r="B12" i="2"/>
  <c r="B11" i="2"/>
  <c r="B10" i="2"/>
  <c r="B9" i="2"/>
  <c r="B5" i="2"/>
  <c r="B12" i="1"/>
  <c r="B11" i="1"/>
  <c r="B10" i="1"/>
  <c r="B8" i="1"/>
  <c r="B11" i="4" l="1"/>
  <c r="B13" i="4" s="1"/>
  <c r="B11" i="3"/>
  <c r="B7" i="1"/>
  <c r="B6" i="1"/>
  <c r="B5" i="1"/>
  <c r="B7" i="2"/>
  <c r="B8" i="2"/>
  <c r="B6" i="2"/>
  <c r="B13" i="3" l="1"/>
  <c r="B9" i="1"/>
</calcChain>
</file>

<file path=xl/sharedStrings.xml><?xml version="1.0" encoding="utf-8"?>
<sst xmlns="http://schemas.openxmlformats.org/spreadsheetml/2006/main" count="96" uniqueCount="43">
  <si>
    <t>Basic Service Charge ($0.45 x 30 Days)</t>
  </si>
  <si>
    <t>Home Energy Assistance Fund Charge</t>
  </si>
  <si>
    <t>kWh</t>
  </si>
  <si>
    <t>Days</t>
  </si>
  <si>
    <t>Daily Basic Service Charge</t>
  </si>
  <si>
    <t>Total Charges</t>
  </si>
  <si>
    <t>Energy Charge ($0.10838 x 990 kWh)</t>
  </si>
  <si>
    <t>Electric DSM ($0.00223 x 990 kWh)</t>
  </si>
  <si>
    <t>Electric Fuel Adjustment Clause ($0.00287 x 990 kWh)</t>
  </si>
  <si>
    <t>Environmental Surcharge (1.73% CR x $125.85)</t>
  </si>
  <si>
    <t>Retired Asset Recovery Rider (0.28% CR x $123.67)</t>
  </si>
  <si>
    <t>Retired Asset Recovery Rider (0.28% CR x $125.85)</t>
  </si>
  <si>
    <t>Energy Rate</t>
  </si>
  <si>
    <t>Demand Side Management Billing Factor</t>
  </si>
  <si>
    <t>Net Fuel Adjustment Clause/Off-System Sales Adjustment Clause Billing Factor</t>
  </si>
  <si>
    <t>Based on RAR Billing Factor Applied Based on Total Revenues Including ECR</t>
  </si>
  <si>
    <t>LG&amp;E Electric Residential Customer Hypothetical Bill Calculation - Scenario 1</t>
  </si>
  <si>
    <t>LG&amp;E Electric Residential Customer Hypothetical Bill Calculation - Scenario 2</t>
  </si>
  <si>
    <t>Based on RAR Billing Factor Applied Based on Total Revenues Excluding ECR</t>
  </si>
  <si>
    <t>LG&amp;E Electric RTS (DSM Opt-Out) Customer Hypothetical Bill Calculation - Scenario 1</t>
  </si>
  <si>
    <t>Peak kVA</t>
  </si>
  <si>
    <t>Inter kVA</t>
  </si>
  <si>
    <t>Base kVA</t>
  </si>
  <si>
    <t>Basic Service Charge ($49.28 x 30 Days)</t>
  </si>
  <si>
    <t>Energy Charge ($0.03137 x 7,414,175 kWh)</t>
  </si>
  <si>
    <t>Peak Demand Charge ($9.59 x 11,834 kVA)</t>
  </si>
  <si>
    <t>Peak Demand</t>
  </si>
  <si>
    <t>Intermediate Demand Charge ($7.41 x 12,668 kVA)</t>
  </si>
  <si>
    <t>Intermediate Demand</t>
  </si>
  <si>
    <t>Base Demand Charge ($1.93 x 14,184 kVA)</t>
  </si>
  <si>
    <t>Base Demand</t>
  </si>
  <si>
    <t>Electric Fuel Adjustment Clause ($0.00287 x 7,414,175 kWh)</t>
  </si>
  <si>
    <t>Environmental Surcharge (2.43% CR x ($468,793.84 - $212,045.4))</t>
  </si>
  <si>
    <t>Environmental Cost Recovery Surcharge Billing Factor (Group 2)</t>
  </si>
  <si>
    <t>Retired Asset Recovery Rider (0.39% CR x ($462,554.85 - $212,045.40))</t>
  </si>
  <si>
    <t>Base Fuel</t>
  </si>
  <si>
    <t>LG&amp;E Electric RTS (DSM Opt-Out) Customer Hypothetical Bill Calculation - Scenario 2</t>
  </si>
  <si>
    <t>Retired Asset Recovery Rider (0.39% CR x ($468,793.84 - $212,045.40))</t>
  </si>
  <si>
    <t>Note: Rates are based on those in effect for the December billing period except for Rider RAR, which are based on the proposed billing factors in the Company's Application.</t>
  </si>
  <si>
    <t>Retired Asset Recovery Rider Billing Factor (Group 1 estimated)</t>
  </si>
  <si>
    <t>Environmental Cost Recovery Surcharge Billing Factor (Group 1)</t>
  </si>
  <si>
    <t>Retired Asset Recovery Rider Billing Factor (Group 2 estimated)</t>
  </si>
  <si>
    <t>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</si>
</sst>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0" fontId="0" fillId="0" borderId="0" xfId="2" applyNumberFormat="1" applyFont="1"/>
    <xf numFmtId="164" fontId="0" fillId="0" borderId="0" xfId="1" applyNumberFormat="1" applyFont="1"/>
    <xf numFmtId="44" fontId="0" fillId="0" borderId="2" xfId="1" applyFont="1" applyBorder="1"/>
    <xf numFmtId="0" fontId="0" fillId="0" borderId="2" xfId="0" applyBorder="1"/>
    <xf numFmtId="0" fontId="2" fillId="0" borderId="0" xfId="0" applyFont="1"/>
    <xf numFmtId="0" fontId="0" fillId="0" borderId="0" xfId="0" applyAlignment="1">
      <alignment horizontal="center"/>
    </xf>
    <xf numFmtId="165" fontId="0" fillId="0" borderId="0" xfId="3" applyNumberFormat="1" applyFont="1"/>
    <xf numFmtId="44" fontId="0" fillId="0" borderId="2" xfId="0" applyNumberFormat="1" applyBorder="1"/>
    <xf numFmtId="44" fontId="0" fillId="0" borderId="0" xfId="0" applyNumberFormat="1" applyFill="1"/>
    <xf numFmtId="0" fontId="0" fillId="0" borderId="0" xfId="0" applyAlignmen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A8688-DFA0-4C98-AB81-00469F1B7132}">
  <dimension ref="A1:H14"/>
  <sheetViews>
    <sheetView tabSelected="1" zoomScaleNormal="100" workbookViewId="0"/>
  </sheetViews>
  <sheetFormatPr defaultRowHeight="14.5" x14ac:dyDescent="0.35"/>
  <cols>
    <col min="1" max="1" width="46.81640625" bestFit="1" customWidth="1"/>
    <col min="2" max="2" width="9" bestFit="1" customWidth="1"/>
    <col min="6" max="6" width="1.54296875" customWidth="1"/>
    <col min="7" max="7" width="10" bestFit="1" customWidth="1"/>
  </cols>
  <sheetData>
    <row r="1" spans="1:8" x14ac:dyDescent="0.35">
      <c r="A1" s="9" t="s">
        <v>16</v>
      </c>
    </row>
    <row r="2" spans="1:8" x14ac:dyDescent="0.35">
      <c r="A2" t="s">
        <v>15</v>
      </c>
    </row>
    <row r="4" spans="1:8" x14ac:dyDescent="0.35">
      <c r="D4" s="3" t="s">
        <v>3</v>
      </c>
      <c r="E4" s="3" t="s">
        <v>2</v>
      </c>
      <c r="F4" s="4"/>
      <c r="G4" s="3" t="s">
        <v>42</v>
      </c>
    </row>
    <row r="5" spans="1:8" x14ac:dyDescent="0.35">
      <c r="A5" t="s">
        <v>0</v>
      </c>
      <c r="B5" s="1">
        <f>ROUND($D$5*$G$5,2)</f>
        <v>13.5</v>
      </c>
      <c r="D5">
        <v>30</v>
      </c>
      <c r="E5">
        <v>990</v>
      </c>
      <c r="G5" s="1">
        <v>0.45</v>
      </c>
      <c r="H5" t="s">
        <v>4</v>
      </c>
    </row>
    <row r="6" spans="1:8" x14ac:dyDescent="0.35">
      <c r="A6" t="s">
        <v>6</v>
      </c>
      <c r="B6" s="1">
        <f>ROUND($E$5*G6,2)</f>
        <v>107.3</v>
      </c>
      <c r="G6" s="6">
        <v>0.10838</v>
      </c>
      <c r="H6" t="s">
        <v>12</v>
      </c>
    </row>
    <row r="7" spans="1:8" x14ac:dyDescent="0.35">
      <c r="A7" t="s">
        <v>7</v>
      </c>
      <c r="B7" s="1">
        <f>ROUND($E$5*G7,2)</f>
        <v>2.21</v>
      </c>
      <c r="G7" s="6">
        <v>2.2300000000000002E-3</v>
      </c>
      <c r="H7" t="s">
        <v>13</v>
      </c>
    </row>
    <row r="8" spans="1:8" x14ac:dyDescent="0.35">
      <c r="A8" t="s">
        <v>8</v>
      </c>
      <c r="B8" s="1">
        <f>ROUND($E$5*G8,2)</f>
        <v>2.84</v>
      </c>
      <c r="G8" s="6">
        <v>2.8700000000000002E-3</v>
      </c>
      <c r="H8" t="s">
        <v>14</v>
      </c>
    </row>
    <row r="9" spans="1:8" x14ac:dyDescent="0.35">
      <c r="A9" t="s">
        <v>9</v>
      </c>
      <c r="B9" s="2">
        <f>ROUND(G9*SUM(B5:B8),2)</f>
        <v>-2.1800000000000002</v>
      </c>
      <c r="G9" s="5">
        <v>-1.7299999999999999E-2</v>
      </c>
      <c r="H9" t="s">
        <v>40</v>
      </c>
    </row>
    <row r="10" spans="1:8" x14ac:dyDescent="0.35">
      <c r="A10" t="s">
        <v>10</v>
      </c>
      <c r="B10" s="2">
        <f>ROUND(G10*SUM(B5:B9),2)</f>
        <v>-0.35</v>
      </c>
      <c r="G10" s="5">
        <v>-2.8E-3</v>
      </c>
      <c r="H10" t="s">
        <v>39</v>
      </c>
    </row>
    <row r="11" spans="1:8" ht="15" thickBot="1" x14ac:dyDescent="0.4">
      <c r="A11" s="8" t="s">
        <v>1</v>
      </c>
      <c r="B11" s="7">
        <f>$G$11</f>
        <v>0.3</v>
      </c>
      <c r="G11" s="1">
        <v>0.3</v>
      </c>
      <c r="H11" t="s">
        <v>1</v>
      </c>
    </row>
    <row r="12" spans="1:8" ht="15" thickTop="1" x14ac:dyDescent="0.35">
      <c r="A12" s="9" t="s">
        <v>5</v>
      </c>
      <c r="B12" s="2">
        <f>SUM(B5:B11)</f>
        <v>123.61999999999999</v>
      </c>
    </row>
    <row r="14" spans="1:8" x14ac:dyDescent="0.35">
      <c r="A14" s="14" t="s">
        <v>38</v>
      </c>
    </row>
  </sheetData>
  <pageMargins left="0.7" right="0.7" top="0.75" bottom="0.75" header="0.3" footer="0.3"/>
  <pageSetup scale="70" orientation="landscape" r:id="rId1"/>
  <headerFooter>
    <oddHeader>&amp;R&amp;"Times New Roman,Bold"&amp;12Attachment to Response to PSC-2 Question No. 5
Fackler
Page 1 of 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097B7-DB3E-47AD-B8DC-8B608170115A}">
  <dimension ref="A1:H15"/>
  <sheetViews>
    <sheetView zoomScaleNormal="100" workbookViewId="0"/>
  </sheetViews>
  <sheetFormatPr defaultRowHeight="14.5" x14ac:dyDescent="0.35"/>
  <cols>
    <col min="1" max="1" width="46.81640625" bestFit="1" customWidth="1"/>
    <col min="2" max="2" width="9" bestFit="1" customWidth="1"/>
    <col min="6" max="6" width="1.54296875" customWidth="1"/>
    <col min="7" max="7" width="10" bestFit="1" customWidth="1"/>
  </cols>
  <sheetData>
    <row r="1" spans="1:8" x14ac:dyDescent="0.35">
      <c r="A1" s="9" t="s">
        <v>17</v>
      </c>
    </row>
    <row r="2" spans="1:8" x14ac:dyDescent="0.35">
      <c r="A2" t="s">
        <v>18</v>
      </c>
    </row>
    <row r="4" spans="1:8" x14ac:dyDescent="0.35">
      <c r="D4" s="3" t="s">
        <v>3</v>
      </c>
      <c r="E4" s="3" t="s">
        <v>2</v>
      </c>
      <c r="F4" s="4"/>
      <c r="G4" s="3" t="s">
        <v>42</v>
      </c>
    </row>
    <row r="5" spans="1:8" x14ac:dyDescent="0.35">
      <c r="A5" t="s">
        <v>0</v>
      </c>
      <c r="B5" s="1">
        <f>ROUND($D$5*$G$5,2)</f>
        <v>13.5</v>
      </c>
      <c r="D5">
        <v>30</v>
      </c>
      <c r="E5">
        <v>990</v>
      </c>
      <c r="G5" s="1">
        <v>0.45</v>
      </c>
      <c r="H5" t="s">
        <v>4</v>
      </c>
    </row>
    <row r="6" spans="1:8" x14ac:dyDescent="0.35">
      <c r="A6" t="s">
        <v>6</v>
      </c>
      <c r="B6" s="1">
        <f>ROUND($E$5*G6,2)</f>
        <v>107.3</v>
      </c>
      <c r="G6" s="6">
        <v>0.10838</v>
      </c>
      <c r="H6" t="s">
        <v>12</v>
      </c>
    </row>
    <row r="7" spans="1:8" x14ac:dyDescent="0.35">
      <c r="A7" t="s">
        <v>7</v>
      </c>
      <c r="B7" s="1">
        <f t="shared" ref="B7:B8" si="0">ROUND($E$5*G7,2)</f>
        <v>2.21</v>
      </c>
      <c r="G7" s="6">
        <v>2.2300000000000002E-3</v>
      </c>
      <c r="H7" t="s">
        <v>13</v>
      </c>
    </row>
    <row r="8" spans="1:8" x14ac:dyDescent="0.35">
      <c r="A8" t="s">
        <v>8</v>
      </c>
      <c r="B8" s="1">
        <f t="shared" si="0"/>
        <v>2.84</v>
      </c>
      <c r="G8" s="6">
        <v>2.8700000000000002E-3</v>
      </c>
      <c r="H8" t="s">
        <v>14</v>
      </c>
    </row>
    <row r="9" spans="1:8" x14ac:dyDescent="0.35">
      <c r="A9" t="s">
        <v>9</v>
      </c>
      <c r="B9" s="2">
        <f>ROUND(G9*SUM(B5:B8),2)</f>
        <v>-2.1800000000000002</v>
      </c>
      <c r="G9" s="5">
        <v>-1.7299999999999999E-2</v>
      </c>
      <c r="H9" t="s">
        <v>40</v>
      </c>
    </row>
    <row r="10" spans="1:8" x14ac:dyDescent="0.35">
      <c r="A10" t="s">
        <v>11</v>
      </c>
      <c r="B10" s="2">
        <f>ROUND(G10*SUM(B5:B8),2)</f>
        <v>-0.35</v>
      </c>
      <c r="G10" s="5">
        <v>-2.8E-3</v>
      </c>
      <c r="H10" t="s">
        <v>39</v>
      </c>
    </row>
    <row r="11" spans="1:8" ht="15" thickBot="1" x14ac:dyDescent="0.4">
      <c r="A11" s="8" t="s">
        <v>1</v>
      </c>
      <c r="B11" s="7">
        <f>$G$11</f>
        <v>0.3</v>
      </c>
      <c r="G11" s="1">
        <v>0.3</v>
      </c>
      <c r="H11" t="s">
        <v>1</v>
      </c>
    </row>
    <row r="12" spans="1:8" ht="15" thickTop="1" x14ac:dyDescent="0.35">
      <c r="A12" t="s">
        <v>5</v>
      </c>
      <c r="B12" s="2">
        <f>SUM(B5:B11)</f>
        <v>123.61999999999999</v>
      </c>
    </row>
    <row r="13" spans="1:8" x14ac:dyDescent="0.35">
      <c r="G13" s="5"/>
    </row>
    <row r="14" spans="1:8" x14ac:dyDescent="0.35">
      <c r="A14" s="14" t="s">
        <v>38</v>
      </c>
    </row>
    <row r="15" spans="1:8" x14ac:dyDescent="0.35">
      <c r="B15" s="2"/>
    </row>
  </sheetData>
  <pageMargins left="0.7" right="0.7" top="0.75" bottom="0.75" header="0.3" footer="0.3"/>
  <pageSetup scale="70" orientation="landscape" r:id="rId1"/>
  <headerFooter>
    <oddHeader>&amp;R&amp;"Times New Roman,Bold"&amp;12Attachment to Response to PSC-2 Question No. 5
Fackler
Page 2 of 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111F6-D3EA-4CCF-BA10-7E5FF0407371}">
  <sheetPr>
    <pageSetUpPr fitToPage="1"/>
  </sheetPr>
  <dimension ref="A1:K19"/>
  <sheetViews>
    <sheetView zoomScaleNormal="100" workbookViewId="0"/>
  </sheetViews>
  <sheetFormatPr defaultRowHeight="14.5" x14ac:dyDescent="0.35"/>
  <cols>
    <col min="1" max="1" width="61.26953125" customWidth="1"/>
    <col min="2" max="2" width="12.54296875" bestFit="1" customWidth="1"/>
    <col min="5" max="5" width="13.26953125" bestFit="1" customWidth="1"/>
    <col min="6" max="8" width="10.54296875" bestFit="1" customWidth="1"/>
    <col min="9" max="9" width="1.54296875" customWidth="1"/>
    <col min="10" max="10" width="10" bestFit="1" customWidth="1"/>
  </cols>
  <sheetData>
    <row r="1" spans="1:11" x14ac:dyDescent="0.35">
      <c r="A1" s="9" t="s">
        <v>19</v>
      </c>
    </row>
    <row r="2" spans="1:11" x14ac:dyDescent="0.35">
      <c r="A2" t="s">
        <v>15</v>
      </c>
    </row>
    <row r="4" spans="1:11" x14ac:dyDescent="0.35">
      <c r="D4" s="3" t="s">
        <v>3</v>
      </c>
      <c r="E4" s="3" t="s">
        <v>2</v>
      </c>
      <c r="F4" s="3" t="s">
        <v>20</v>
      </c>
      <c r="G4" s="3" t="s">
        <v>21</v>
      </c>
      <c r="H4" s="3" t="s">
        <v>22</v>
      </c>
      <c r="I4" s="10"/>
      <c r="J4" s="3" t="s">
        <v>42</v>
      </c>
    </row>
    <row r="5" spans="1:11" x14ac:dyDescent="0.35">
      <c r="A5" t="s">
        <v>23</v>
      </c>
      <c r="B5" s="1">
        <f>ROUND($D$5*$J$5,2)</f>
        <v>1478.4</v>
      </c>
      <c r="D5">
        <v>30</v>
      </c>
      <c r="E5" s="11">
        <v>7414174.75</v>
      </c>
      <c r="F5" s="11">
        <v>11834.116666666667</v>
      </c>
      <c r="G5" s="11">
        <v>12667.808333333334</v>
      </c>
      <c r="H5" s="11">
        <v>14184.008333333333</v>
      </c>
      <c r="J5" s="1">
        <v>49.28</v>
      </c>
      <c r="K5" t="s">
        <v>4</v>
      </c>
    </row>
    <row r="6" spans="1:11" x14ac:dyDescent="0.35">
      <c r="A6" t="s">
        <v>24</v>
      </c>
      <c r="B6" s="1">
        <f>ROUND($E$5*J6,2)</f>
        <v>232582.66</v>
      </c>
      <c r="J6" s="6">
        <v>3.1370000000000002E-2</v>
      </c>
      <c r="K6" t="s">
        <v>12</v>
      </c>
    </row>
    <row r="7" spans="1:11" x14ac:dyDescent="0.35">
      <c r="A7" t="s">
        <v>25</v>
      </c>
      <c r="B7" s="1">
        <f>ROUND(J7*F5,2)</f>
        <v>113489.18</v>
      </c>
      <c r="J7" s="1">
        <v>9.59</v>
      </c>
      <c r="K7" t="s">
        <v>26</v>
      </c>
    </row>
    <row r="8" spans="1:11" x14ac:dyDescent="0.35">
      <c r="A8" t="s">
        <v>27</v>
      </c>
      <c r="B8" s="1">
        <f>ROUND(J8*G5,2)</f>
        <v>93868.46</v>
      </c>
      <c r="J8" s="1">
        <v>7.41</v>
      </c>
      <c r="K8" t="s">
        <v>28</v>
      </c>
    </row>
    <row r="9" spans="1:11" x14ac:dyDescent="0.35">
      <c r="A9" t="s">
        <v>29</v>
      </c>
      <c r="B9" s="1">
        <f>ROUND(J9*H5,2)</f>
        <v>27375.14</v>
      </c>
      <c r="J9" s="1">
        <v>1.93</v>
      </c>
      <c r="K9" t="s">
        <v>30</v>
      </c>
    </row>
    <row r="10" spans="1:11" x14ac:dyDescent="0.35">
      <c r="A10" t="s">
        <v>31</v>
      </c>
      <c r="B10" s="1">
        <f>ROUND($E$5*J10,2)</f>
        <v>21278.68</v>
      </c>
      <c r="J10" s="6">
        <v>2.8700000000000002E-3</v>
      </c>
      <c r="K10" t="s">
        <v>14</v>
      </c>
    </row>
    <row r="11" spans="1:11" x14ac:dyDescent="0.35">
      <c r="A11" t="s">
        <v>32</v>
      </c>
      <c r="B11" s="2">
        <f>ROUND(J11*(SUM(B5:B9)-(E5*J13)),2)</f>
        <v>-6238.99</v>
      </c>
      <c r="J11" s="5">
        <v>-2.4299999999999999E-2</v>
      </c>
      <c r="K11" t="s">
        <v>33</v>
      </c>
    </row>
    <row r="12" spans="1:11" ht="15" thickBot="1" x14ac:dyDescent="0.4">
      <c r="A12" s="8" t="s">
        <v>34</v>
      </c>
      <c r="B12" s="12">
        <f>ROUND(J12*(SUM(B5:B9,B11)-(E5*J13)),2)</f>
        <v>-976.99</v>
      </c>
      <c r="J12" s="5">
        <v>-3.8999999999999998E-3</v>
      </c>
      <c r="K12" t="s">
        <v>41</v>
      </c>
    </row>
    <row r="13" spans="1:11" ht="15" thickTop="1" x14ac:dyDescent="0.35">
      <c r="A13" s="9" t="s">
        <v>5</v>
      </c>
      <c r="B13" s="2">
        <f>SUM(B5:B12)</f>
        <v>482856.54000000004</v>
      </c>
      <c r="J13" s="6">
        <v>2.86E-2</v>
      </c>
      <c r="K13" t="s">
        <v>35</v>
      </c>
    </row>
    <row r="15" spans="1:11" x14ac:dyDescent="0.35">
      <c r="A15" s="14" t="s">
        <v>38</v>
      </c>
    </row>
    <row r="16" spans="1:11" x14ac:dyDescent="0.35">
      <c r="B16" s="13"/>
    </row>
    <row r="17" spans="2:2" x14ac:dyDescent="0.35">
      <c r="B17" s="1"/>
    </row>
    <row r="19" spans="2:2" x14ac:dyDescent="0.35">
      <c r="B19" s="2"/>
    </row>
  </sheetData>
  <pageMargins left="0.7" right="0.7" top="0.75" bottom="0.75" header="0.3" footer="0.3"/>
  <pageSetup scale="56" fitToHeight="0" orientation="landscape" r:id="rId1"/>
  <headerFooter>
    <oddHeader>&amp;R&amp;"Times New Roman,Bold"&amp;12Attachment to Response to PSC-2 Question No. 5
Fackler
Page 3 of 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EC998-EBD6-43BC-82CF-1D78CC180949}">
  <sheetPr>
    <pageSetUpPr fitToPage="1"/>
  </sheetPr>
  <dimension ref="A1:K15"/>
  <sheetViews>
    <sheetView zoomScaleNormal="100" workbookViewId="0"/>
  </sheetViews>
  <sheetFormatPr defaultRowHeight="14.5" x14ac:dyDescent="0.35"/>
  <cols>
    <col min="1" max="1" width="61.26953125" customWidth="1"/>
    <col min="2" max="2" width="12.54296875" bestFit="1" customWidth="1"/>
    <col min="5" max="5" width="13.26953125" bestFit="1" customWidth="1"/>
    <col min="6" max="8" width="10.54296875" bestFit="1" customWidth="1"/>
    <col min="9" max="9" width="1.54296875" customWidth="1"/>
    <col min="10" max="10" width="10" bestFit="1" customWidth="1"/>
  </cols>
  <sheetData>
    <row r="1" spans="1:11" x14ac:dyDescent="0.35">
      <c r="A1" s="9" t="s">
        <v>36</v>
      </c>
    </row>
    <row r="2" spans="1:11" x14ac:dyDescent="0.35">
      <c r="A2" t="s">
        <v>18</v>
      </c>
    </row>
    <row r="4" spans="1:11" x14ac:dyDescent="0.35">
      <c r="D4" s="3" t="s">
        <v>3</v>
      </c>
      <c r="E4" s="3" t="s">
        <v>2</v>
      </c>
      <c r="F4" s="3" t="s">
        <v>20</v>
      </c>
      <c r="G4" s="3" t="s">
        <v>21</v>
      </c>
      <c r="H4" s="3" t="s">
        <v>22</v>
      </c>
      <c r="I4" s="10"/>
      <c r="J4" s="3" t="s">
        <v>42</v>
      </c>
    </row>
    <row r="5" spans="1:11" x14ac:dyDescent="0.35">
      <c r="A5" t="s">
        <v>23</v>
      </c>
      <c r="B5" s="1">
        <f>ROUND($D$5*$J$5,2)</f>
        <v>1478.4</v>
      </c>
      <c r="D5">
        <v>30</v>
      </c>
      <c r="E5" s="11">
        <v>7414174.75</v>
      </c>
      <c r="F5" s="11">
        <v>11834.116666666667</v>
      </c>
      <c r="G5" s="11">
        <v>12667.808333333334</v>
      </c>
      <c r="H5" s="11">
        <v>14184.008333333333</v>
      </c>
      <c r="J5" s="1">
        <v>49.28</v>
      </c>
      <c r="K5" t="s">
        <v>4</v>
      </c>
    </row>
    <row r="6" spans="1:11" x14ac:dyDescent="0.35">
      <c r="A6" t="s">
        <v>24</v>
      </c>
      <c r="B6" s="1">
        <f>ROUND($E$5*J6,2)</f>
        <v>232582.66</v>
      </c>
      <c r="J6" s="6">
        <v>3.1370000000000002E-2</v>
      </c>
      <c r="K6" t="s">
        <v>12</v>
      </c>
    </row>
    <row r="7" spans="1:11" x14ac:dyDescent="0.35">
      <c r="A7" t="s">
        <v>25</v>
      </c>
      <c r="B7" s="1">
        <f>ROUND(J7*F5,2)</f>
        <v>113489.18</v>
      </c>
      <c r="J7" s="1">
        <v>9.59</v>
      </c>
      <c r="K7" t="s">
        <v>26</v>
      </c>
    </row>
    <row r="8" spans="1:11" x14ac:dyDescent="0.35">
      <c r="A8" t="s">
        <v>27</v>
      </c>
      <c r="B8" s="1">
        <f>ROUND(J8*G5,2)</f>
        <v>93868.46</v>
      </c>
      <c r="J8" s="1">
        <v>7.41</v>
      </c>
      <c r="K8" t="s">
        <v>28</v>
      </c>
    </row>
    <row r="9" spans="1:11" x14ac:dyDescent="0.35">
      <c r="A9" t="s">
        <v>29</v>
      </c>
      <c r="B9" s="1">
        <f>ROUND(J9*H5,2)</f>
        <v>27375.14</v>
      </c>
      <c r="J9" s="1">
        <v>1.93</v>
      </c>
      <c r="K9" t="s">
        <v>30</v>
      </c>
    </row>
    <row r="10" spans="1:11" x14ac:dyDescent="0.35">
      <c r="A10" t="s">
        <v>31</v>
      </c>
      <c r="B10" s="1">
        <f>ROUND($E$5*J10,2)</f>
        <v>21278.68</v>
      </c>
      <c r="J10" s="6">
        <v>2.8700000000000002E-3</v>
      </c>
      <c r="K10" t="s">
        <v>14</v>
      </c>
    </row>
    <row r="11" spans="1:11" x14ac:dyDescent="0.35">
      <c r="A11" t="s">
        <v>32</v>
      </c>
      <c r="B11" s="2">
        <f>ROUND(J11*(SUM(B5:B9)-(E5*J13)),2)</f>
        <v>-6238.99</v>
      </c>
      <c r="J11" s="5">
        <v>-2.4299999999999999E-2</v>
      </c>
      <c r="K11" t="s">
        <v>33</v>
      </c>
    </row>
    <row r="12" spans="1:11" ht="15" thickBot="1" x14ac:dyDescent="0.4">
      <c r="A12" s="8" t="s">
        <v>37</v>
      </c>
      <c r="B12" s="12">
        <f>ROUND(J12*(SUM(B5:B9)-(E5*J13)),2)</f>
        <v>-1001.32</v>
      </c>
      <c r="J12" s="5">
        <v>-3.8999999999999998E-3</v>
      </c>
      <c r="K12" t="s">
        <v>41</v>
      </c>
    </row>
    <row r="13" spans="1:11" ht="15" thickTop="1" x14ac:dyDescent="0.35">
      <c r="A13" s="9" t="s">
        <v>5</v>
      </c>
      <c r="B13" s="2">
        <f>SUM(B5:B12)</f>
        <v>482832.21</v>
      </c>
      <c r="J13" s="6">
        <v>2.86E-2</v>
      </c>
      <c r="K13" t="s">
        <v>35</v>
      </c>
    </row>
    <row r="15" spans="1:11" x14ac:dyDescent="0.35">
      <c r="A15" s="14" t="s">
        <v>38</v>
      </c>
    </row>
  </sheetData>
  <pageMargins left="0.7" right="0.7" top="0.75" bottom="0.75" header="0.3" footer="0.3"/>
  <pageSetup scale="56" fitToHeight="0" orientation="landscape" r:id="rId1"/>
  <headerFooter>
    <oddHeader>&amp;R&amp;"Times New Roman,Bold"&amp;12Attachment to Response to PSC-2 Question No. 5
Fackler
Page 4 of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RS Bill Scenario 1 - Incl ECR</vt:lpstr>
      <vt:lpstr>RS Bill Scenario 2 - Excl ECR</vt:lpstr>
      <vt:lpstr>RTS Bill Scenario 1 - Incl ECR</vt:lpstr>
      <vt:lpstr>RTS Bill Scenario 2 - Excl ECR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Wright, Samuel</dc:creator>
  <cp:lastModifiedBy>Fackler, Andrea</cp:lastModifiedBy>
  <cp:lastPrinted>2024-12-20T14:34:00Z</cp:lastPrinted>
  <dcterms:created xsi:type="dcterms:W3CDTF">2024-12-12T20:20:39Z</dcterms:created>
  <dcterms:modified xsi:type="dcterms:W3CDTF">2024-12-20T14:34:13Z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62fcd2-3ff9-4261-9b26-9dd5808d0bb4_Enabled">
    <vt:lpwstr>true</vt:lpwstr>
  </property>
  <property fmtid="{D5CDD505-2E9C-101B-9397-08002B2CF9AE}" pid="3" name="MSIP_Label_d662fcd2-3ff9-4261-9b26-9dd5808d0bb4_SetDate">
    <vt:lpwstr>2024-12-16T17:05:30Z</vt:lpwstr>
  </property>
  <property fmtid="{D5CDD505-2E9C-101B-9397-08002B2CF9AE}" pid="4" name="MSIP_Label_d662fcd2-3ff9-4261-9b26-9dd5808d0bb4_Method">
    <vt:lpwstr>Privileged</vt:lpwstr>
  </property>
  <property fmtid="{D5CDD505-2E9C-101B-9397-08002B2CF9AE}" pid="5" name="MSIP_Label_d662fcd2-3ff9-4261-9b26-9dd5808d0bb4_Name">
    <vt:lpwstr>d662fcd2-3ff9-4261-9b26-9dd5808d0bb4</vt:lpwstr>
  </property>
  <property fmtid="{D5CDD505-2E9C-101B-9397-08002B2CF9AE}" pid="6" name="MSIP_Label_d662fcd2-3ff9-4261-9b26-9dd5808d0bb4_SiteId">
    <vt:lpwstr>5ee3b0ba-a559-45ee-a69e-6d3e963a3e72</vt:lpwstr>
  </property>
  <property fmtid="{D5CDD505-2E9C-101B-9397-08002B2CF9AE}" pid="7" name="MSIP_Label_d662fcd2-3ff9-4261-9b26-9dd5808d0bb4_ActionId">
    <vt:lpwstr>ca60b77e-e78d-4ca4-a22f-22d069638347</vt:lpwstr>
  </property>
  <property fmtid="{D5CDD505-2E9C-101B-9397-08002B2CF9AE}" pid="8" name="MSIP_Label_d662fcd2-3ff9-4261-9b26-9dd5808d0bb4_ContentBits">
    <vt:lpwstr>0</vt:lpwstr>
  </property>
</Properties>
</file>