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4 Cases\2024-00289 PPA investigation\06_All Filed Discovery\01_Set 1\Q1\"/>
    </mc:Choice>
  </mc:AlternateContent>
  <xr:revisionPtr revIDLastSave="0" documentId="8_{2FB70672-8793-42E1-A451-B9237A6D6E32}" xr6:coauthVersionLast="47" xr6:coauthVersionMax="47" xr10:uidLastSave="{00000000-0000-0000-0000-000000000000}"/>
  <bookViews>
    <workbookView xWindow="38280" yWindow="-120" windowWidth="38640" windowHeight="21120" xr2:uid="{0225AD70-4F86-48EC-B064-D6B5A7A0CDA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6" i="1"/>
  <c r="F23" i="1"/>
  <c r="F20" i="1"/>
  <c r="E11" i="1"/>
  <c r="E12" i="1"/>
  <c r="E16" i="1"/>
  <c r="E20" i="1"/>
  <c r="E23" i="1"/>
  <c r="D11" i="1"/>
  <c r="D12" i="1"/>
  <c r="D16" i="1"/>
  <c r="D23" i="1"/>
  <c r="D20" i="1"/>
  <c r="C11" i="1"/>
  <c r="C12" i="1"/>
  <c r="C16" i="1"/>
  <c r="C23" i="1"/>
  <c r="C20" i="1"/>
</calcChain>
</file>

<file path=xl/sharedStrings.xml><?xml version="1.0" encoding="utf-8"?>
<sst xmlns="http://schemas.openxmlformats.org/spreadsheetml/2006/main" count="38" uniqueCount="34">
  <si>
    <t>Line</t>
  </si>
  <si>
    <t>Description</t>
  </si>
  <si>
    <t>2023-00318</t>
  </si>
  <si>
    <t>2023-00159</t>
  </si>
  <si>
    <t>2024-00016</t>
  </si>
  <si>
    <t>2024-00289</t>
  </si>
  <si>
    <t>Actual Non-Rockport PPA Costs - Form 3.0</t>
  </si>
  <si>
    <t>Non-Rockport PPA Base Rate Amount - Form 5.0 (Based on No. of Months)</t>
  </si>
  <si>
    <t>Non-Rockport Current Period Revenue Requirement - Form 3.0</t>
  </si>
  <si>
    <t>Rockport Fixed Cost Savings</t>
  </si>
  <si>
    <t>Rockport Fixed Cost Savings (for "stub" period)</t>
  </si>
  <si>
    <t>Subtotal (Line 3 + Line 4 + Line 5)</t>
  </si>
  <si>
    <t>Rockport Deferral  Amount to be Recovered through the PPA (Dec 9, 2022 - Dec 8, 2027)</t>
  </si>
  <si>
    <t>Estimated Rockport Offset Amount (2023)</t>
  </si>
  <si>
    <t>Rockport Offset True-Up (2024)</t>
  </si>
  <si>
    <t>PPA Revenue Requirement before Prior Period Over/Under (Line 6 + Line 7 + Line 8 + Line 9 + Line 10)</t>
  </si>
  <si>
    <t>Actual PPA Revenue Collected - Form 4.0</t>
  </si>
  <si>
    <t>(5)a</t>
  </si>
  <si>
    <t>(5)b</t>
  </si>
  <si>
    <t xml:space="preserve">Prior Period PPA Revenue Target - Previous PPA Update Filing </t>
  </si>
  <si>
    <t>Calculated Going Level PPA Revenue Requirement (Line 11 - Line 12 + Line 13)</t>
  </si>
  <si>
    <t>October Billing - 
New Base Rates</t>
  </si>
  <si>
    <t>January 16, 2024 -
March 1, 2024</t>
  </si>
  <si>
    <t>March 2, 2024 - 
September 27, 2024</t>
  </si>
  <si>
    <t>September 28, 2024 - 
September 2025 Billing</t>
  </si>
  <si>
    <t>Uses forecasted billing units</t>
  </si>
  <si>
    <t>Uses prior over/under</t>
  </si>
  <si>
    <t>Uses proposed over/under</t>
  </si>
  <si>
    <t>Uses historical billing units</t>
  </si>
  <si>
    <t>Tied to 2023 Annual Update</t>
  </si>
  <si>
    <t>2024 Annual Update</t>
  </si>
  <si>
    <t>Tariff Capacity Charge - Final Over/Under</t>
  </si>
  <si>
    <t>Gross-Up (Line 6 * Applicable Rate)</t>
  </si>
  <si>
    <t>Going Level With Company's Proposed Over/Under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</si>
</sst>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6" fontId="2" fillId="0" borderId="4" xfId="1" applyNumberFormat="1" applyFont="1" applyBorder="1"/>
    <xf numFmtId="166" fontId="2" fillId="0" borderId="0" xfId="1" applyNumberFormat="1" applyFont="1" applyBorder="1"/>
    <xf numFmtId="166" fontId="2" fillId="0" borderId="5" xfId="1" applyNumberFormat="1" applyFont="1" applyBorder="1"/>
    <xf numFmtId="166" fontId="2" fillId="2" borderId="4" xfId="1" applyNumberFormat="1" applyFont="1" applyFill="1" applyBorder="1"/>
    <xf numFmtId="166" fontId="2" fillId="2" borderId="0" xfId="1" applyNumberFormat="1" applyFont="1" applyFill="1" applyBorder="1"/>
    <xf numFmtId="166" fontId="2" fillId="2" borderId="5" xfId="1" applyNumberFormat="1" applyFont="1" applyFill="1" applyBorder="1"/>
    <xf numFmtId="0" fontId="2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5" fontId="3" fillId="0" borderId="10" xfId="0" applyNumberFormat="1" applyFont="1" applyBorder="1" applyAlignment="1">
      <alignment horizontal="center" wrapText="1"/>
    </xf>
    <xf numFmtId="166" fontId="2" fillId="2" borderId="10" xfId="1" applyNumberFormat="1" applyFont="1" applyFill="1" applyBorder="1"/>
    <xf numFmtId="0" fontId="2" fillId="0" borderId="0" xfId="0" applyFont="1" applyFill="1" applyAlignment="1">
      <alignment horizontal="left"/>
    </xf>
    <xf numFmtId="166" fontId="2" fillId="0" borderId="10" xfId="1" applyNumberFormat="1" applyFont="1" applyBorder="1"/>
    <xf numFmtId="0" fontId="2" fillId="0" borderId="0" xfId="0" applyFont="1" applyFill="1"/>
    <xf numFmtId="164" fontId="3" fillId="3" borderId="0" xfId="0" applyNumberFormat="1" applyFont="1" applyFill="1" applyAlignment="1">
      <alignment horizontal="center"/>
    </xf>
    <xf numFmtId="0" fontId="2" fillId="3" borderId="0" xfId="0" applyFont="1" applyFill="1"/>
    <xf numFmtId="164" fontId="3" fillId="4" borderId="0" xfId="0" applyNumberFormat="1" applyFont="1" applyFill="1" applyAlignment="1">
      <alignment horizontal="center"/>
    </xf>
    <xf numFmtId="0" fontId="2" fillId="4" borderId="0" xfId="0" applyFont="1" applyFill="1"/>
    <xf numFmtId="164" fontId="3" fillId="0" borderId="0" xfId="0" applyNumberFormat="1" applyFont="1" applyFill="1" applyAlignment="1">
      <alignment horizontal="center"/>
    </xf>
    <xf numFmtId="166" fontId="2" fillId="0" borderId="4" xfId="1" applyNumberFormat="1" applyFont="1" applyFill="1" applyBorder="1"/>
    <xf numFmtId="166" fontId="2" fillId="0" borderId="0" xfId="1" applyNumberFormat="1" applyFont="1" applyFill="1" applyBorder="1"/>
    <xf numFmtId="166" fontId="2" fillId="0" borderId="5" xfId="1" applyNumberFormat="1" applyFont="1" applyFill="1" applyBorder="1"/>
    <xf numFmtId="166" fontId="2" fillId="0" borderId="10" xfId="1" applyNumberFormat="1" applyFont="1" applyFill="1" applyBorder="1"/>
    <xf numFmtId="166" fontId="2" fillId="4" borderId="4" xfId="1" applyNumberFormat="1" applyFont="1" applyFill="1" applyBorder="1"/>
    <xf numFmtId="166" fontId="2" fillId="4" borderId="0" xfId="1" applyNumberFormat="1" applyFont="1" applyFill="1" applyBorder="1"/>
    <xf numFmtId="166" fontId="2" fillId="4" borderId="5" xfId="1" applyNumberFormat="1" applyFont="1" applyFill="1" applyBorder="1"/>
    <xf numFmtId="166" fontId="2" fillId="4" borderId="10" xfId="1" applyNumberFormat="1" applyFont="1" applyFill="1" applyBorder="1"/>
    <xf numFmtId="166" fontId="2" fillId="4" borderId="6" xfId="1" applyNumberFormat="1" applyFont="1" applyFill="1" applyBorder="1"/>
    <xf numFmtId="166" fontId="2" fillId="4" borderId="7" xfId="1" applyNumberFormat="1" applyFont="1" applyFill="1" applyBorder="1"/>
    <xf numFmtId="166" fontId="2" fillId="4" borderId="8" xfId="1" applyNumberFormat="1" applyFont="1" applyFill="1" applyBorder="1"/>
    <xf numFmtId="166" fontId="2" fillId="4" borderId="11" xfId="1" applyNumberFormat="1" applyFont="1" applyFill="1" applyBorder="1"/>
    <xf numFmtId="166" fontId="2" fillId="3" borderId="4" xfId="1" applyNumberFormat="1" applyFont="1" applyFill="1" applyBorder="1"/>
    <xf numFmtId="166" fontId="2" fillId="3" borderId="0" xfId="1" applyNumberFormat="1" applyFont="1" applyFill="1" applyBorder="1"/>
    <xf numFmtId="166" fontId="2" fillId="3" borderId="5" xfId="1" applyNumberFormat="1" applyFont="1" applyFill="1" applyBorder="1"/>
    <xf numFmtId="166" fontId="2" fillId="3" borderId="10" xfId="1" applyNumberFormat="1" applyFont="1" applyFill="1" applyBorder="1"/>
    <xf numFmtId="0" fontId="4" fillId="3" borderId="0" xfId="0" applyFont="1" applyFill="1" applyBorder="1"/>
    <xf numFmtId="0" fontId="4" fillId="4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3928-3A91-44BF-BFFD-DC0433E61735}">
  <dimension ref="A1:Q28"/>
  <sheetViews>
    <sheetView tabSelected="1" topLeftCell="B1" zoomScale="130" zoomScaleNormal="130" workbookViewId="0">
      <selection activeCell="L22" sqref="L22"/>
    </sheetView>
  </sheetViews>
  <sheetFormatPr defaultRowHeight="15" x14ac:dyDescent="0.25"/>
  <cols>
    <col min="1" max="1" width="9.140625" style="1"/>
    <col min="2" max="2" width="93.7109375" style="1" customWidth="1"/>
    <col min="3" max="6" width="25.5703125" style="1" customWidth="1"/>
    <col min="7" max="16384" width="9.140625" style="1"/>
  </cols>
  <sheetData>
    <row r="1" spans="1:17" ht="15.75" thickBot="1" x14ac:dyDescent="0.3"/>
    <row r="2" spans="1:17" x14ac:dyDescent="0.25">
      <c r="C2" s="26" t="s">
        <v>29</v>
      </c>
      <c r="D2" s="27"/>
      <c r="E2" s="28"/>
      <c r="F2" s="29" t="s">
        <v>30</v>
      </c>
    </row>
    <row r="3" spans="1:17" x14ac:dyDescent="0.25">
      <c r="A3" s="5"/>
      <c r="B3" s="5"/>
      <c r="C3" s="12" t="s">
        <v>2</v>
      </c>
      <c r="D3" s="13" t="s">
        <v>3</v>
      </c>
      <c r="E3" s="14" t="s">
        <v>4</v>
      </c>
      <c r="F3" s="30" t="s">
        <v>5</v>
      </c>
    </row>
    <row r="4" spans="1:17" s="11" customFormat="1" ht="31.5" customHeight="1" x14ac:dyDescent="0.25">
      <c r="A4" s="6" t="s">
        <v>0</v>
      </c>
      <c r="B4" s="6" t="s">
        <v>1</v>
      </c>
      <c r="C4" s="15" t="s">
        <v>21</v>
      </c>
      <c r="D4" s="16" t="s">
        <v>22</v>
      </c>
      <c r="E4" s="17" t="s">
        <v>23</v>
      </c>
      <c r="F4" s="31" t="s">
        <v>24</v>
      </c>
    </row>
    <row r="5" spans="1:17" x14ac:dyDescent="0.25">
      <c r="A5" s="2">
        <v>-1</v>
      </c>
      <c r="B5" s="3" t="s">
        <v>6</v>
      </c>
      <c r="C5" s="18">
        <v>133102314.90267557</v>
      </c>
      <c r="D5" s="19">
        <v>6491327.2100000009</v>
      </c>
      <c r="E5" s="20">
        <v>6491327.2100000009</v>
      </c>
      <c r="F5" s="34">
        <v>6171838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x14ac:dyDescent="0.25">
      <c r="A6" s="2">
        <v>-2</v>
      </c>
      <c r="B6" s="4" t="s">
        <v>7</v>
      </c>
      <c r="C6" s="18">
        <v>98165700</v>
      </c>
      <c r="D6" s="19">
        <v>1269204</v>
      </c>
      <c r="E6" s="20">
        <v>1269204</v>
      </c>
      <c r="F6" s="34">
        <v>3698817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x14ac:dyDescent="0.25">
      <c r="A7" s="2">
        <v>-3</v>
      </c>
      <c r="B7" s="4" t="s">
        <v>8</v>
      </c>
      <c r="C7" s="18">
        <v>34936614.902675569</v>
      </c>
      <c r="D7" s="19">
        <v>5222123.2100000009</v>
      </c>
      <c r="E7" s="20">
        <v>5222123.2100000009</v>
      </c>
      <c r="F7" s="34">
        <v>2473021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x14ac:dyDescent="0.25">
      <c r="A8" s="2">
        <v>-4</v>
      </c>
      <c r="B8" s="33" t="s">
        <v>31</v>
      </c>
      <c r="C8" s="18">
        <v>0</v>
      </c>
      <c r="D8" s="19">
        <v>0</v>
      </c>
      <c r="E8" s="20">
        <v>0</v>
      </c>
      <c r="F8" s="34">
        <v>-488174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25">
      <c r="A9" s="7" t="s">
        <v>17</v>
      </c>
      <c r="B9" s="4" t="s">
        <v>9</v>
      </c>
      <c r="C9" s="18">
        <v>-40831141</v>
      </c>
      <c r="D9" s="19">
        <v>0</v>
      </c>
      <c r="E9" s="20">
        <v>0</v>
      </c>
      <c r="F9" s="34">
        <v>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x14ac:dyDescent="0.25">
      <c r="A10" s="7" t="s">
        <v>18</v>
      </c>
      <c r="B10" s="4" t="s">
        <v>10</v>
      </c>
      <c r="C10" s="18">
        <v>-8857661.2008962315</v>
      </c>
      <c r="D10" s="19">
        <v>0</v>
      </c>
      <c r="E10" s="20">
        <v>0</v>
      </c>
      <c r="F10" s="34">
        <v>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s="8">
        <v>-6</v>
      </c>
      <c r="B11" s="9" t="s">
        <v>11</v>
      </c>
      <c r="C11" s="21">
        <f>+C7+C8+C9+C10</f>
        <v>-14752187.298220662</v>
      </c>
      <c r="D11" s="22">
        <f t="shared" ref="D11:F11" si="0">+D7+D8+D9+D10</f>
        <v>5222123.2100000009</v>
      </c>
      <c r="E11" s="23">
        <f t="shared" si="0"/>
        <v>5222123.2100000009</v>
      </c>
      <c r="F11" s="32">
        <f t="shared" si="0"/>
        <v>1984847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x14ac:dyDescent="0.25">
      <c r="A12" s="8">
        <v>-7</v>
      </c>
      <c r="B12" s="10" t="s">
        <v>32</v>
      </c>
      <c r="C12" s="21">
        <f>+C11*0.006093</f>
        <v>-89885.077208058501</v>
      </c>
      <c r="D12" s="22">
        <f t="shared" ref="D12:E12" si="1">+D11*0.006093</f>
        <v>31818.396718530006</v>
      </c>
      <c r="E12" s="23">
        <f t="shared" si="1"/>
        <v>31818.396718530006</v>
      </c>
      <c r="F12" s="32">
        <f>+F11*0.005523</f>
        <v>10962.309981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x14ac:dyDescent="0.25">
      <c r="A13" s="2">
        <v>-8</v>
      </c>
      <c r="B13" s="4" t="s">
        <v>12</v>
      </c>
      <c r="C13" s="18">
        <v>13539509.601463126</v>
      </c>
      <c r="D13" s="19">
        <v>0</v>
      </c>
      <c r="E13" s="20">
        <v>0</v>
      </c>
      <c r="F13" s="34">
        <v>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2">
        <v>-9</v>
      </c>
      <c r="B14" s="4" t="s">
        <v>13</v>
      </c>
      <c r="C14" s="18">
        <v>22785645.301422402</v>
      </c>
      <c r="D14" s="19">
        <v>0</v>
      </c>
      <c r="E14" s="20">
        <v>0</v>
      </c>
      <c r="F14" s="34">
        <v>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25">
      <c r="A15" s="2">
        <v>-10</v>
      </c>
      <c r="B15" s="4" t="s">
        <v>14</v>
      </c>
      <c r="C15" s="18">
        <v>0</v>
      </c>
      <c r="D15" s="19">
        <v>0</v>
      </c>
      <c r="E15" s="20">
        <v>18045495.808577597</v>
      </c>
      <c r="F15" s="34">
        <v>7518957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x14ac:dyDescent="0.25">
      <c r="A16" s="8">
        <v>-11</v>
      </c>
      <c r="B16" s="10" t="s">
        <v>15</v>
      </c>
      <c r="C16" s="21">
        <f>SUM(C11:C15)</f>
        <v>21483082.527456805</v>
      </c>
      <c r="D16" s="22">
        <f>SUM(D11:D15)</f>
        <v>5253941.6067185309</v>
      </c>
      <c r="E16" s="23">
        <f>SUM(E11:E15)</f>
        <v>23299437.41529613</v>
      </c>
      <c r="F16" s="32">
        <f>SUM(F11:F15)</f>
        <v>9514766.3099809997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5">
      <c r="A17" s="2"/>
      <c r="B17" s="4"/>
      <c r="C17" s="18"/>
      <c r="D17" s="19"/>
      <c r="E17" s="20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36">
        <v>-12</v>
      </c>
      <c r="B18" s="37" t="s">
        <v>16</v>
      </c>
      <c r="C18" s="53">
        <v>18863907.822324447</v>
      </c>
      <c r="D18" s="54">
        <v>18863907.822324447</v>
      </c>
      <c r="E18" s="55">
        <v>18863907.822324447</v>
      </c>
      <c r="F18" s="56">
        <v>17696008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5">
      <c r="A19" s="36">
        <v>-13</v>
      </c>
      <c r="B19" s="37" t="s">
        <v>19</v>
      </c>
      <c r="C19" s="53">
        <v>19893023.742427956</v>
      </c>
      <c r="D19" s="54">
        <v>19893023.742427956</v>
      </c>
      <c r="E19" s="55">
        <v>19893023.742427956</v>
      </c>
      <c r="F19" s="56">
        <v>18141772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x14ac:dyDescent="0.25">
      <c r="A20" s="36">
        <v>-14</v>
      </c>
      <c r="B20" s="37" t="s">
        <v>20</v>
      </c>
      <c r="C20" s="53">
        <f>+C16-C18+C19</f>
        <v>22512198.447560314</v>
      </c>
      <c r="D20" s="54">
        <f>+D16-D18+D19</f>
        <v>6283057.5268220399</v>
      </c>
      <c r="E20" s="55">
        <f>+E16-E18+E19</f>
        <v>24328553.335399639</v>
      </c>
      <c r="F20" s="56">
        <f>+F16-F18+F19</f>
        <v>9960530.3099809997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 s="40"/>
      <c r="B21" s="35"/>
      <c r="C21" s="41"/>
      <c r="D21" s="42"/>
      <c r="E21" s="43"/>
      <c r="F21" s="4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x14ac:dyDescent="0.25">
      <c r="A22" s="39"/>
      <c r="B22" s="39"/>
      <c r="C22" s="45"/>
      <c r="D22" s="46"/>
      <c r="E22" s="47"/>
      <c r="F22" s="48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5.75" thickBot="1" x14ac:dyDescent="0.3">
      <c r="A23" s="38">
        <v>-14</v>
      </c>
      <c r="B23" s="39" t="s">
        <v>33</v>
      </c>
      <c r="C23" s="49">
        <f>+C16</f>
        <v>21483082.527456805</v>
      </c>
      <c r="D23" s="50">
        <f>+D16</f>
        <v>5253941.6067185309</v>
      </c>
      <c r="E23" s="51">
        <f>+E16</f>
        <v>23299437.41529613</v>
      </c>
      <c r="F23" s="52">
        <f>F16</f>
        <v>9514766.3099809997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25">
      <c r="C24" s="19"/>
      <c r="D24" s="24"/>
      <c r="E24" s="24"/>
      <c r="F24" s="24"/>
    </row>
    <row r="25" spans="1:17" x14ac:dyDescent="0.25">
      <c r="C25" s="58" t="s">
        <v>27</v>
      </c>
      <c r="D25" s="58" t="s">
        <v>27</v>
      </c>
      <c r="E25" s="58" t="s">
        <v>27</v>
      </c>
      <c r="F25" s="57" t="s">
        <v>26</v>
      </c>
    </row>
    <row r="26" spans="1:17" x14ac:dyDescent="0.25">
      <c r="C26" s="25" t="s">
        <v>28</v>
      </c>
      <c r="D26" s="25" t="s">
        <v>28</v>
      </c>
      <c r="E26" s="25" t="s">
        <v>28</v>
      </c>
      <c r="F26" s="25" t="s">
        <v>25</v>
      </c>
    </row>
    <row r="27" spans="1:17" x14ac:dyDescent="0.25">
      <c r="C27" s="25"/>
      <c r="D27" s="25"/>
      <c r="E27" s="25"/>
      <c r="F27" s="25"/>
    </row>
    <row r="28" spans="1:17" x14ac:dyDescent="0.25">
      <c r="C28" s="24"/>
      <c r="D28" s="24"/>
      <c r="E28" s="24"/>
      <c r="F28" s="24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xLzE0LzIwMjUgNTo1ODo1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1FE2DBF5-53B2-4AA0-B79D-5C6838E79C1F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6128B70-935C-4F94-9447-7A66F71DFFCD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1B5120F5-49FA-491D-9891-A3CD5F447F71}"/>
</file>

<file path=customXml/itemProps4.xml><?xml version="1.0" encoding="utf-8"?>
<ds:datastoreItem xmlns:ds="http://schemas.openxmlformats.org/officeDocument/2006/customXml" ds:itemID="{D09A247B-1CC4-47C4-9535-EDD47C500157}"/>
</file>

<file path=customXml/itemProps5.xml><?xml version="1.0" encoding="utf-8"?>
<ds:datastoreItem xmlns:ds="http://schemas.openxmlformats.org/officeDocument/2006/customXml" ds:itemID="{5254D8DE-D72C-43B0-8DFF-C23123254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Lerah M Kahn</cp:lastModifiedBy>
  <dcterms:created xsi:type="dcterms:W3CDTF">2025-01-14T16:54:01Z</dcterms:created>
  <dcterms:modified xsi:type="dcterms:W3CDTF">2025-01-14T20:49:09Z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7f3f3cd8-e8e5-42c3-a2f3-7ae979fc6f0d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{1FE2DBF5-53B2-4AA0-B79D-5C6838E79C1F}</vt:lpwstr>
  </property>
  <property fmtid="{D5CDD505-2E9C-101B-9397-08002B2CF9AE}" pid="12" name="ContentTypeId">
    <vt:lpwstr>0x0101004DF805D1E1DA4A49A223477D3B105720</vt:lpwstr>
  </property>
</Properties>
</file>