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 Attachments\"/>
    </mc:Choice>
  </mc:AlternateContent>
  <xr:revisionPtr revIDLastSave="0" documentId="13_ncr:1_{A76F5EEA-56DD-42A4-9445-39167D63EE86}" xr6:coauthVersionLast="47" xr6:coauthVersionMax="47" xr10:uidLastSave="{00000000-0000-0000-0000-000000000000}"/>
  <bookViews>
    <workbookView xWindow="-120" yWindow="-120" windowWidth="29040" windowHeight="15720" xr2:uid="{38642CC4-61B5-486B-86D8-32556A6D2E59}"/>
  </bookViews>
  <sheets>
    <sheet name="Schedule 20a" sheetId="1" r:id="rId1"/>
    <sheet name="Schedule 20b" sheetId="4" r:id="rId2"/>
  </sheets>
  <definedNames>
    <definedName name="_xlnm.Print_Titles" localSheetId="0">'Schedule 20a'!$A:$B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9" i="1"/>
  <c r="F9" i="1" s="1"/>
  <c r="C9" i="1"/>
  <c r="J7" i="4"/>
  <c r="C7" i="4"/>
  <c r="G20" i="4"/>
  <c r="G21" i="4" s="1"/>
  <c r="H20" i="4"/>
  <c r="H21" i="4" s="1"/>
  <c r="I20" i="4"/>
  <c r="K11" i="1"/>
  <c r="K12" i="1" s="1"/>
  <c r="I11" i="1"/>
  <c r="G11" i="1"/>
  <c r="G18" i="1"/>
  <c r="E11" i="1"/>
  <c r="F11" i="1" s="1"/>
  <c r="C11" i="1"/>
  <c r="K9" i="1"/>
  <c r="I9" i="1"/>
  <c r="I16" i="1" s="1"/>
  <c r="I12" i="1"/>
  <c r="J10" i="1" s="1"/>
  <c r="G12" i="1"/>
  <c r="C16" i="1"/>
  <c r="C19" i="1" s="1"/>
  <c r="E16" i="1"/>
  <c r="I18" i="1"/>
  <c r="J8" i="4"/>
  <c r="C8" i="4"/>
  <c r="J9" i="4"/>
  <c r="C9" i="4" s="1"/>
  <c r="J10" i="4"/>
  <c r="C10" i="4"/>
  <c r="J11" i="4"/>
  <c r="C11" i="4" s="1"/>
  <c r="J12" i="4"/>
  <c r="C12" i="4" s="1"/>
  <c r="J13" i="4"/>
  <c r="C13" i="4" s="1"/>
  <c r="J14" i="4"/>
  <c r="C14" i="4"/>
  <c r="J15" i="4"/>
  <c r="C15" i="4"/>
  <c r="J16" i="4"/>
  <c r="C16" i="4" s="1"/>
  <c r="J17" i="4"/>
  <c r="C17" i="4" s="1"/>
  <c r="J18" i="4"/>
  <c r="C18" i="4" s="1"/>
  <c r="J19" i="4"/>
  <c r="C19" i="4"/>
  <c r="D23" i="4" s="1"/>
  <c r="I21" i="4"/>
  <c r="E20" i="4"/>
  <c r="E21" i="4" s="1"/>
  <c r="F20" i="4"/>
  <c r="F21" i="4"/>
  <c r="D20" i="4"/>
  <c r="D21" i="4"/>
  <c r="E12" i="1"/>
  <c r="F10" i="1" s="1"/>
  <c r="J9" i="1"/>
  <c r="K16" i="1"/>
  <c r="K19" i="1" s="1"/>
  <c r="G23" i="4"/>
  <c r="E23" i="4"/>
  <c r="J20" i="4"/>
  <c r="J21" i="4" s="1"/>
  <c r="H11" i="1"/>
  <c r="H10" i="1"/>
  <c r="C12" i="1"/>
  <c r="D11" i="1"/>
  <c r="K18" i="1"/>
  <c r="C18" i="1"/>
  <c r="H9" i="1"/>
  <c r="J11" i="1"/>
  <c r="G16" i="1"/>
  <c r="H16" i="1" s="1"/>
  <c r="D9" i="1"/>
  <c r="D10" i="1"/>
  <c r="G19" i="1"/>
  <c r="H17" i="1"/>
  <c r="H18" i="1"/>
  <c r="G22" i="4" l="1"/>
  <c r="C20" i="4"/>
  <c r="C21" i="4" s="1"/>
  <c r="I19" i="1"/>
  <c r="J16" i="1"/>
  <c r="L18" i="1"/>
  <c r="L17" i="1"/>
  <c r="I22" i="4"/>
  <c r="D17" i="1"/>
  <c r="D16" i="1"/>
  <c r="D18" i="1"/>
  <c r="J22" i="4"/>
  <c r="L10" i="1"/>
  <c r="L9" i="1"/>
  <c r="L11" i="1"/>
  <c r="E18" i="1"/>
  <c r="L16" i="1"/>
  <c r="J23" i="4"/>
  <c r="I23" i="4"/>
  <c r="H23" i="4"/>
  <c r="C23" i="4"/>
  <c r="F23" i="4"/>
  <c r="J17" i="1" l="1"/>
  <c r="J18" i="1"/>
  <c r="F22" i="4"/>
  <c r="C22" i="4"/>
  <c r="E19" i="1"/>
  <c r="H22" i="4"/>
  <c r="D22" i="4"/>
  <c r="E22" i="4"/>
  <c r="F17" i="1" l="1"/>
  <c r="F16" i="1"/>
  <c r="F18" i="1"/>
</calcChain>
</file>

<file path=xl/sharedStrings.xml><?xml version="1.0" encoding="utf-8"?>
<sst xmlns="http://schemas.openxmlformats.org/spreadsheetml/2006/main" count="47" uniqueCount="32">
  <si>
    <t>Atmos Energy Corporation</t>
  </si>
  <si>
    <t>Calculation of Average Capital Structure</t>
  </si>
  <si>
    <t>Long Term Debt</t>
  </si>
  <si>
    <t>Short Term Debt</t>
  </si>
  <si>
    <t>Common Equity</t>
  </si>
  <si>
    <t>Total Capitalization</t>
  </si>
  <si>
    <t xml:space="preserve">Amount </t>
  </si>
  <si>
    <t>Ratio</t>
  </si>
  <si>
    <t>Line No.</t>
  </si>
  <si>
    <t xml:space="preserve">Line No. </t>
  </si>
  <si>
    <t>Item</t>
  </si>
  <si>
    <t>Total Capital</t>
  </si>
  <si>
    <t>Long-Term Debt</t>
  </si>
  <si>
    <t>Short-Term Debt</t>
  </si>
  <si>
    <t>Preferred Stock</t>
  </si>
  <si>
    <t>Common Stock</t>
  </si>
  <si>
    <t>Retained Earnings</t>
  </si>
  <si>
    <t>Total Common Equity</t>
  </si>
  <si>
    <t>Total</t>
  </si>
  <si>
    <t>Average Balance(L14/13)</t>
  </si>
  <si>
    <t>Average Capitalization Ratios</t>
  </si>
  <si>
    <t>End-of-period Capitalization Ratios</t>
  </si>
  <si>
    <t>Including Short Term Debt</t>
  </si>
  <si>
    <t>Including Short Term Debt As Daily Average</t>
  </si>
  <si>
    <t>Accumulated Other Comprehensive Income</t>
  </si>
  <si>
    <t xml:space="preserve">  Balance as of December 31, 2022</t>
  </si>
  <si>
    <t>Twelve Months Ended December</t>
  </si>
  <si>
    <t>(In Millions)</t>
  </si>
  <si>
    <t xml:space="preserve">Long Term and Equity balances are ending balances (10Q) excluding Storm Uri financing. Short Term Debt is daily average as of December.  </t>
  </si>
  <si>
    <t xml:space="preserve">Long Term and Equity balances are ending balances (10Q) excluding Storm Uri financing. Short Term Debt is the daily average of the year.   </t>
  </si>
  <si>
    <t>Twelve Months Ended December 31, 2023</t>
  </si>
  <si>
    <t>Note:  The Long-Term Debt balances exclude Storm Uri financing.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</si>
</sst>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"/>
    <numFmt numFmtId="168" formatCode="[$-409]mmmm\-yy;@"/>
    <numFmt numFmtId="169" formatCode="0.0000000000%"/>
  </numFmts>
  <fonts count="28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Tms Rmn"/>
    </font>
    <font>
      <b/>
      <sz val="11"/>
      <color indexed="12"/>
      <name val="Arial"/>
      <family val="2"/>
    </font>
    <font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12"/>
      <name val="Arial"/>
      <family val="2"/>
    </font>
    <font>
      <b/>
      <sz val="10"/>
      <color indexed="8"/>
      <name val="Arial"/>
      <family val="2"/>
    </font>
    <font>
      <sz val="7"/>
      <name val="Small Fonts"/>
      <family val="2"/>
    </font>
    <font>
      <sz val="10"/>
      <name val="Times New Roman"/>
      <family val="1"/>
    </font>
    <font>
      <sz val="11"/>
      <color indexed="8"/>
      <name val="MS Serif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Wingdings"/>
      <charset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26">
    <xf numFmtId="0" fontId="0" fillId="0" borderId="0"/>
    <xf numFmtId="0" fontId="7" fillId="0" borderId="0" applyNumberFormat="0" applyFill="0" applyBorder="0" applyAlignment="0" applyProtection="0"/>
    <xf numFmtId="0" fontId="10" fillId="3" borderId="0">
      <alignment horizontal="left"/>
    </xf>
    <xf numFmtId="0" fontId="11" fillId="3" borderId="0">
      <alignment horizontal="right"/>
    </xf>
    <xf numFmtId="0" fontId="12" fillId="4" borderId="0">
      <alignment horizontal="center"/>
    </xf>
    <xf numFmtId="0" fontId="11" fillId="3" borderId="0">
      <alignment horizontal="right"/>
    </xf>
    <xf numFmtId="0" fontId="13" fillId="4" borderId="0">
      <alignment horizontal="left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horizontal="left" vertical="center" indent="1"/>
    </xf>
    <xf numFmtId="44" fontId="2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0" fillId="3" borderId="0">
      <alignment horizontal="left"/>
    </xf>
    <xf numFmtId="0" fontId="15" fillId="4" borderId="0">
      <alignment horizontal="left"/>
    </xf>
    <xf numFmtId="37" fontId="16" fillId="0" borderId="0"/>
    <xf numFmtId="169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40" fontId="18" fillId="6" borderId="0">
      <alignment horizontal="right"/>
    </xf>
    <xf numFmtId="0" fontId="19" fillId="6" borderId="0">
      <alignment horizontal="right"/>
    </xf>
    <xf numFmtId="0" fontId="20" fillId="6" borderId="3"/>
    <xf numFmtId="0" fontId="20" fillId="0" borderId="0" applyBorder="0">
      <alignment horizontal="centerContinuous"/>
    </xf>
    <xf numFmtId="0" fontId="21" fillId="0" borderId="0" applyBorder="0">
      <alignment horizontal="centerContinuous"/>
    </xf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5" fillId="5" borderId="0">
      <alignment horizontal="center"/>
    </xf>
    <xf numFmtId="49" fontId="22" fillId="4" borderId="0">
      <alignment horizontal="center"/>
    </xf>
    <xf numFmtId="0" fontId="11" fillId="3" borderId="0">
      <alignment horizontal="center"/>
    </xf>
    <xf numFmtId="0" fontId="11" fillId="3" borderId="0">
      <alignment horizontal="centerContinuous"/>
    </xf>
    <xf numFmtId="0" fontId="23" fillId="4" borderId="0">
      <alignment horizontal="left"/>
    </xf>
    <xf numFmtId="49" fontId="23" fillId="4" borderId="0">
      <alignment horizontal="center"/>
    </xf>
    <xf numFmtId="0" fontId="10" fillId="3" borderId="0">
      <alignment horizontal="left"/>
    </xf>
    <xf numFmtId="49" fontId="23" fillId="4" borderId="0">
      <alignment horizontal="left"/>
    </xf>
    <xf numFmtId="0" fontId="10" fillId="3" borderId="0">
      <alignment horizontal="centerContinuous"/>
    </xf>
    <xf numFmtId="0" fontId="10" fillId="3" borderId="0">
      <alignment horizontal="right"/>
    </xf>
    <xf numFmtId="49" fontId="15" fillId="4" borderId="0">
      <alignment horizontal="left"/>
    </xf>
    <xf numFmtId="0" fontId="11" fillId="3" borderId="0">
      <alignment horizontal="right"/>
    </xf>
    <xf numFmtId="0" fontId="23" fillId="2" borderId="0">
      <alignment horizontal="center"/>
    </xf>
    <xf numFmtId="0" fontId="9" fillId="2" borderId="0">
      <alignment horizontal="center"/>
    </xf>
    <xf numFmtId="0" fontId="24" fillId="4" borderId="0">
      <alignment horizontal="center"/>
    </xf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168" fontId="0" fillId="0" borderId="0" xfId="0" applyNumberFormat="1"/>
    <xf numFmtId="164" fontId="0" fillId="0" borderId="0" xfId="19" applyNumberFormat="1" applyFont="1"/>
    <xf numFmtId="166" fontId="0" fillId="0" borderId="0" xfId="100" applyNumberFormat="1" applyFont="1"/>
    <xf numFmtId="164" fontId="0" fillId="0" borderId="0" xfId="7" applyNumberFormat="1" applyFont="1" applyFill="1"/>
    <xf numFmtId="166" fontId="3" fillId="0" borderId="0" xfId="97" applyNumberFormat="1" applyFont="1" applyFill="1"/>
    <xf numFmtId="164" fontId="3" fillId="0" borderId="0" xfId="0" applyNumberFormat="1" applyFont="1"/>
    <xf numFmtId="164" fontId="0" fillId="0" borderId="0" xfId="0" applyNumberFormat="1"/>
    <xf numFmtId="164" fontId="5" fillId="0" borderId="0" xfId="19" applyNumberFormat="1" applyFont="1" applyFill="1"/>
    <xf numFmtId="164" fontId="0" fillId="0" borderId="0" xfId="19" applyNumberFormat="1" applyFont="1" applyFill="1"/>
    <xf numFmtId="0" fontId="3" fillId="0" borderId="0" xfId="0" applyFont="1" applyAlignment="1">
      <alignment horizontal="left"/>
    </xf>
    <xf numFmtId="165" fontId="6" fillId="0" borderId="0" xfId="9" applyNumberFormat="1" applyFont="1" applyFill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3" fontId="0" fillId="0" borderId="0" xfId="0" applyNumberFormat="1"/>
    <xf numFmtId="167" fontId="0" fillId="0" borderId="0" xfId="0" applyNumberFormat="1"/>
    <xf numFmtId="164" fontId="26" fillId="0" borderId="0" xfId="19" applyNumberFormat="1" applyFont="1" applyFill="1"/>
    <xf numFmtId="164" fontId="4" fillId="0" borderId="0" xfId="0" applyNumberFormat="1" applyFont="1"/>
    <xf numFmtId="43" fontId="0" fillId="0" borderId="0" xfId="7" applyFont="1"/>
    <xf numFmtId="43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166" fontId="3" fillId="0" borderId="0" xfId="101" applyNumberFormat="1" applyFont="1" applyFill="1"/>
    <xf numFmtId="0" fontId="4" fillId="0" borderId="0" xfId="0" applyFont="1"/>
    <xf numFmtId="164" fontId="0" fillId="0" borderId="0" xfId="7" applyNumberFormat="1" applyFont="1"/>
    <xf numFmtId="164" fontId="0" fillId="0" borderId="4" xfId="7" applyNumberFormat="1" applyFont="1" applyBorder="1"/>
    <xf numFmtId="164" fontId="0" fillId="0" borderId="4" xfId="7" applyNumberFormat="1" applyFont="1" applyFill="1" applyBorder="1"/>
    <xf numFmtId="164" fontId="4" fillId="0" borderId="0" xfId="7" applyNumberFormat="1" applyFont="1" applyFill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</cellXfs>
  <cellStyles count="126">
    <cellStyle name="Body" xfId="1" xr:uid="{395B04A5-131A-425A-80B0-38ED22A828D3}"/>
    <cellStyle name="ColumnAttributeAbovePrompt" xfId="2" xr:uid="{F447027C-F083-47D0-AF5F-964F56D87DE9}"/>
    <cellStyle name="ColumnAttributePrompt" xfId="3" xr:uid="{90A469C0-BB75-4AED-B544-C6AA7BF21A1B}"/>
    <cellStyle name="ColumnAttributeValue" xfId="4" xr:uid="{65CA3CB1-83ED-4881-BF76-7636DCCD7F87}"/>
    <cellStyle name="ColumnHeadingPrompt" xfId="5" xr:uid="{526C0B36-9E9D-43D0-AE78-4FB6C673743F}"/>
    <cellStyle name="ColumnHeadingValue" xfId="6" xr:uid="{4414D7FB-91CE-441D-BC05-C5FE56DB1EE8}"/>
    <cellStyle name="Comma" xfId="7" builtinId="3"/>
    <cellStyle name="Comma 10" xfId="8" xr:uid="{6953964C-8F36-4582-AE9D-BA775C71B60F}"/>
    <cellStyle name="Comma 11" xfId="9" xr:uid="{42A206A3-7987-4510-AB6F-A71DEF63F1AD}"/>
    <cellStyle name="Comma 11 2" xfId="10" xr:uid="{3C600E89-4BD1-4E47-9849-37BE9CB2B7C1}"/>
    <cellStyle name="Comma 12" xfId="11" xr:uid="{DDEC87C4-7B16-4FC7-B7FF-3D9F34614DF7}"/>
    <cellStyle name="Comma 13" xfId="12" xr:uid="{FC6121AB-3D32-4E17-AD9B-C3E61DBE3B50}"/>
    <cellStyle name="Comma 14" xfId="13" xr:uid="{CB5E428F-6DE5-41EC-882D-842E6A78E351}"/>
    <cellStyle name="Comma 15" xfId="14" xr:uid="{043C408F-FC0E-453C-93DD-E0FF0FD69CFA}"/>
    <cellStyle name="Comma 16" xfId="15" xr:uid="{4C1778A2-56AA-4409-A7DA-64DDDF960FCC}"/>
    <cellStyle name="Comma 17" xfId="16" xr:uid="{3B595EF0-1E34-455D-9167-0AF01EEDAF38}"/>
    <cellStyle name="Comma 18" xfId="17" xr:uid="{9511F4B1-A380-47F2-AE53-1C5E7B084369}"/>
    <cellStyle name="Comma 19" xfId="18" xr:uid="{085D731D-D3C6-46D1-9069-5C6DE42A1DFD}"/>
    <cellStyle name="Comma 2" xfId="19" xr:uid="{13017564-0AF9-447F-BA65-3D855726456D}"/>
    <cellStyle name="Comma 2 2" xfId="20" xr:uid="{EF2DF05E-1361-4F49-9770-04A6A6EFC5EE}"/>
    <cellStyle name="Comma 20" xfId="21" xr:uid="{6E39622B-F4E1-4A89-8C24-419F6919076F}"/>
    <cellStyle name="Comma 3" xfId="22" xr:uid="{4B3C27AD-1C6B-41AC-B48F-CD04028C7F68}"/>
    <cellStyle name="Comma 3 2" xfId="23" xr:uid="{8E7A4A40-EE87-4A37-A2FB-E582741C61FD}"/>
    <cellStyle name="Comma 4" xfId="24" xr:uid="{8CFE16E2-C80D-449C-A57B-0FED23E7AD0A}"/>
    <cellStyle name="Comma 5" xfId="25" xr:uid="{69243CA9-AA26-4836-9155-CAF056C7BE1E}"/>
    <cellStyle name="Comma 6" xfId="26" xr:uid="{D6251506-62D7-48C9-97BA-0E0BCDD1FA48}"/>
    <cellStyle name="Comma 7" xfId="27" xr:uid="{1EDEAED9-F662-4904-9805-EE1F6D1687A3}"/>
    <cellStyle name="Comma 8" xfId="28" xr:uid="{97824CE0-776E-4B64-998B-143AC6213718}"/>
    <cellStyle name="Comma 9" xfId="29" xr:uid="{1AE41B0A-BE97-4754-BF1A-80D559C1F94C}"/>
    <cellStyle name="ContentsHyperlink" xfId="30" xr:uid="{F9B6E5CE-2396-4A6F-BE0B-E2F750EAAE43}"/>
    <cellStyle name="Currency 2" xfId="31" xr:uid="{E1F3A38E-8816-4ABB-830B-807A8853C232}"/>
    <cellStyle name="Currency 2 2" xfId="32" xr:uid="{F88C6B08-0B89-4AD9-A395-7BB61DC1E7C9}"/>
    <cellStyle name="Currency 3" xfId="33" xr:uid="{5CCDCDF7-8CFF-4B35-BF0E-14FFCF453AB8}"/>
    <cellStyle name="Currency 3 2" xfId="34" xr:uid="{8ABF1D7B-0634-4F39-980E-252928564627}"/>
    <cellStyle name="Currency 4" xfId="35" xr:uid="{46D373AD-D7F9-4D76-895C-8FD5B3C62F84}"/>
    <cellStyle name="Currency 4 2" xfId="36" xr:uid="{E11ADB39-AF00-4461-B00E-FBCBE2A017B8}"/>
    <cellStyle name="Currency 5" xfId="37" xr:uid="{21E96B42-9FED-4ACE-B67F-4B68F1F7F820}"/>
    <cellStyle name="Currency 6" xfId="38" xr:uid="{6EDCEB37-0E60-4162-9F3A-A7120526D9C9}"/>
    <cellStyle name="Currency 6 2" xfId="39" xr:uid="{6F897B59-9047-410F-A865-B7D51E8A8CAA}"/>
    <cellStyle name="Header1" xfId="40" xr:uid="{ED3840C6-F4C9-49E2-A6C4-AF07DE31A05E}"/>
    <cellStyle name="Header2" xfId="41" xr:uid="{6540408F-654F-4EE2-969B-A92EBFB08386}"/>
    <cellStyle name="LineItemPrompt" xfId="42" xr:uid="{79A076C9-F1A7-45A0-B22D-5E56D12DD062}"/>
    <cellStyle name="LineItemValue" xfId="43" xr:uid="{6B6221FF-D2A5-4774-BCCB-6C27423FDD8A}"/>
    <cellStyle name="no dec" xfId="44" xr:uid="{50706E8C-9122-42D8-A3D5-62251B42C47C}"/>
    <cellStyle name="Normal" xfId="0" builtinId="0"/>
    <cellStyle name="Normal - Style1" xfId="45" xr:uid="{ACE5059C-64DC-4B4C-94B4-E10608F09883}"/>
    <cellStyle name="Normal 10" xfId="46" xr:uid="{D8236504-BA8B-48B7-8C56-E62D41261970}"/>
    <cellStyle name="Normal 11" xfId="47" xr:uid="{F1BBDD3E-228F-4FF0-86D8-0A884D4FBA68}"/>
    <cellStyle name="Normal 12" xfId="48" xr:uid="{5C40F369-44C6-472C-ADF6-016DCB057EFE}"/>
    <cellStyle name="Normal 13" xfId="49" xr:uid="{E5E54999-7421-4285-9C06-2E171682DF43}"/>
    <cellStyle name="Normal 14" xfId="50" xr:uid="{57363F45-3F60-4F66-A06A-64600218D6C5}"/>
    <cellStyle name="Normal 15" xfId="51" xr:uid="{33E92924-0F04-4F34-B056-E9AA339DD6D4}"/>
    <cellStyle name="Normal 16" xfId="52" xr:uid="{5880C60F-A031-40D3-9CDE-2C3BA40C5F09}"/>
    <cellStyle name="Normal 17" xfId="53" xr:uid="{93F92907-B042-41A2-913E-C88B30DE236D}"/>
    <cellStyle name="Normal 18" xfId="54" xr:uid="{DFEE665C-C9E9-45D4-B604-8D0DA241C55B}"/>
    <cellStyle name="Normal 19" xfId="55" xr:uid="{58B325DA-311A-416D-8451-FFF61D4947D7}"/>
    <cellStyle name="Normal 2" xfId="56" xr:uid="{07D5F6EE-9D4E-43B0-9B23-74BA704E525F}"/>
    <cellStyle name="Normal 20" xfId="57" xr:uid="{82ACF046-7813-40F1-974E-2F934BCFB969}"/>
    <cellStyle name="Normal 21" xfId="58" xr:uid="{EE396B89-1E9D-46C2-BC1A-935854DB72DD}"/>
    <cellStyle name="Normal 22" xfId="59" xr:uid="{2EA9306F-59E4-4FCD-92DC-E8A07F4E4306}"/>
    <cellStyle name="Normal 23" xfId="60" xr:uid="{BF894C23-8183-4722-B60B-AE88A6E6CC33}"/>
    <cellStyle name="Normal 24" xfId="61" xr:uid="{694A69B3-86A3-486F-8162-46BF7E09D616}"/>
    <cellStyle name="Normal 25" xfId="62" xr:uid="{A815D8B0-1EAD-40F7-BDF7-2C01342E20FC}"/>
    <cellStyle name="Normal 26" xfId="63" xr:uid="{F0359B3D-5812-4B31-8AC7-0DD430D02B68}"/>
    <cellStyle name="Normal 27" xfId="64" xr:uid="{3229CC8B-84A4-4B9C-9CF1-9AFAA7BEC552}"/>
    <cellStyle name="Normal 28" xfId="65" xr:uid="{A8F6911B-5D3D-4656-8098-25A7291EF95B}"/>
    <cellStyle name="Normal 29" xfId="66" xr:uid="{98163F05-F500-47FA-A572-9E5164E6FE8F}"/>
    <cellStyle name="Normal 29 2" xfId="67" xr:uid="{5AD6A6AA-4399-465C-8DEF-4437FF870642}"/>
    <cellStyle name="Normal 3" xfId="68" xr:uid="{821AE659-083C-4961-ADB2-E6E61A6A6E32}"/>
    <cellStyle name="Normal 3 2" xfId="69" xr:uid="{94C68218-F46A-43C9-91D8-B7DF34B3D9E4}"/>
    <cellStyle name="Normal 30" xfId="70" xr:uid="{B219305D-4406-4345-AAA9-A4CD64358562}"/>
    <cellStyle name="Normal 31" xfId="71" xr:uid="{35778F5E-A12A-4944-9B35-C4A3EC433C5A}"/>
    <cellStyle name="Normal 32" xfId="72" xr:uid="{401B19B6-74A1-4016-87EA-236FFC375ED8}"/>
    <cellStyle name="Normal 33" xfId="73" xr:uid="{1013480C-2361-4934-B994-EC0ED58512B1}"/>
    <cellStyle name="Normal 34" xfId="74" xr:uid="{BDA33CF0-2C1E-4405-95C3-DAFFC56BC6E8}"/>
    <cellStyle name="Normal 35" xfId="75" xr:uid="{917ABF99-0C9A-4573-97E6-E044FB905B57}"/>
    <cellStyle name="Normal 36" xfId="76" xr:uid="{2BF7857A-CDF0-47F7-8A8C-D2F8EFCA9F36}"/>
    <cellStyle name="Normal 37" xfId="77" xr:uid="{2AF1CAD0-1A3A-45E4-B726-8D3C6DF80B32}"/>
    <cellStyle name="Normal 38" xfId="78" xr:uid="{1C91BF89-5267-4980-ACD5-F0BEFE4E717B}"/>
    <cellStyle name="Normal 39" xfId="79" xr:uid="{70C052B0-3095-4FDC-816D-72579EFFBA69}"/>
    <cellStyle name="Normal 4" xfId="80" xr:uid="{262EFB2F-DB4E-4841-8036-9C5FBEAFB5FF}"/>
    <cellStyle name="Normal 40" xfId="81" xr:uid="{354E984B-F8D8-4613-B3D3-E381E6E92BFC}"/>
    <cellStyle name="Normal 41" xfId="82" xr:uid="{244B1C1F-B8E3-4A76-8459-402406ECED64}"/>
    <cellStyle name="Normal 42" xfId="83" xr:uid="{EBCB4FA8-3B0F-4F10-AA4A-CC07174DBA1D}"/>
    <cellStyle name="Normal 43" xfId="84" xr:uid="{B0C61AA3-D938-48A0-AF4E-F74CE25271E0}"/>
    <cellStyle name="Normal 5" xfId="85" xr:uid="{21022491-0AEC-4E64-84C9-5E7C9CE59810}"/>
    <cellStyle name="Normal 5 2" xfId="86" xr:uid="{7A3B5AC5-7A79-41CE-AAAA-DA3052BC9D65}"/>
    <cellStyle name="Normal 6" xfId="87" xr:uid="{8AD25B78-FC5A-47A6-A3DF-F21EA7526D37}"/>
    <cellStyle name="Normal 6 2" xfId="88" xr:uid="{5743A5D4-83BC-4F11-AA87-0BF0F6377FF9}"/>
    <cellStyle name="Normal 7" xfId="89" xr:uid="{08CDCEFE-F64F-445D-80A3-EFAA6D9BD497}"/>
    <cellStyle name="Normal 8" xfId="90" xr:uid="{7CAF36DE-D68F-42C9-83D2-A00A02504EE4}"/>
    <cellStyle name="Normal 9" xfId="91" xr:uid="{E79D62AF-E451-43D7-B99B-7D37ACC69C64}"/>
    <cellStyle name="Output Amounts" xfId="92" xr:uid="{3FB95DC1-DA02-401B-A451-017FEF26675A}"/>
    <cellStyle name="Output Column Headings" xfId="93" xr:uid="{69037A6E-68D7-4699-BF5B-590B3FC4C920}"/>
    <cellStyle name="Output Line Items" xfId="94" xr:uid="{0B555532-9924-494D-93B1-7563A11C2CCC}"/>
    <cellStyle name="Output Report Heading" xfId="95" xr:uid="{F998A77B-12F3-4868-8A91-B3A4222DFB7D}"/>
    <cellStyle name="Output Report Title" xfId="96" xr:uid="{D6224CCA-0533-4D42-9D4A-74DE66EE7FF6}"/>
    <cellStyle name="Percent" xfId="97" builtinId="5"/>
    <cellStyle name="Percent 10" xfId="98" xr:uid="{ACFB328F-5344-456A-9DB2-EA2800650566}"/>
    <cellStyle name="Percent 11" xfId="99" xr:uid="{FA0794FB-4941-4D17-83E7-8AD39FDE955A}"/>
    <cellStyle name="Percent 2" xfId="100" xr:uid="{680C80E2-B835-40BE-9520-FCBE6D13CFD0}"/>
    <cellStyle name="Percent 2 2" xfId="101" xr:uid="{EB47CF31-54AD-43B7-B7F5-F7A81AEF2D10}"/>
    <cellStyle name="Percent 3" xfId="102" xr:uid="{5BFC287D-78AE-4A18-9D58-D2B054C29AED}"/>
    <cellStyle name="Percent 3 2" xfId="103" xr:uid="{FAEE7E19-CF65-4D26-94D8-6C539424B456}"/>
    <cellStyle name="Percent 4" xfId="104" xr:uid="{DEC4D2F1-861B-4E2D-B897-2A0691CA41EE}"/>
    <cellStyle name="Percent 4 2" xfId="105" xr:uid="{C8C829EB-4CA3-4DAC-879C-7FB2AC6723F9}"/>
    <cellStyle name="Percent 5" xfId="106" xr:uid="{A32BE7FF-CCAA-4057-8F98-16E5BD475E45}"/>
    <cellStyle name="Percent 6" xfId="107" xr:uid="{1B1AE711-C2C3-46C0-A714-362E80306840}"/>
    <cellStyle name="Percent 7" xfId="108" xr:uid="{6904DCC6-0210-436D-821A-EA886BE4B981}"/>
    <cellStyle name="Percent 8" xfId="109" xr:uid="{80C6B0F5-DDA4-44A5-B19A-DA62176293A3}"/>
    <cellStyle name="Percent 9" xfId="110" xr:uid="{E2ABBF2D-927C-4FFB-B625-4B486F97A075}"/>
    <cellStyle name="ReportTitlePrompt" xfId="111" xr:uid="{64CB6BC1-CD28-4149-A12C-3BFEF1EBE3B3}"/>
    <cellStyle name="ReportTitleValue" xfId="112" xr:uid="{E73DB527-A9AD-461C-A19D-7A4277E55352}"/>
    <cellStyle name="RowAcctAbovePrompt" xfId="113" xr:uid="{7B7BF7AD-BEFA-422C-BE6B-4C15B21464F3}"/>
    <cellStyle name="RowAcctSOBAbovePrompt" xfId="114" xr:uid="{C049D0E9-4DCD-4C52-89BE-56A403B3DF98}"/>
    <cellStyle name="RowAcctSOBValue" xfId="115" xr:uid="{9367A92E-8278-4E3F-8A35-7ECF3430794A}"/>
    <cellStyle name="RowAcctValue" xfId="116" xr:uid="{8202E4BA-2A24-4D9E-B07E-CFBFE1454C6A}"/>
    <cellStyle name="RowAttrAbovePrompt" xfId="117" xr:uid="{C062EC6B-8EEB-4E79-AD7E-CDBE8E11D0F5}"/>
    <cellStyle name="RowAttrValue" xfId="118" xr:uid="{23ED65EE-4773-4A57-9D0B-358C220323A3}"/>
    <cellStyle name="RowColSetAbovePrompt" xfId="119" xr:uid="{AD0A9A18-B4EE-4467-9DD9-E3910A7BCD58}"/>
    <cellStyle name="RowColSetLeftPrompt" xfId="120" xr:uid="{2CD16C72-4E74-4143-B964-92666E17318F}"/>
    <cellStyle name="RowColSetValue" xfId="121" xr:uid="{F0079EE5-535B-48C2-A673-5ABFAEACE843}"/>
    <cellStyle name="RowLeftPrompt" xfId="122" xr:uid="{80E1AAC9-046A-4995-85E5-0C9565E89353}"/>
    <cellStyle name="SampleUsingFormatMask" xfId="123" xr:uid="{1D57F83F-3506-4A4C-A50F-A20CAEACE272}"/>
    <cellStyle name="SampleWithNoFormatMask" xfId="124" xr:uid="{7E4013CB-8009-4F9C-BEFE-3261594034EB}"/>
    <cellStyle name="UploadThisRowValue" xfId="125" xr:uid="{40BCAE34-5634-4EFF-BCDE-965807FEE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09E8E-3E94-4D6E-8776-27D53AF1C0FE}">
  <dimension ref="A1:L20"/>
  <sheetViews>
    <sheetView tabSelected="1" zoomScaleNormal="100" zoomScaleSheetLayoutView="100" workbookViewId="0">
      <selection activeCell="A2" sqref="C2"/>
    </sheetView>
  </sheetViews>
  <sheetFormatPr defaultRowHeight="12.75"/>
  <cols>
    <col min="1" max="1" width="5" bestFit="1" customWidth="1"/>
    <col min="2" max="2" width="48.85546875" customWidth="1"/>
    <col min="3" max="3" width="12.28515625" customWidth="1"/>
    <col min="4" max="4" width="10.42578125" customWidth="1"/>
    <col min="5" max="5" width="12.28515625" customWidth="1"/>
    <col min="6" max="6" width="10.42578125" customWidth="1"/>
    <col min="7" max="7" width="12.28515625" customWidth="1"/>
    <col min="8" max="8" width="10.42578125" customWidth="1"/>
    <col min="9" max="9" width="12.28515625" customWidth="1"/>
    <col min="10" max="10" width="10.42578125" customWidth="1"/>
    <col min="11" max="11" width="9.7109375" customWidth="1"/>
    <col min="12" max="12" width="9.85546875" customWidth="1"/>
  </cols>
  <sheetData>
    <row r="1" spans="1:12">
      <c r="A1" s="13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3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3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3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C5" s="33">
        <v>45291</v>
      </c>
      <c r="D5" s="33"/>
      <c r="E5" s="33">
        <v>44926</v>
      </c>
      <c r="F5" s="33"/>
      <c r="G5" s="33">
        <v>44561</v>
      </c>
      <c r="H5" s="33"/>
      <c r="I5" s="33">
        <v>44196</v>
      </c>
      <c r="J5" s="33"/>
      <c r="K5" s="33">
        <v>43830</v>
      </c>
      <c r="L5" s="33"/>
    </row>
    <row r="6" spans="1:12" ht="25.5">
      <c r="A6" s="15" t="s">
        <v>9</v>
      </c>
      <c r="B6" s="16" t="s">
        <v>10</v>
      </c>
      <c r="C6" s="16" t="s">
        <v>6</v>
      </c>
      <c r="D6" s="16" t="s">
        <v>7</v>
      </c>
      <c r="E6" s="16" t="s">
        <v>6</v>
      </c>
      <c r="F6" s="16" t="s">
        <v>7</v>
      </c>
      <c r="G6" s="16" t="s">
        <v>6</v>
      </c>
      <c r="H6" s="16" t="s">
        <v>7</v>
      </c>
      <c r="I6" s="16" t="s">
        <v>6</v>
      </c>
      <c r="J6" s="16" t="s">
        <v>7</v>
      </c>
      <c r="K6" s="16" t="s">
        <v>6</v>
      </c>
      <c r="L6" s="16" t="s">
        <v>7</v>
      </c>
    </row>
    <row r="7" spans="1:12">
      <c r="A7" s="3"/>
      <c r="B7" s="1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24">
        <v>1</v>
      </c>
      <c r="B9" t="s">
        <v>2</v>
      </c>
      <c r="C9" s="29">
        <f>7445756/1000</f>
        <v>7445.7560000000003</v>
      </c>
      <c r="D9" s="27">
        <f>C9/C$12</f>
        <v>0.39776538915294674</v>
      </c>
      <c r="E9" s="29">
        <f>(8753279-2199225)/1000</f>
        <v>6554.0540000000001</v>
      </c>
      <c r="F9" s="27">
        <f>E9/E$12</f>
        <v>0.39987326672169093</v>
      </c>
      <c r="G9" s="29">
        <f>(7956553-2194572)/1000</f>
        <v>5761.9809999999998</v>
      </c>
      <c r="H9" s="27">
        <f>G9/G$12</f>
        <v>0.41006087168041394</v>
      </c>
      <c r="I9" s="29">
        <f>5125033/1000</f>
        <v>5125.0330000000004</v>
      </c>
      <c r="J9" s="27">
        <f>I9/I$12</f>
        <v>0.41537968011350779</v>
      </c>
      <c r="K9" s="29">
        <f>4324285/1000</f>
        <v>4324.2849999999999</v>
      </c>
      <c r="L9" s="27">
        <f>K9/K$12</f>
        <v>0.4137256196386167</v>
      </c>
    </row>
    <row r="10" spans="1:12">
      <c r="A10" s="24">
        <v>2</v>
      </c>
      <c r="B10" t="s">
        <v>3</v>
      </c>
      <c r="C10" s="29">
        <v>0</v>
      </c>
      <c r="D10" s="27">
        <f>C10/C$12</f>
        <v>0</v>
      </c>
      <c r="E10" s="29">
        <v>0</v>
      </c>
      <c r="F10" s="27">
        <f>E10/E$12</f>
        <v>0</v>
      </c>
      <c r="G10" s="29">
        <v>0</v>
      </c>
      <c r="H10" s="27">
        <f>G10/G$12</f>
        <v>0</v>
      </c>
      <c r="I10" s="29">
        <v>0</v>
      </c>
      <c r="J10" s="27">
        <f>I10/I$12</f>
        <v>0</v>
      </c>
      <c r="K10" s="29">
        <v>0</v>
      </c>
      <c r="L10" s="27">
        <f>K10/K$12</f>
        <v>0</v>
      </c>
    </row>
    <row r="11" spans="1:12">
      <c r="A11" s="24">
        <v>3</v>
      </c>
      <c r="B11" t="s">
        <v>4</v>
      </c>
      <c r="C11" s="30">
        <f>11273208/1000</f>
        <v>11273.208000000001</v>
      </c>
      <c r="D11" s="27">
        <f>C11/C$12</f>
        <v>0.60223461084705332</v>
      </c>
      <c r="E11" s="30">
        <f>9836274/1000</f>
        <v>9836.2739999999994</v>
      </c>
      <c r="F11" s="27">
        <f>E11/E$12</f>
        <v>0.6001267332783089</v>
      </c>
      <c r="G11" s="30">
        <f>8289545/1000</f>
        <v>8289.5450000000001</v>
      </c>
      <c r="H11" s="27">
        <f>G11/G$12</f>
        <v>0.58993912831958606</v>
      </c>
      <c r="I11" s="30">
        <f>7213156/1000</f>
        <v>7213.1559999999999</v>
      </c>
      <c r="J11" s="27">
        <f>I11/I$12</f>
        <v>0.58462031988649221</v>
      </c>
      <c r="K11" s="30">
        <f>6127775/1000</f>
        <v>6127.7749999999996</v>
      </c>
      <c r="L11" s="27">
        <f>K11/K$12</f>
        <v>0.58627438036138335</v>
      </c>
    </row>
    <row r="12" spans="1:12" s="2" customFormat="1">
      <c r="A12" s="25">
        <v>4</v>
      </c>
      <c r="B12" s="2" t="s">
        <v>5</v>
      </c>
      <c r="C12" s="9">
        <f>SUM(C9:C11)</f>
        <v>18718.964</v>
      </c>
      <c r="E12" s="9">
        <f>SUM(E9:E11)</f>
        <v>16390.328000000001</v>
      </c>
      <c r="G12" s="9">
        <f>SUM(G9:G11)</f>
        <v>14051.526</v>
      </c>
      <c r="I12" s="9">
        <f>SUM(I9:I11)</f>
        <v>12338.189</v>
      </c>
      <c r="K12" s="9">
        <f>SUM(K9:K11)</f>
        <v>10452.06</v>
      </c>
    </row>
    <row r="13" spans="1:12">
      <c r="A13" s="24">
        <v>5</v>
      </c>
      <c r="B13" t="s">
        <v>28</v>
      </c>
    </row>
    <row r="14" spans="1:12">
      <c r="A14" s="24">
        <v>6</v>
      </c>
    </row>
    <row r="15" spans="1:12">
      <c r="A15" s="26">
        <v>7</v>
      </c>
      <c r="B15" s="1" t="s">
        <v>23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24">
        <v>8</v>
      </c>
      <c r="B16" t="s">
        <v>2</v>
      </c>
      <c r="C16" s="7">
        <f>C9</f>
        <v>7445.7560000000003</v>
      </c>
      <c r="D16" s="8">
        <f>C16/C$19</f>
        <v>0.39689365897092749</v>
      </c>
      <c r="E16" s="7">
        <f>E9</f>
        <v>6554.0540000000001</v>
      </c>
      <c r="F16" s="8">
        <f>E16/E$19</f>
        <v>0.39949203853792492</v>
      </c>
      <c r="G16" s="7">
        <f>G9</f>
        <v>5761.9809999999998</v>
      </c>
      <c r="H16" s="8">
        <f>G16/G$19</f>
        <v>0.40981562148046913</v>
      </c>
      <c r="I16" s="7">
        <f>I9</f>
        <v>5125.0330000000004</v>
      </c>
      <c r="J16" s="8">
        <f>I16/I$19</f>
        <v>0.4146667359769225</v>
      </c>
      <c r="K16" s="7">
        <f>K9</f>
        <v>4324.2849999999999</v>
      </c>
      <c r="L16" s="8">
        <f>K16/K$19</f>
        <v>0.41163172526662994</v>
      </c>
    </row>
    <row r="17" spans="1:12">
      <c r="A17" s="24">
        <v>9</v>
      </c>
      <c r="B17" t="s">
        <v>3</v>
      </c>
      <c r="C17" s="29">
        <v>41.113999999999997</v>
      </c>
      <c r="D17" s="27">
        <f>C17/C$19</f>
        <v>2.1915687130938367E-3</v>
      </c>
      <c r="E17" s="29">
        <v>15.641</v>
      </c>
      <c r="F17" s="27">
        <f>E17/E$19</f>
        <v>9.5337251947751468E-4</v>
      </c>
      <c r="G17" s="29">
        <v>8.4090000000000007</v>
      </c>
      <c r="H17" s="27">
        <f>G17/G$19</f>
        <v>5.980824235673921E-4</v>
      </c>
      <c r="I17" s="29">
        <v>21.213274999999999</v>
      </c>
      <c r="J17" s="27">
        <f>I17/I$19</f>
        <v>1.7163673880013748E-3</v>
      </c>
      <c r="K17" s="29">
        <v>53.167693999999997</v>
      </c>
      <c r="L17" s="27">
        <f>K17/K$19</f>
        <v>5.0610701213421984E-3</v>
      </c>
    </row>
    <row r="18" spans="1:12">
      <c r="A18" s="24">
        <v>10</v>
      </c>
      <c r="B18" t="s">
        <v>4</v>
      </c>
      <c r="C18" s="31">
        <f>C11</f>
        <v>11273.208000000001</v>
      </c>
      <c r="D18" s="8">
        <f>C18/C$19</f>
        <v>0.60091477231597867</v>
      </c>
      <c r="E18" s="31">
        <f>E11</f>
        <v>9836.2739999999994</v>
      </c>
      <c r="F18" s="8">
        <f>E18/E$19</f>
        <v>0.59955458894259772</v>
      </c>
      <c r="G18" s="31">
        <f>G11</f>
        <v>8289.5450000000001</v>
      </c>
      <c r="H18" s="8">
        <f>G18/G$19</f>
        <v>0.58958629609596347</v>
      </c>
      <c r="I18" s="31">
        <f>I11</f>
        <v>7213.1559999999999</v>
      </c>
      <c r="J18" s="8">
        <f>I18/I$19</f>
        <v>0.5836168966350761</v>
      </c>
      <c r="K18" s="31">
        <f>K11</f>
        <v>6127.7749999999996</v>
      </c>
      <c r="L18" s="8">
        <f>K18/K$19</f>
        <v>0.5833072046120279</v>
      </c>
    </row>
    <row r="19" spans="1:12">
      <c r="A19" s="25">
        <v>11</v>
      </c>
      <c r="B19" s="2" t="s">
        <v>5</v>
      </c>
      <c r="C19" s="9">
        <f>SUM(C16:C18)</f>
        <v>18760.078000000001</v>
      </c>
      <c r="D19" s="2"/>
      <c r="E19" s="9">
        <f>SUM(E16:E18)</f>
        <v>16405.968999999997</v>
      </c>
      <c r="F19" s="2"/>
      <c r="G19" s="9">
        <f>SUM(G16:G18)</f>
        <v>14059.934999999999</v>
      </c>
      <c r="H19" s="2"/>
      <c r="I19" s="9">
        <f>SUM(I16:I18)</f>
        <v>12359.402275</v>
      </c>
      <c r="J19" s="2"/>
      <c r="K19" s="9">
        <f>SUM(K16:K18)</f>
        <v>10505.227693999999</v>
      </c>
      <c r="L19" s="2"/>
    </row>
    <row r="20" spans="1:12">
      <c r="A20" s="24">
        <v>12</v>
      </c>
      <c r="B20" t="s">
        <v>29</v>
      </c>
    </row>
  </sheetData>
  <mergeCells count="5">
    <mergeCell ref="C5:D5"/>
    <mergeCell ref="I5:J5"/>
    <mergeCell ref="K5:L5"/>
    <mergeCell ref="G5:H5"/>
    <mergeCell ref="E5:F5"/>
  </mergeCells>
  <phoneticPr fontId="2" type="noConversion"/>
  <printOptions horizontalCentered="1"/>
  <pageMargins left="0.5" right="0.5" top="1" bottom="1" header="0.25" footer="0.5"/>
  <pageSetup scale="70" orientation="landscape" r:id="rId1"/>
  <headerFooter alignWithMargins="0">
    <oddHeader>&amp;R&amp;9CASE NO. 2024-00276
ATTACHMENT 1
TO STAFF DR NO. 1-21</oddHeader>
  </headerFooter>
  <ignoredErrors>
    <ignoredError sqref="E10:M15 E16:M19 D20:M24 D16:D19 E9:F9 G9:M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C68F-8DC6-4D26-A595-9223C4EAA192}">
  <sheetPr>
    <pageSetUpPr fitToPage="1"/>
  </sheetPr>
  <dimension ref="A1:V42"/>
  <sheetViews>
    <sheetView zoomScaleNormal="100" zoomScaleSheetLayoutView="100" workbookViewId="0">
      <selection activeCell="A2" sqref="A2:J2"/>
    </sheetView>
  </sheetViews>
  <sheetFormatPr defaultRowHeight="12.75"/>
  <cols>
    <col min="1" max="1" width="6.140625" customWidth="1"/>
    <col min="2" max="2" width="29.7109375" bestFit="1" customWidth="1"/>
    <col min="3" max="3" width="11.85546875" bestFit="1" customWidth="1"/>
    <col min="4" max="4" width="14" customWidth="1"/>
    <col min="5" max="5" width="13.7109375" customWidth="1"/>
    <col min="6" max="6" width="13" customWidth="1"/>
    <col min="7" max="7" width="16.5703125" bestFit="1" customWidth="1"/>
    <col min="8" max="8" width="15.5703125" bestFit="1" customWidth="1"/>
    <col min="9" max="9" width="15.5703125" customWidth="1"/>
    <col min="10" max="10" width="14.42578125" customWidth="1"/>
    <col min="11" max="11" width="17.28515625" bestFit="1" customWidth="1"/>
    <col min="12" max="12" width="9.140625" bestFit="1" customWidth="1"/>
    <col min="13" max="13" width="16.5703125" bestFit="1" customWidth="1"/>
    <col min="14" max="14" width="9.5703125" bestFit="1" customWidth="1"/>
    <col min="15" max="15" width="12.5703125" customWidth="1"/>
  </cols>
  <sheetData>
    <row r="1" spans="1:2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3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U5" s="1"/>
      <c r="V5" s="1"/>
    </row>
    <row r="6" spans="1:22" ht="51">
      <c r="A6" s="17" t="s">
        <v>8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17" t="s">
        <v>24</v>
      </c>
      <c r="J6" s="17" t="s">
        <v>17</v>
      </c>
      <c r="K6" s="3"/>
    </row>
    <row r="7" spans="1:22">
      <c r="A7" s="24">
        <v>1</v>
      </c>
      <c r="B7" s="28" t="s">
        <v>25</v>
      </c>
      <c r="C7" s="5">
        <f>D7+E7+F7+J7</f>
        <v>16390.329082149998</v>
      </c>
      <c r="D7" s="11">
        <v>6554.0546312000006</v>
      </c>
      <c r="E7" s="11">
        <v>0</v>
      </c>
      <c r="F7" s="12">
        <v>0</v>
      </c>
      <c r="G7" s="21">
        <v>6066.4791658599988</v>
      </c>
      <c r="H7" s="29">
        <v>3378.4654439699998</v>
      </c>
      <c r="I7" s="32">
        <v>391.32984112000008</v>
      </c>
      <c r="J7" s="20">
        <f>SUM(G7:I7)</f>
        <v>9836.2744509499989</v>
      </c>
      <c r="K7" s="23"/>
      <c r="L7" s="23"/>
      <c r="M7" s="18"/>
      <c r="N7" s="19"/>
    </row>
    <row r="8" spans="1:22">
      <c r="A8" s="24">
        <v>2</v>
      </c>
      <c r="B8" s="4">
        <v>44927</v>
      </c>
      <c r="C8" s="5">
        <f t="shared" ref="C8:C19" si="0">D8+E8+F8+J8</f>
        <v>16499.07437907</v>
      </c>
      <c r="D8" s="11">
        <v>6554.2397750399969</v>
      </c>
      <c r="E8" s="11">
        <v>0</v>
      </c>
      <c r="F8" s="12">
        <v>0</v>
      </c>
      <c r="G8" s="21">
        <v>6068.0131493999997</v>
      </c>
      <c r="H8" s="29">
        <v>3516.641784160001</v>
      </c>
      <c r="I8" s="32">
        <v>360.17967047000002</v>
      </c>
      <c r="J8" s="20">
        <f t="shared" ref="J8:J19" si="1">SUM(G8:I8)</f>
        <v>9944.8346040300021</v>
      </c>
      <c r="K8" s="23"/>
      <c r="L8" s="23"/>
      <c r="M8" s="19"/>
      <c r="N8" s="19"/>
    </row>
    <row r="9" spans="1:22">
      <c r="A9" s="24">
        <v>3</v>
      </c>
      <c r="B9" s="4">
        <v>44958</v>
      </c>
      <c r="C9" s="5">
        <f t="shared" si="0"/>
        <v>16554.03033252</v>
      </c>
      <c r="D9" s="11">
        <v>6554.4245617799997</v>
      </c>
      <c r="E9" s="11">
        <v>0</v>
      </c>
      <c r="F9" s="12">
        <v>0</v>
      </c>
      <c r="G9" s="21">
        <v>6069.0349746100001</v>
      </c>
      <c r="H9" s="29">
        <v>3536.9191238599992</v>
      </c>
      <c r="I9" s="32">
        <v>393.65167227000001</v>
      </c>
      <c r="J9" s="20">
        <f t="shared" si="1"/>
        <v>9999.6057707399996</v>
      </c>
      <c r="K9" s="23"/>
      <c r="L9" s="23"/>
      <c r="M9" s="19"/>
      <c r="N9" s="19"/>
    </row>
    <row r="10" spans="1:22" ht="14.25">
      <c r="A10" s="24">
        <v>4</v>
      </c>
      <c r="B10" s="4">
        <v>44986</v>
      </c>
      <c r="C10" s="5">
        <f>D10+E10+F10+J10</f>
        <v>16759.814282110001</v>
      </c>
      <c r="D10" s="11">
        <v>6554.6085205499994</v>
      </c>
      <c r="E10" s="11">
        <v>0</v>
      </c>
      <c r="F10" s="12">
        <v>0</v>
      </c>
      <c r="G10" s="21">
        <v>6214.2458907600003</v>
      </c>
      <c r="H10" s="29">
        <v>3629.963068940001</v>
      </c>
      <c r="I10" s="32">
        <v>360.99680185999989</v>
      </c>
      <c r="J10" s="20">
        <f t="shared" si="1"/>
        <v>10205.205761560001</v>
      </c>
      <c r="K10" s="23"/>
      <c r="L10" s="23"/>
      <c r="M10" s="19"/>
      <c r="N10" s="19"/>
      <c r="O10" s="14"/>
      <c r="P10" s="10"/>
    </row>
    <row r="11" spans="1:22" ht="14.25">
      <c r="A11" s="24">
        <v>5</v>
      </c>
      <c r="B11" s="4">
        <v>45017</v>
      </c>
      <c r="C11" s="5">
        <f t="shared" si="0"/>
        <v>16880.042362350003</v>
      </c>
      <c r="D11" s="11">
        <v>6554.7921178700017</v>
      </c>
      <c r="E11" s="11">
        <v>49.944111110000001</v>
      </c>
      <c r="F11" s="12">
        <v>0</v>
      </c>
      <c r="G11" s="21">
        <v>6215.3680694499999</v>
      </c>
      <c r="H11" s="29">
        <v>3688.6030851099999</v>
      </c>
      <c r="I11" s="32">
        <v>371.33497881000005</v>
      </c>
      <c r="J11" s="20">
        <f t="shared" si="1"/>
        <v>10275.306133370001</v>
      </c>
      <c r="K11" s="23"/>
      <c r="L11" s="23"/>
      <c r="M11" s="19"/>
      <c r="N11" s="19"/>
      <c r="O11" s="14"/>
      <c r="P11" s="10"/>
    </row>
    <row r="12" spans="1:22" ht="14.25">
      <c r="A12" s="24">
        <v>6</v>
      </c>
      <c r="B12" s="4">
        <v>45047</v>
      </c>
      <c r="C12" s="5">
        <f t="shared" si="0"/>
        <v>16986.593113479998</v>
      </c>
      <c r="D12" s="11">
        <v>6554.9753524899998</v>
      </c>
      <c r="E12" s="11">
        <v>1E-8</v>
      </c>
      <c r="F12" s="12">
        <v>0</v>
      </c>
      <c r="G12" s="21">
        <v>6400.5749693199987</v>
      </c>
      <c r="H12" s="29">
        <v>3628.8481753500014</v>
      </c>
      <c r="I12" s="32">
        <v>402.19461631000001</v>
      </c>
      <c r="J12" s="20">
        <f t="shared" si="1"/>
        <v>10431.61776098</v>
      </c>
      <c r="K12" s="23"/>
      <c r="L12" s="23"/>
      <c r="M12" s="19"/>
      <c r="N12" s="19"/>
      <c r="O12" s="14"/>
      <c r="P12" s="10"/>
    </row>
    <row r="13" spans="1:22" ht="14.25">
      <c r="A13" s="24">
        <v>7</v>
      </c>
      <c r="B13" s="4">
        <v>45078</v>
      </c>
      <c r="C13" s="5">
        <f t="shared" si="0"/>
        <v>17157.53853745</v>
      </c>
      <c r="D13" s="11">
        <v>6555.1572219400014</v>
      </c>
      <c r="E13" s="11">
        <v>0</v>
      </c>
      <c r="F13" s="12">
        <v>0</v>
      </c>
      <c r="G13" s="21">
        <v>6538.5570187499998</v>
      </c>
      <c r="H13" s="29">
        <v>3659.4212691699995</v>
      </c>
      <c r="I13" s="10">
        <v>404.40302758999997</v>
      </c>
      <c r="J13" s="20">
        <f t="shared" si="1"/>
        <v>10602.38131551</v>
      </c>
      <c r="K13" s="23"/>
      <c r="L13" s="23"/>
      <c r="M13" s="19"/>
      <c r="N13" s="19"/>
      <c r="O13" s="14"/>
      <c r="P13" s="10"/>
    </row>
    <row r="14" spans="1:22" ht="14.25">
      <c r="A14" s="24">
        <v>8</v>
      </c>
      <c r="B14" s="4">
        <v>45108</v>
      </c>
      <c r="C14" s="5">
        <f t="shared" si="0"/>
        <v>17381.686594229999</v>
      </c>
      <c r="D14" s="11">
        <v>6555.3387233300009</v>
      </c>
      <c r="E14" s="11">
        <v>5</v>
      </c>
      <c r="F14" s="12">
        <v>0</v>
      </c>
      <c r="G14" s="21">
        <v>6678.2683252299994</v>
      </c>
      <c r="H14" s="29">
        <v>3708.3018075200002</v>
      </c>
      <c r="I14" s="10">
        <v>434.77773814999995</v>
      </c>
      <c r="J14" s="20">
        <f t="shared" si="1"/>
        <v>10821.347870899999</v>
      </c>
      <c r="K14" s="23"/>
      <c r="L14" s="23"/>
      <c r="M14" s="19"/>
      <c r="N14" s="19"/>
      <c r="O14" s="14"/>
      <c r="P14" s="10"/>
    </row>
    <row r="15" spans="1:22" ht="14.25">
      <c r="A15" s="24">
        <v>9</v>
      </c>
      <c r="B15" s="4">
        <v>45139</v>
      </c>
      <c r="C15" s="5">
        <f t="shared" si="0"/>
        <v>17509.929491570001</v>
      </c>
      <c r="D15" s="11">
        <v>6555.5198553399987</v>
      </c>
      <c r="E15" s="11">
        <v>165.80374309000001</v>
      </c>
      <c r="F15" s="12">
        <v>0</v>
      </c>
      <c r="G15" s="21">
        <v>6680.1343743199986</v>
      </c>
      <c r="H15" s="29">
        <v>3645.8878509000015</v>
      </c>
      <c r="I15" s="10">
        <v>462.58366791999998</v>
      </c>
      <c r="J15" s="20">
        <f t="shared" si="1"/>
        <v>10788.60589314</v>
      </c>
      <c r="K15" s="23"/>
      <c r="L15" s="23"/>
      <c r="M15" s="19"/>
      <c r="N15" s="19"/>
      <c r="O15" s="14"/>
      <c r="P15" s="10"/>
    </row>
    <row r="16" spans="1:22" ht="14.25">
      <c r="A16" s="24">
        <v>10</v>
      </c>
      <c r="B16" s="4">
        <v>45170</v>
      </c>
      <c r="C16" s="5">
        <f t="shared" si="0"/>
        <v>17667.697392460002</v>
      </c>
      <c r="D16" s="11">
        <v>6555.7006166000019</v>
      </c>
      <c r="E16" s="11">
        <v>241.93313309999996</v>
      </c>
      <c r="F16" s="12">
        <v>0</v>
      </c>
      <c r="G16" s="21">
        <v>6684.861965789999</v>
      </c>
      <c r="H16" s="29">
        <v>3666.6737027900003</v>
      </c>
      <c r="I16" s="10">
        <v>518.52797418</v>
      </c>
      <c r="J16" s="20">
        <f t="shared" si="1"/>
        <v>10870.06364276</v>
      </c>
      <c r="K16" s="23"/>
      <c r="L16" s="23"/>
      <c r="M16" s="19"/>
      <c r="N16" s="19"/>
      <c r="O16" s="14"/>
      <c r="P16" s="10"/>
    </row>
    <row r="17" spans="1:16" ht="14.25">
      <c r="A17" s="24">
        <v>11</v>
      </c>
      <c r="B17" s="4">
        <v>45200</v>
      </c>
      <c r="C17" s="5">
        <f t="shared" si="0"/>
        <v>18411.743582330004</v>
      </c>
      <c r="D17" s="11">
        <v>7445.482656250002</v>
      </c>
      <c r="E17" s="11">
        <v>5.0000000000000004E-8</v>
      </c>
      <c r="F17" s="12">
        <v>0</v>
      </c>
      <c r="G17" s="21">
        <v>6687.0339360199996</v>
      </c>
      <c r="H17" s="29">
        <v>3729.616363000001</v>
      </c>
      <c r="I17" s="10">
        <v>549.61062701000003</v>
      </c>
      <c r="J17" s="20">
        <f t="shared" si="1"/>
        <v>10966.260926030001</v>
      </c>
      <c r="K17" s="23"/>
      <c r="L17" s="23"/>
      <c r="M17" s="19"/>
      <c r="N17" s="19"/>
      <c r="O17" s="14"/>
      <c r="P17" s="10"/>
    </row>
    <row r="18" spans="1:16" ht="14.25">
      <c r="A18" s="24">
        <v>12</v>
      </c>
      <c r="B18" s="4">
        <v>45231</v>
      </c>
      <c r="C18" s="5">
        <f t="shared" si="0"/>
        <v>18354.427915669999</v>
      </c>
      <c r="D18" s="11">
        <v>7445.4516928799985</v>
      </c>
      <c r="E18" s="11">
        <v>4.0000000000000001E-8</v>
      </c>
      <c r="F18" s="12">
        <v>0</v>
      </c>
      <c r="G18" s="21">
        <v>6688.3862318399988</v>
      </c>
      <c r="H18" s="29">
        <v>3711.0970551900009</v>
      </c>
      <c r="I18" s="10">
        <v>509.49293571999999</v>
      </c>
      <c r="J18" s="20">
        <f t="shared" si="1"/>
        <v>10908.97622275</v>
      </c>
      <c r="K18" s="23"/>
      <c r="L18" s="23"/>
      <c r="M18" s="19"/>
      <c r="N18" s="19"/>
      <c r="O18" s="14"/>
      <c r="P18" s="10"/>
    </row>
    <row r="19" spans="1:16" ht="14.25">
      <c r="A19" s="24">
        <v>13</v>
      </c>
      <c r="B19" s="4">
        <v>45261</v>
      </c>
      <c r="C19" s="5">
        <f t="shared" si="0"/>
        <v>18718.964315379999</v>
      </c>
      <c r="D19" s="11">
        <v>7445.7561703900001</v>
      </c>
      <c r="E19" s="11">
        <v>4.0000000000000001E-8</v>
      </c>
      <c r="F19" s="12">
        <v>0</v>
      </c>
      <c r="G19" s="21">
        <v>6946.5488180399989</v>
      </c>
      <c r="H19" s="29">
        <v>3858.0676162700011</v>
      </c>
      <c r="I19" s="10">
        <v>468.59171063999997</v>
      </c>
      <c r="J19" s="20">
        <f t="shared" si="1"/>
        <v>11273.208144949998</v>
      </c>
      <c r="K19" s="23"/>
      <c r="L19" s="23"/>
      <c r="M19" s="19"/>
      <c r="N19" s="19"/>
      <c r="O19" s="14"/>
      <c r="P19" s="10"/>
    </row>
    <row r="20" spans="1:16" ht="14.25">
      <c r="A20" s="24">
        <v>14</v>
      </c>
      <c r="B20" t="s">
        <v>18</v>
      </c>
      <c r="C20" s="5">
        <f t="shared" ref="C20:J20" si="2">SUM(C7:C19)</f>
        <v>225271.87138077</v>
      </c>
      <c r="D20" s="5">
        <f t="shared" si="2"/>
        <v>87885.501895659996</v>
      </c>
      <c r="E20" s="5">
        <f t="shared" si="2"/>
        <v>462.68098743999991</v>
      </c>
      <c r="F20" s="5">
        <f t="shared" si="2"/>
        <v>0</v>
      </c>
      <c r="G20" s="5">
        <f t="shared" si="2"/>
        <v>83937.506889389973</v>
      </c>
      <c r="H20" s="5">
        <f t="shared" si="2"/>
        <v>47358.50634623001</v>
      </c>
      <c r="I20" s="5">
        <f t="shared" si="2"/>
        <v>5627.6752620500001</v>
      </c>
      <c r="J20" s="5">
        <f t="shared" si="2"/>
        <v>136923.68849767002</v>
      </c>
      <c r="K20" s="23"/>
      <c r="M20" s="19"/>
      <c r="O20" s="14"/>
      <c r="P20" s="10"/>
    </row>
    <row r="21" spans="1:16" ht="14.25">
      <c r="A21" s="24">
        <v>15</v>
      </c>
      <c r="B21" t="s">
        <v>19</v>
      </c>
      <c r="C21" s="5">
        <f t="shared" ref="C21:J21" si="3">C20/13</f>
        <v>17328.60549082846</v>
      </c>
      <c r="D21" s="5">
        <f t="shared" si="3"/>
        <v>6760.4232227430766</v>
      </c>
      <c r="E21" s="5">
        <f t="shared" si="3"/>
        <v>35.590845187692302</v>
      </c>
      <c r="F21" s="5">
        <f t="shared" si="3"/>
        <v>0</v>
      </c>
      <c r="G21" s="5">
        <f t="shared" si="3"/>
        <v>6456.7312991838444</v>
      </c>
      <c r="H21" s="5">
        <f t="shared" si="3"/>
        <v>3642.9620266330776</v>
      </c>
      <c r="I21" s="5">
        <f>I20/13</f>
        <v>432.89809708076922</v>
      </c>
      <c r="J21" s="5">
        <f t="shared" si="3"/>
        <v>10532.591422897694</v>
      </c>
      <c r="O21" s="14"/>
      <c r="P21" s="10"/>
    </row>
    <row r="22" spans="1:16">
      <c r="A22" s="24">
        <v>16</v>
      </c>
      <c r="B22" t="s">
        <v>20</v>
      </c>
      <c r="C22" s="6">
        <f t="shared" ref="C22:I22" si="4">C21/$C$21</f>
        <v>1</v>
      </c>
      <c r="D22" s="6">
        <f t="shared" si="4"/>
        <v>0.39013082883796835</v>
      </c>
      <c r="E22" s="6">
        <f t="shared" si="4"/>
        <v>2.053878207714379E-3</v>
      </c>
      <c r="F22" s="6">
        <f t="shared" si="4"/>
        <v>0</v>
      </c>
      <c r="G22" s="6">
        <f t="shared" si="4"/>
        <v>0.37260536069109595</v>
      </c>
      <c r="H22" s="6">
        <f t="shared" si="4"/>
        <v>0.21022822803376728</v>
      </c>
      <c r="I22" s="6">
        <f t="shared" si="4"/>
        <v>2.4981704229454005E-2</v>
      </c>
      <c r="J22" s="6">
        <f>J21/$C$21</f>
        <v>0.60781529295431747</v>
      </c>
    </row>
    <row r="23" spans="1:16">
      <c r="A23" s="24">
        <v>17</v>
      </c>
      <c r="B23" t="s">
        <v>21</v>
      </c>
      <c r="C23" s="6">
        <f>C19/$C$19</f>
        <v>1</v>
      </c>
      <c r="D23" s="6">
        <f t="shared" ref="D23:J23" si="5">D19/$C$19</f>
        <v>0.39776539155386759</v>
      </c>
      <c r="E23" s="6">
        <f t="shared" si="5"/>
        <v>2.1368703591755306E-12</v>
      </c>
      <c r="F23" s="6">
        <f t="shared" si="5"/>
        <v>0</v>
      </c>
      <c r="G23" s="6">
        <f t="shared" si="5"/>
        <v>0.37109685669588727</v>
      </c>
      <c r="H23" s="6">
        <f t="shared" si="5"/>
        <v>0.20610475832255901</v>
      </c>
      <c r="I23" s="6">
        <f>I19/$C$19</f>
        <v>2.5032993425549328E-2</v>
      </c>
      <c r="J23" s="6">
        <f t="shared" si="5"/>
        <v>0.60223460844399557</v>
      </c>
    </row>
    <row r="25" spans="1:16">
      <c r="B25" t="s">
        <v>31</v>
      </c>
    </row>
    <row r="26" spans="1:16">
      <c r="E26" s="10"/>
    </row>
    <row r="29" spans="1:16">
      <c r="H29" s="23"/>
      <c r="M29" s="19"/>
    </row>
    <row r="30" spans="1:16">
      <c r="K30" s="22"/>
      <c r="O30" s="19"/>
    </row>
    <row r="31" spans="1:16">
      <c r="K31" s="22"/>
      <c r="O31" s="19"/>
    </row>
    <row r="32" spans="1:16">
      <c r="K32" s="22"/>
      <c r="O32" s="19"/>
    </row>
    <row r="33" spans="11:15">
      <c r="K33" s="22"/>
      <c r="O33" s="19"/>
    </row>
    <row r="34" spans="11:15">
      <c r="K34" s="22"/>
      <c r="O34" s="19"/>
    </row>
    <row r="35" spans="11:15">
      <c r="K35" s="22"/>
      <c r="O35" s="19"/>
    </row>
    <row r="36" spans="11:15">
      <c r="K36" s="22"/>
      <c r="O36" s="19"/>
    </row>
    <row r="37" spans="11:15">
      <c r="K37" s="22"/>
      <c r="O37" s="19"/>
    </row>
    <row r="38" spans="11:15">
      <c r="K38" s="22"/>
      <c r="O38" s="19"/>
    </row>
    <row r="39" spans="11:15">
      <c r="K39" s="22"/>
      <c r="O39" s="19"/>
    </row>
    <row r="40" spans="11:15">
      <c r="K40" s="22"/>
      <c r="O40" s="19"/>
    </row>
    <row r="41" spans="11:15">
      <c r="K41" s="22"/>
      <c r="O41" s="19"/>
    </row>
    <row r="42" spans="11:15">
      <c r="K42" s="22"/>
      <c r="O42" s="19"/>
    </row>
  </sheetData>
  <mergeCells count="4">
    <mergeCell ref="A1:J1"/>
    <mergeCell ref="A2:J2"/>
    <mergeCell ref="A3:J3"/>
    <mergeCell ref="A4:J4"/>
  </mergeCells>
  <printOptions horizontalCentered="1"/>
  <pageMargins left="0.5" right="0.5" top="1" bottom="1" header="0.25" footer="0.5"/>
  <pageSetup scale="86" orientation="landscape" r:id="rId1"/>
  <headerFooter alignWithMargins="0">
    <oddHeader>&amp;R&amp;8CASE NO. 2024-00276
ATTACHMENT 1
TO STAFF DR NO. 1-21</oddHeader>
  </headerFooter>
  <ignoredErrors>
    <ignoredError sqref="J7:J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 20a</vt:lpstr>
      <vt:lpstr>Schedule 20b</vt:lpstr>
      <vt:lpstr>'Schedule 20a'!Print_Titles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chrfelan</dc:creator>
  <cp:lastModifiedBy>Wilen, Eric</cp:lastModifiedBy>
  <cp:lastPrinted>2024-10-23T19:47:05Z</cp:lastPrinted>
  <dcterms:created xsi:type="dcterms:W3CDTF">2009-10-07T20:43:46Z</dcterms:created>
  <dcterms:modified xsi:type="dcterms:W3CDTF">2024-10-23T19:47:10Z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