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4-00276 (2024 Kentucky Rate Case)\MFR Attachments\"/>
    </mc:Choice>
  </mc:AlternateContent>
  <xr:revisionPtr revIDLastSave="0" documentId="13_ncr:1_{654B6A87-F672-42C3-86ED-74B1829BFE67}" xr6:coauthVersionLast="47" xr6:coauthVersionMax="47" xr10:uidLastSave="{00000000-0000-0000-0000-000000000000}"/>
  <bookViews>
    <workbookView xWindow="-120" yWindow="-120" windowWidth="29040" windowHeight="15720" tabRatio="887" xr2:uid="{6863C124-5386-4594-8BC4-01D1BB3A997E}"/>
  </bookViews>
  <sheets>
    <sheet name="Cover B" sheetId="1" r:id="rId1"/>
    <sheet name="B.1 B" sheetId="2" r:id="rId2"/>
    <sheet name="B.1 F " sheetId="3" r:id="rId3"/>
    <sheet name="B.2 B" sheetId="4" r:id="rId4"/>
    <sheet name="B.2 F" sheetId="5" r:id="rId5"/>
    <sheet name="B.3 B" sheetId="6" r:id="rId6"/>
    <sheet name="B.3 F" sheetId="7" r:id="rId7"/>
    <sheet name="B.3.1 F" sheetId="8" r:id="rId8"/>
    <sheet name="B.4 B" sheetId="9" r:id="rId9"/>
    <sheet name="B.4 F" sheetId="10" r:id="rId10"/>
    <sheet name="B.4.1 B" sheetId="11" r:id="rId11"/>
    <sheet name="B.4.1 F" sheetId="12" r:id="rId12"/>
    <sheet name="B.4.2 B" sheetId="13" r:id="rId13"/>
    <sheet name="B.4.2 F" sheetId="14" r:id="rId14"/>
    <sheet name="B.5 B" sheetId="15" r:id="rId15"/>
    <sheet name="B.5 F" sheetId="16" r:id="rId16"/>
    <sheet name="B.6 B" sheetId="17" r:id="rId17"/>
    <sheet name="B.6 F" sheetId="18" r:id="rId18"/>
    <sheet name="WP B.4.1B" sheetId="19" r:id="rId19"/>
    <sheet name="WP B.4.1F" sheetId="20" r:id="rId20"/>
    <sheet name="WP B.5 B" sheetId="21" r:id="rId21"/>
    <sheet name="WP B.5 B1" sheetId="22" r:id="rId22"/>
    <sheet name="WP B.5 F" sheetId="23" r:id="rId23"/>
    <sheet name="WP B.5 F1" sheetId="24" r:id="rId24"/>
    <sheet name="WP B.6 B" sheetId="25" r:id="rId25"/>
    <sheet name="WP B.6 F" sheetId="26" r:id="rId26"/>
  </sheets>
  <definedNames>
    <definedName name="_Div012">#REF!</definedName>
    <definedName name="_Div02">#REF!</definedName>
    <definedName name="_Div091">#REF!</definedName>
    <definedName name="_xlnm._FilterDatabase" localSheetId="5" hidden="1">'B.3 B'!$B$184:$N$263</definedName>
    <definedName name="Case_No._2006_00464">#REF!</definedName>
    <definedName name="csDesignMode">1</definedName>
    <definedName name="Div012Cap">#REF!</definedName>
    <definedName name="Div02Cap">#REF!</definedName>
    <definedName name="Div091Cap">#REF!</definedName>
    <definedName name="Div09cap">#REF!</definedName>
    <definedName name="kytax">#REF!</definedName>
    <definedName name="ltdrate">#REF!</definedName>
    <definedName name="_xlnm.Print_Area" localSheetId="1">'B.1 B'!$A$1:$F$31</definedName>
    <definedName name="_xlnm.Print_Area" localSheetId="2">'B.1 F '!$A$1:$F$31</definedName>
    <definedName name="_xlnm.Print_Area" localSheetId="3">'B.2 B'!$A$1:$N$269</definedName>
    <definedName name="_xlnm.Print_Area" localSheetId="4">'B.2 F'!$A$1:$N$269</definedName>
    <definedName name="_xlnm.Print_Area" localSheetId="5">'B.3 B'!$A$1:$N$263</definedName>
    <definedName name="_xlnm.Print_Area" localSheetId="6">'B.3 F'!$A$1:$N$265</definedName>
    <definedName name="_xlnm.Print_Area" localSheetId="7">'B.3.1 F'!$A$1:$H$267</definedName>
    <definedName name="_xlnm.Print_Area" localSheetId="8">'B.4 B'!$A$1:$E$24</definedName>
    <definedName name="_xlnm.Print_Area" localSheetId="9">'B.4 F'!$A$1:$E$24</definedName>
    <definedName name="_xlnm.Print_Area" localSheetId="10">'B.4.1 B'!$A$1:$K$37</definedName>
    <definedName name="_xlnm.Print_Area" localSheetId="11">'B.4.1 F'!$A$1:$K$37</definedName>
    <definedName name="_xlnm.Print_Area" localSheetId="12">'B.4.2 B'!$A$1:$H$34</definedName>
    <definedName name="_xlnm.Print_Area" localSheetId="13">'B.4.2 F'!$A$1:$H$33</definedName>
    <definedName name="_xlnm.Print_Area" localSheetId="14">'B.5 B'!$A$1:$L$51</definedName>
    <definedName name="_xlnm.Print_Area" localSheetId="15">'B.5 F'!$A$1:$L$88</definedName>
    <definedName name="_xlnm.Print_Area" localSheetId="16">'B.6 B'!$A$1:$L$25</definedName>
    <definedName name="_xlnm.Print_Area" localSheetId="17">'B.6 F'!$A$1:$L$25</definedName>
    <definedName name="_xlnm.Print_Area" localSheetId="0">'Cover B'!$A$1:$C$24</definedName>
    <definedName name="_xlnm.Print_Area" localSheetId="18">'WP B.4.1B'!$A$1:$P$59</definedName>
    <definedName name="_xlnm.Print_Area" localSheetId="19">'WP B.4.1F'!$A$1:$P$60</definedName>
    <definedName name="_xlnm.Print_Area" localSheetId="20">'WP B.5 B'!$A$1:$Q$49</definedName>
    <definedName name="_xlnm.Print_Area" localSheetId="21">'WP B.5 B1'!$A$1:$E$33</definedName>
    <definedName name="_xlnm.Print_Area" localSheetId="22">'WP B.5 F'!$A$1:$Q$49</definedName>
    <definedName name="_xlnm.Print_Area" localSheetId="23">'WP B.5 F1'!$A$1:$J$344</definedName>
    <definedName name="_xlnm.Print_Area" localSheetId="24">'WP B.6 B'!$A$1:$Q$23</definedName>
    <definedName name="_xlnm.Print_Area" localSheetId="25">'WP B.6 F'!$A$1:$Q$23</definedName>
    <definedName name="_xlnm.Print_Titles" localSheetId="1">'B.1 B'!$1:$8</definedName>
    <definedName name="_xlnm.Print_Titles" localSheetId="3">'B.2 B'!$1:$13</definedName>
    <definedName name="_xlnm.Print_Titles" localSheetId="4">'B.2 F'!$1:$13</definedName>
    <definedName name="_xlnm.Print_Titles" localSheetId="5">'B.3 B'!$1:$12</definedName>
    <definedName name="_xlnm.Print_Titles" localSheetId="6">'B.3 F'!$1:$12</definedName>
    <definedName name="_xlnm.Print_Titles" localSheetId="7">'B.3.1 F'!$1:$12</definedName>
    <definedName name="_xlnm.Print_Titles" localSheetId="14">'B.5 B'!$1:$11</definedName>
    <definedName name="_xlnm.Print_Titles" localSheetId="15">'B.5 F'!$1:$11</definedName>
    <definedName name="_xlnm.Print_Titles" localSheetId="16">'B.6 B'!$1:$11</definedName>
    <definedName name="_xlnm.Print_Titles" localSheetId="17">'B.6 F'!$1:$11</definedName>
    <definedName name="_xlnm.Print_Titles" localSheetId="20">'WP B.5 B'!$1:$11</definedName>
    <definedName name="_xlnm.Print_Titles" localSheetId="22">'WP B.5 F'!$1:$11</definedName>
    <definedName name="_xlnm.Print_Titles" localSheetId="23">'WP B.5 F1'!$1:$18</definedName>
    <definedName name="_xlnm.Print_Titles" localSheetId="24">'WP B.6 B'!$1:$11</definedName>
    <definedName name="_xlnm.Print_Titles" localSheetId="25">'WP B.6 F'!$1:$11</definedName>
    <definedName name="ROR">#REF!</definedName>
    <definedName name="solver_adj" localSheetId="15" hidden="1">'B.5 F'!$I$73</definedName>
    <definedName name="solver_cvg" localSheetId="15" hidden="1">0.0001</definedName>
    <definedName name="solver_drv" localSheetId="15" hidden="1">1</definedName>
    <definedName name="solver_eng" localSheetId="15" hidden="1">1</definedName>
    <definedName name="solver_est" localSheetId="15" hidden="1">1</definedName>
    <definedName name="solver_itr" localSheetId="15" hidden="1">2147483647</definedName>
    <definedName name="solver_mip" localSheetId="15" hidden="1">2147483647</definedName>
    <definedName name="solver_mni" localSheetId="15" hidden="1">30</definedName>
    <definedName name="solver_mrt" localSheetId="15" hidden="1">0.075</definedName>
    <definedName name="solver_msl" localSheetId="15" hidden="1">2</definedName>
    <definedName name="solver_neg" localSheetId="15" hidden="1">2</definedName>
    <definedName name="solver_nod" localSheetId="15" hidden="1">2147483647</definedName>
    <definedName name="solver_num" localSheetId="15" hidden="1">0</definedName>
    <definedName name="solver_nwt" localSheetId="15" hidden="1">1</definedName>
    <definedName name="solver_opt" localSheetId="15" hidden="1">'B.5 F'!$M$73</definedName>
    <definedName name="solver_pre" localSheetId="15" hidden="1">0.000001</definedName>
    <definedName name="solver_rbv" localSheetId="15" hidden="1">1</definedName>
    <definedName name="solver_rlx" localSheetId="15" hidden="1">2</definedName>
    <definedName name="solver_rsd" localSheetId="15" hidden="1">0</definedName>
    <definedName name="solver_scl" localSheetId="15" hidden="1">1</definedName>
    <definedName name="solver_sho" localSheetId="15" hidden="1">2</definedName>
    <definedName name="solver_ssz" localSheetId="15" hidden="1">100</definedName>
    <definedName name="solver_tim" localSheetId="15" hidden="1">2147483647</definedName>
    <definedName name="solver_tol" localSheetId="15" hidden="1">0.01</definedName>
    <definedName name="solver_typ" localSheetId="15" hidden="1">3</definedName>
    <definedName name="solver_val" localSheetId="15" hidden="1">0</definedName>
    <definedName name="solver_ver" localSheetId="15" hidden="1">3</definedName>
    <definedName name="std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26" l="1"/>
  <c r="Q13" i="26"/>
  <c r="A8" i="26"/>
  <c r="A6" i="26"/>
  <c r="Q22" i="25"/>
  <c r="Q19" i="25"/>
  <c r="A8" i="25"/>
  <c r="A6" i="25"/>
  <c r="J343" i="24"/>
  <c r="J342" i="24"/>
  <c r="J341" i="24"/>
  <c r="J340" i="24"/>
  <c r="J339" i="24"/>
  <c r="J338" i="24"/>
  <c r="J337" i="24"/>
  <c r="J336" i="24"/>
  <c r="J335" i="24"/>
  <c r="J334" i="24"/>
  <c r="J333" i="24"/>
  <c r="J332" i="24"/>
  <c r="J331" i="24"/>
  <c r="J330" i="24"/>
  <c r="J329" i="24"/>
  <c r="J328" i="24"/>
  <c r="J327" i="24"/>
  <c r="J326" i="24"/>
  <c r="J325" i="24"/>
  <c r="J324" i="24"/>
  <c r="J323" i="24"/>
  <c r="J322" i="24"/>
  <c r="J321" i="24"/>
  <c r="J320" i="24"/>
  <c r="J319" i="24"/>
  <c r="J318" i="24"/>
  <c r="J317" i="24"/>
  <c r="J316" i="24"/>
  <c r="J315" i="24"/>
  <c r="J314" i="24"/>
  <c r="J313" i="24"/>
  <c r="J312" i="24"/>
  <c r="J311" i="24"/>
  <c r="J310" i="24"/>
  <c r="J309" i="24"/>
  <c r="J308" i="24"/>
  <c r="J307" i="24"/>
  <c r="J306" i="24"/>
  <c r="J305" i="24"/>
  <c r="J304" i="24"/>
  <c r="J303" i="24"/>
  <c r="J302" i="24"/>
  <c r="J301" i="24"/>
  <c r="J300" i="24"/>
  <c r="J299" i="24"/>
  <c r="J298" i="24"/>
  <c r="J297" i="24"/>
  <c r="J296" i="24"/>
  <c r="J295" i="24"/>
  <c r="J294" i="24"/>
  <c r="J293" i="24"/>
  <c r="J292" i="24"/>
  <c r="J291" i="24"/>
  <c r="J290" i="24"/>
  <c r="J289" i="24"/>
  <c r="J288" i="24"/>
  <c r="J287" i="24"/>
  <c r="J286" i="24"/>
  <c r="J285" i="24"/>
  <c r="J284" i="24"/>
  <c r="J283" i="24"/>
  <c r="J282" i="24"/>
  <c r="J281" i="24"/>
  <c r="J280" i="24"/>
  <c r="J279" i="24"/>
  <c r="J278" i="24"/>
  <c r="J277" i="24"/>
  <c r="J276" i="24"/>
  <c r="J275" i="24"/>
  <c r="J274" i="24"/>
  <c r="J273" i="24"/>
  <c r="J272" i="24"/>
  <c r="J271" i="24"/>
  <c r="J270" i="24"/>
  <c r="J269" i="24"/>
  <c r="J268" i="24"/>
  <c r="J267" i="24"/>
  <c r="J266" i="24"/>
  <c r="J265" i="24"/>
  <c r="J264" i="24"/>
  <c r="J263" i="24"/>
  <c r="J262" i="24"/>
  <c r="J261" i="24"/>
  <c r="J260" i="24"/>
  <c r="J259" i="24"/>
  <c r="J258" i="24"/>
  <c r="J257" i="24"/>
  <c r="J256" i="24"/>
  <c r="J255" i="24"/>
  <c r="J254" i="24"/>
  <c r="J253" i="24"/>
  <c r="J252" i="24"/>
  <c r="J251" i="24"/>
  <c r="J250" i="24"/>
  <c r="J249" i="24"/>
  <c r="J248" i="24"/>
  <c r="J247" i="24"/>
  <c r="J246" i="24"/>
  <c r="J245" i="24"/>
  <c r="J244" i="24"/>
  <c r="J243" i="24"/>
  <c r="J242" i="24"/>
  <c r="J241" i="24"/>
  <c r="J240" i="24"/>
  <c r="J239" i="24"/>
  <c r="J238" i="24"/>
  <c r="J237" i="24"/>
  <c r="B237" i="24"/>
  <c r="B238" i="24" s="1"/>
  <c r="B239" i="24" s="1"/>
  <c r="B240" i="24" s="1"/>
  <c r="B241" i="24" s="1"/>
  <c r="B242" i="24" s="1"/>
  <c r="B243" i="24" s="1"/>
  <c r="B244" i="24" s="1"/>
  <c r="B245" i="24" s="1"/>
  <c r="B246" i="24" s="1"/>
  <c r="B247" i="24" s="1"/>
  <c r="B248" i="24" s="1"/>
  <c r="B249" i="24" s="1"/>
  <c r="B250" i="24" s="1"/>
  <c r="B251" i="24" s="1"/>
  <c r="B252" i="24" s="1"/>
  <c r="B253" i="24" s="1"/>
  <c r="B254" i="24" s="1"/>
  <c r="B255" i="24" s="1"/>
  <c r="B256" i="24" s="1"/>
  <c r="B257" i="24" s="1"/>
  <c r="B258" i="24" s="1"/>
  <c r="B259" i="24" s="1"/>
  <c r="B260" i="24" s="1"/>
  <c r="B261" i="24" s="1"/>
  <c r="B262" i="24" s="1"/>
  <c r="B263" i="24" s="1"/>
  <c r="B264" i="24" s="1"/>
  <c r="B265" i="24" s="1"/>
  <c r="B266" i="24" s="1"/>
  <c r="B267" i="24" s="1"/>
  <c r="B268" i="24" s="1"/>
  <c r="B269" i="24" s="1"/>
  <c r="B270" i="24" s="1"/>
  <c r="B271" i="24" s="1"/>
  <c r="B272" i="24" s="1"/>
  <c r="B273" i="24" s="1"/>
  <c r="B274" i="24" s="1"/>
  <c r="B275" i="24" s="1"/>
  <c r="B276" i="24" s="1"/>
  <c r="B277" i="24" s="1"/>
  <c r="B278" i="24" s="1"/>
  <c r="B279" i="24" s="1"/>
  <c r="B280" i="24" s="1"/>
  <c r="B281" i="24" s="1"/>
  <c r="B282" i="24" s="1"/>
  <c r="B283" i="24" s="1"/>
  <c r="B284" i="24" s="1"/>
  <c r="B285" i="24" s="1"/>
  <c r="B286" i="24" s="1"/>
  <c r="B287" i="24" s="1"/>
  <c r="B288" i="24" s="1"/>
  <c r="B289" i="24" s="1"/>
  <c r="B290" i="24" s="1"/>
  <c r="B291" i="24" s="1"/>
  <c r="B292" i="24" s="1"/>
  <c r="B293" i="24" s="1"/>
  <c r="B294" i="24" s="1"/>
  <c r="B295" i="24" s="1"/>
  <c r="B296" i="24" s="1"/>
  <c r="B297" i="24" s="1"/>
  <c r="B298" i="24" s="1"/>
  <c r="B299" i="24" s="1"/>
  <c r="B300" i="24" s="1"/>
  <c r="B301" i="24" s="1"/>
  <c r="B302" i="24" s="1"/>
  <c r="B303" i="24" s="1"/>
  <c r="B304" i="24" s="1"/>
  <c r="B305" i="24" s="1"/>
  <c r="B306" i="24" s="1"/>
  <c r="B307" i="24" s="1"/>
  <c r="B308" i="24" s="1"/>
  <c r="B309" i="24" s="1"/>
  <c r="B310" i="24" s="1"/>
  <c r="B311" i="24" s="1"/>
  <c r="B312" i="24" s="1"/>
  <c r="B313" i="24" s="1"/>
  <c r="B314" i="24" s="1"/>
  <c r="B315" i="24" s="1"/>
  <c r="B316" i="24" s="1"/>
  <c r="B317" i="24" s="1"/>
  <c r="B318" i="24" s="1"/>
  <c r="B319" i="24" s="1"/>
  <c r="B320" i="24" s="1"/>
  <c r="B321" i="24" s="1"/>
  <c r="B322" i="24" s="1"/>
  <c r="B323" i="24" s="1"/>
  <c r="B324" i="24" s="1"/>
  <c r="B325" i="24" s="1"/>
  <c r="B326" i="24" s="1"/>
  <c r="B327" i="24" s="1"/>
  <c r="B328" i="24" s="1"/>
  <c r="B329" i="24" s="1"/>
  <c r="B330" i="24" s="1"/>
  <c r="B331" i="24" s="1"/>
  <c r="B332" i="24" s="1"/>
  <c r="B333" i="24" s="1"/>
  <c r="B334" i="24" s="1"/>
  <c r="B335" i="24" s="1"/>
  <c r="B336" i="24" s="1"/>
  <c r="B337" i="24" s="1"/>
  <c r="B338" i="24" s="1"/>
  <c r="B339" i="24" s="1"/>
  <c r="B340" i="24" s="1"/>
  <c r="B341" i="24" s="1"/>
  <c r="B342" i="24" s="1"/>
  <c r="B343" i="24" s="1"/>
  <c r="J236" i="24"/>
  <c r="J235" i="24"/>
  <c r="J234" i="24"/>
  <c r="J233" i="24"/>
  <c r="J232" i="24"/>
  <c r="J231" i="24"/>
  <c r="J230" i="24"/>
  <c r="J229" i="24"/>
  <c r="J228" i="24"/>
  <c r="J227" i="24"/>
  <c r="J226" i="24"/>
  <c r="J225" i="24"/>
  <c r="J224" i="24"/>
  <c r="J223" i="24"/>
  <c r="J222" i="24"/>
  <c r="J221" i="24"/>
  <c r="J220" i="24"/>
  <c r="J219" i="24"/>
  <c r="J218" i="24"/>
  <c r="J217" i="24"/>
  <c r="J216" i="24"/>
  <c r="J215" i="24"/>
  <c r="J214" i="24"/>
  <c r="J213" i="24"/>
  <c r="J212" i="24"/>
  <c r="J211" i="24"/>
  <c r="J210" i="24"/>
  <c r="J209" i="24"/>
  <c r="J208" i="24"/>
  <c r="J207" i="24"/>
  <c r="J206" i="24"/>
  <c r="J205" i="24"/>
  <c r="J204" i="24"/>
  <c r="J203" i="24"/>
  <c r="J202" i="24"/>
  <c r="J201" i="24"/>
  <c r="J200" i="24"/>
  <c r="J199" i="24"/>
  <c r="J198" i="24"/>
  <c r="J197" i="24"/>
  <c r="J196" i="24"/>
  <c r="J195" i="24"/>
  <c r="J194" i="24"/>
  <c r="J193" i="24"/>
  <c r="J192" i="24"/>
  <c r="J191" i="24"/>
  <c r="J190" i="24"/>
  <c r="J189" i="24"/>
  <c r="J188" i="24"/>
  <c r="J187" i="24"/>
  <c r="J186" i="24"/>
  <c r="J185" i="24"/>
  <c r="J184" i="24"/>
  <c r="J183" i="24"/>
  <c r="J182" i="24"/>
  <c r="J181" i="24"/>
  <c r="J180" i="24"/>
  <c r="J179" i="24"/>
  <c r="J178" i="24"/>
  <c r="J177" i="24"/>
  <c r="J176" i="24"/>
  <c r="J175" i="24"/>
  <c r="J174" i="24"/>
  <c r="J173" i="24"/>
  <c r="J172" i="24"/>
  <c r="J171" i="24"/>
  <c r="J170" i="24"/>
  <c r="J169" i="24"/>
  <c r="J168" i="24"/>
  <c r="J167" i="24"/>
  <c r="J166" i="24"/>
  <c r="J165" i="24"/>
  <c r="J164" i="24"/>
  <c r="J163" i="24"/>
  <c r="J162" i="24"/>
  <c r="J161" i="24"/>
  <c r="J160" i="24"/>
  <c r="J159" i="24"/>
  <c r="J158" i="24"/>
  <c r="J157" i="24"/>
  <c r="J156" i="24"/>
  <c r="J155" i="24"/>
  <c r="J154" i="24"/>
  <c r="J153" i="24"/>
  <c r="J152" i="24"/>
  <c r="J151" i="24"/>
  <c r="J150" i="24"/>
  <c r="J149" i="24"/>
  <c r="J148" i="24"/>
  <c r="J147" i="24"/>
  <c r="J146" i="24"/>
  <c r="J145" i="24"/>
  <c r="J144" i="24"/>
  <c r="J143" i="24"/>
  <c r="J142" i="24"/>
  <c r="J141" i="24"/>
  <c r="J140" i="24"/>
  <c r="J139" i="24"/>
  <c r="J138" i="24"/>
  <c r="J137" i="24"/>
  <c r="J136" i="24"/>
  <c r="J135" i="24"/>
  <c r="J134" i="24"/>
  <c r="J133" i="24"/>
  <c r="J132" i="24"/>
  <c r="J131" i="24"/>
  <c r="J130" i="24"/>
  <c r="J129" i="24"/>
  <c r="J128" i="24"/>
  <c r="J127" i="24"/>
  <c r="J126" i="24"/>
  <c r="J125" i="24"/>
  <c r="J124" i="24"/>
  <c r="J123" i="24"/>
  <c r="J122" i="24"/>
  <c r="J121" i="24"/>
  <c r="J120" i="24"/>
  <c r="J119" i="24"/>
  <c r="J118" i="24"/>
  <c r="J117" i="24"/>
  <c r="J116" i="24"/>
  <c r="J115" i="24"/>
  <c r="J114" i="24"/>
  <c r="J113" i="24"/>
  <c r="J112" i="24"/>
  <c r="J111" i="24"/>
  <c r="J110" i="24"/>
  <c r="J109" i="24"/>
  <c r="J108" i="24"/>
  <c r="J107" i="24"/>
  <c r="J106" i="24"/>
  <c r="J105" i="24"/>
  <c r="J104" i="24"/>
  <c r="J103" i="24"/>
  <c r="J102" i="24"/>
  <c r="J101" i="24"/>
  <c r="J100" i="24"/>
  <c r="J98" i="24"/>
  <c r="J97" i="24"/>
  <c r="J96" i="24"/>
  <c r="J95" i="24"/>
  <c r="J94" i="24"/>
  <c r="J93" i="24"/>
  <c r="J92" i="24"/>
  <c r="J91" i="24"/>
  <c r="J90" i="24"/>
  <c r="J89" i="24"/>
  <c r="J88" i="24"/>
  <c r="J87" i="24"/>
  <c r="J86" i="24"/>
  <c r="J85" i="24"/>
  <c r="J84" i="24"/>
  <c r="J83" i="24"/>
  <c r="J82" i="24"/>
  <c r="J81" i="24"/>
  <c r="J80" i="24"/>
  <c r="J79" i="24"/>
  <c r="J78" i="24"/>
  <c r="J77" i="24"/>
  <c r="J76" i="24"/>
  <c r="J75" i="24"/>
  <c r="J74" i="24"/>
  <c r="J73" i="24"/>
  <c r="J72" i="24"/>
  <c r="J71" i="24"/>
  <c r="J70" i="24"/>
  <c r="J69" i="24"/>
  <c r="J68" i="24"/>
  <c r="J66" i="24"/>
  <c r="J65" i="24"/>
  <c r="J64" i="24"/>
  <c r="J63" i="24"/>
  <c r="J62" i="24"/>
  <c r="J61" i="24"/>
  <c r="J60" i="24"/>
  <c r="J59" i="24"/>
  <c r="J58" i="24"/>
  <c r="J56" i="24"/>
  <c r="J55" i="24"/>
  <c r="J54" i="24"/>
  <c r="J53" i="24"/>
  <c r="J52" i="24"/>
  <c r="J51" i="24"/>
  <c r="J50" i="24"/>
  <c r="J48" i="24"/>
  <c r="J47" i="24"/>
  <c r="B47" i="24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B65" i="24" s="1"/>
  <c r="B66" i="24" s="1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B81" i="24" s="1"/>
  <c r="B82" i="24" s="1"/>
  <c r="B83" i="24" s="1"/>
  <c r="B84" i="24" s="1"/>
  <c r="B85" i="24" s="1"/>
  <c r="B86" i="24" s="1"/>
  <c r="B87" i="24" s="1"/>
  <c r="B88" i="24" s="1"/>
  <c r="B89" i="24" s="1"/>
  <c r="B90" i="24" s="1"/>
  <c r="B91" i="24" s="1"/>
  <c r="B92" i="24" s="1"/>
  <c r="B93" i="24" s="1"/>
  <c r="B94" i="24" s="1"/>
  <c r="B95" i="24" s="1"/>
  <c r="B96" i="24" s="1"/>
  <c r="B97" i="24" s="1"/>
  <c r="B98" i="24" s="1"/>
  <c r="B99" i="24" s="1"/>
  <c r="B100" i="24" s="1"/>
  <c r="B101" i="24" s="1"/>
  <c r="B102" i="24" s="1"/>
  <c r="B103" i="24" s="1"/>
  <c r="B104" i="24" s="1"/>
  <c r="B105" i="24" s="1"/>
  <c r="B106" i="24" s="1"/>
  <c r="B107" i="24" s="1"/>
  <c r="B108" i="24" s="1"/>
  <c r="B109" i="24" s="1"/>
  <c r="B110" i="24" s="1"/>
  <c r="B111" i="24" s="1"/>
  <c r="B112" i="24" s="1"/>
  <c r="B113" i="24" s="1"/>
  <c r="B114" i="24" s="1"/>
  <c r="B115" i="24" s="1"/>
  <c r="B116" i="24" s="1"/>
  <c r="B117" i="24" s="1"/>
  <c r="B118" i="24" s="1"/>
  <c r="B119" i="24" s="1"/>
  <c r="B120" i="24" s="1"/>
  <c r="B121" i="24" s="1"/>
  <c r="B122" i="24" s="1"/>
  <c r="B123" i="24" s="1"/>
  <c r="B124" i="24" s="1"/>
  <c r="B125" i="24" s="1"/>
  <c r="B126" i="24" s="1"/>
  <c r="B127" i="24" s="1"/>
  <c r="B128" i="24" s="1"/>
  <c r="B129" i="24" s="1"/>
  <c r="B130" i="24" s="1"/>
  <c r="B131" i="24" s="1"/>
  <c r="B132" i="24" s="1"/>
  <c r="B133" i="24" s="1"/>
  <c r="B134" i="24" s="1"/>
  <c r="B135" i="24" s="1"/>
  <c r="B136" i="24" s="1"/>
  <c r="B137" i="24" s="1"/>
  <c r="B138" i="24" s="1"/>
  <c r="B139" i="24" s="1"/>
  <c r="B140" i="24" s="1"/>
  <c r="B141" i="24" s="1"/>
  <c r="B142" i="24" s="1"/>
  <c r="B143" i="24" s="1"/>
  <c r="B144" i="24" s="1"/>
  <c r="B145" i="24" s="1"/>
  <c r="B146" i="24" s="1"/>
  <c r="B147" i="24" s="1"/>
  <c r="B148" i="24" s="1"/>
  <c r="B149" i="24" s="1"/>
  <c r="B150" i="24" s="1"/>
  <c r="B151" i="24" s="1"/>
  <c r="B152" i="24" s="1"/>
  <c r="B153" i="24" s="1"/>
  <c r="B154" i="24" s="1"/>
  <c r="B155" i="24" s="1"/>
  <c r="B156" i="24" s="1"/>
  <c r="B157" i="24" s="1"/>
  <c r="B158" i="24" s="1"/>
  <c r="B159" i="24" s="1"/>
  <c r="B160" i="24" s="1"/>
  <c r="B161" i="24" s="1"/>
  <c r="B162" i="24" s="1"/>
  <c r="B163" i="24" s="1"/>
  <c r="B164" i="24" s="1"/>
  <c r="B165" i="24" s="1"/>
  <c r="B166" i="24" s="1"/>
  <c r="B167" i="24" s="1"/>
  <c r="B168" i="24" s="1"/>
  <c r="B169" i="24" s="1"/>
  <c r="B170" i="24" s="1"/>
  <c r="B171" i="24" s="1"/>
  <c r="B172" i="24" s="1"/>
  <c r="B173" i="24" s="1"/>
  <c r="B174" i="24" s="1"/>
  <c r="B175" i="24" s="1"/>
  <c r="B176" i="24" s="1"/>
  <c r="B177" i="24" s="1"/>
  <c r="B178" i="24" s="1"/>
  <c r="B179" i="24" s="1"/>
  <c r="B180" i="24" s="1"/>
  <c r="B181" i="24" s="1"/>
  <c r="B182" i="24" s="1"/>
  <c r="B183" i="24" s="1"/>
  <c r="B184" i="24" s="1"/>
  <c r="B185" i="24" s="1"/>
  <c r="B186" i="24" s="1"/>
  <c r="B187" i="24" s="1"/>
  <c r="B188" i="24" s="1"/>
  <c r="B189" i="24" s="1"/>
  <c r="B190" i="24" s="1"/>
  <c r="B191" i="24" s="1"/>
  <c r="B192" i="24" s="1"/>
  <c r="B193" i="24" s="1"/>
  <c r="B194" i="24" s="1"/>
  <c r="B195" i="24" s="1"/>
  <c r="B196" i="24" s="1"/>
  <c r="B197" i="24" s="1"/>
  <c r="B198" i="24" s="1"/>
  <c r="B199" i="24" s="1"/>
  <c r="B200" i="24" s="1"/>
  <c r="B201" i="24" s="1"/>
  <c r="B202" i="24" s="1"/>
  <c r="B203" i="24" s="1"/>
  <c r="B204" i="24" s="1"/>
  <c r="B205" i="24" s="1"/>
  <c r="B206" i="24" s="1"/>
  <c r="B207" i="24" s="1"/>
  <c r="B208" i="24" s="1"/>
  <c r="B209" i="24" s="1"/>
  <c r="B210" i="24" s="1"/>
  <c r="B211" i="24" s="1"/>
  <c r="B212" i="24" s="1"/>
  <c r="B213" i="24" s="1"/>
  <c r="B214" i="24" s="1"/>
  <c r="B215" i="24" s="1"/>
  <c r="B216" i="24" s="1"/>
  <c r="B217" i="24" s="1"/>
  <c r="B218" i="24" s="1"/>
  <c r="B219" i="24" s="1"/>
  <c r="B220" i="24" s="1"/>
  <c r="B221" i="24" s="1"/>
  <c r="B222" i="24" s="1"/>
  <c r="B223" i="24" s="1"/>
  <c r="B224" i="24" s="1"/>
  <c r="B225" i="24" s="1"/>
  <c r="B226" i="24" s="1"/>
  <c r="B227" i="24" s="1"/>
  <c r="B228" i="24" s="1"/>
  <c r="B229" i="24" s="1"/>
  <c r="B230" i="24" s="1"/>
  <c r="B231" i="24" s="1"/>
  <c r="B232" i="24" s="1"/>
  <c r="B233" i="24" s="1"/>
  <c r="B234" i="24" s="1"/>
  <c r="B235" i="24" s="1"/>
  <c r="B236" i="24" s="1"/>
  <c r="J46" i="24"/>
  <c r="J45" i="24"/>
  <c r="J44" i="24"/>
  <c r="J43" i="24"/>
  <c r="J42" i="24"/>
  <c r="J41" i="24"/>
  <c r="J40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B21" i="24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C20" i="24"/>
  <c r="E19" i="24"/>
  <c r="E13" i="24"/>
  <c r="Q45" i="23"/>
  <c r="P45" i="23"/>
  <c r="D40" i="16" s="1"/>
  <c r="H45" i="23"/>
  <c r="I45" i="23" s="1"/>
  <c r="J45" i="23" s="1"/>
  <c r="K45" i="23" s="1"/>
  <c r="L45" i="23" s="1"/>
  <c r="M45" i="23" s="1"/>
  <c r="N45" i="23" s="1"/>
  <c r="O45" i="23" s="1"/>
  <c r="D45" i="23"/>
  <c r="E45" i="23" s="1"/>
  <c r="F45" i="23" s="1"/>
  <c r="G45" i="23" s="1"/>
  <c r="Q43" i="23"/>
  <c r="H47" i="23"/>
  <c r="H49" i="23" s="1"/>
  <c r="Q39" i="23"/>
  <c r="M47" i="23"/>
  <c r="L47" i="23"/>
  <c r="G47" i="23"/>
  <c r="F47" i="23"/>
  <c r="E47" i="23"/>
  <c r="D47" i="23"/>
  <c r="Q34" i="23"/>
  <c r="Q32" i="23"/>
  <c r="Q30" i="23"/>
  <c r="I30" i="16" s="1"/>
  <c r="P36" i="23"/>
  <c r="Q36" i="23" s="1"/>
  <c r="O36" i="23"/>
  <c r="N36" i="23"/>
  <c r="M36" i="23"/>
  <c r="L36" i="23"/>
  <c r="K36" i="23"/>
  <c r="J36" i="23"/>
  <c r="I36" i="23"/>
  <c r="H36" i="23"/>
  <c r="G36" i="23"/>
  <c r="F36" i="23"/>
  <c r="E36" i="23"/>
  <c r="D36" i="23"/>
  <c r="Q28" i="23"/>
  <c r="Q26" i="23"/>
  <c r="I26" i="16" s="1"/>
  <c r="Q24" i="23"/>
  <c r="Q22" i="23"/>
  <c r="P28" i="23"/>
  <c r="O28" i="23"/>
  <c r="N28" i="23"/>
  <c r="M28" i="23"/>
  <c r="L28" i="23"/>
  <c r="K28" i="23"/>
  <c r="J28" i="23"/>
  <c r="H28" i="23"/>
  <c r="G28" i="23"/>
  <c r="F28" i="23"/>
  <c r="E28" i="23"/>
  <c r="D28" i="23"/>
  <c r="Q17" i="23"/>
  <c r="Q15" i="23"/>
  <c r="A14" i="23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Q13" i="23"/>
  <c r="P19" i="23"/>
  <c r="Q19" i="23" s="1"/>
  <c r="O19" i="23"/>
  <c r="N19" i="23"/>
  <c r="M19" i="23"/>
  <c r="L19" i="23"/>
  <c r="K19" i="23"/>
  <c r="J19" i="23"/>
  <c r="I19" i="23"/>
  <c r="H19" i="23"/>
  <c r="G19" i="23"/>
  <c r="F19" i="23"/>
  <c r="E19" i="23"/>
  <c r="D19" i="23"/>
  <c r="O11" i="23"/>
  <c r="G11" i="23"/>
  <c r="Q8" i="23"/>
  <c r="A8" i="23"/>
  <c r="A6" i="23"/>
  <c r="A4" i="23"/>
  <c r="C19" i="22"/>
  <c r="C20" i="22" s="1"/>
  <c r="C21" i="22" s="1"/>
  <c r="C22" i="22" s="1"/>
  <c r="E23" i="22"/>
  <c r="C11" i="22"/>
  <c r="C12" i="22" s="1"/>
  <c r="C13" i="22" s="1"/>
  <c r="C14" i="22" s="1"/>
  <c r="C15" i="22" s="1"/>
  <c r="C16" i="22" s="1"/>
  <c r="C17" i="22" s="1"/>
  <c r="C18" i="22" s="1"/>
  <c r="O47" i="21"/>
  <c r="M47" i="21"/>
  <c r="L47" i="21"/>
  <c r="K47" i="21"/>
  <c r="G47" i="21"/>
  <c r="E47" i="21"/>
  <c r="D47" i="21"/>
  <c r="Q45" i="21"/>
  <c r="P47" i="21"/>
  <c r="N47" i="21"/>
  <c r="I47" i="21"/>
  <c r="H47" i="21"/>
  <c r="F47" i="21"/>
  <c r="Q34" i="21"/>
  <c r="I34" i="15" s="1"/>
  <c r="Q32" i="21"/>
  <c r="P36" i="21"/>
  <c r="O36" i="21"/>
  <c r="N36" i="21"/>
  <c r="M36" i="21"/>
  <c r="L36" i="21"/>
  <c r="K36" i="21"/>
  <c r="J36" i="21"/>
  <c r="I36" i="21"/>
  <c r="H36" i="21"/>
  <c r="F36" i="21"/>
  <c r="E36" i="21"/>
  <c r="D36" i="21"/>
  <c r="K28" i="21"/>
  <c r="P28" i="21"/>
  <c r="O28" i="21"/>
  <c r="O49" i="21" s="1"/>
  <c r="N28" i="21"/>
  <c r="M28" i="21"/>
  <c r="L28" i="21"/>
  <c r="J28" i="21"/>
  <c r="I28" i="21"/>
  <c r="H28" i="21"/>
  <c r="Q22" i="21"/>
  <c r="I22" i="15" s="1"/>
  <c r="F28" i="21"/>
  <c r="E28" i="21"/>
  <c r="D28" i="21"/>
  <c r="Q17" i="21"/>
  <c r="L19" i="21"/>
  <c r="A15" i="2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14" i="21"/>
  <c r="P19" i="21"/>
  <c r="O19" i="21"/>
  <c r="N19" i="21"/>
  <c r="M19" i="21"/>
  <c r="K19" i="21"/>
  <c r="J19" i="21"/>
  <c r="I19" i="21"/>
  <c r="H19" i="21"/>
  <c r="G19" i="21"/>
  <c r="F19" i="21"/>
  <c r="E19" i="21"/>
  <c r="Q13" i="21"/>
  <c r="I11" i="21"/>
  <c r="Q8" i="21"/>
  <c r="A8" i="21"/>
  <c r="A6" i="21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P55" i="20" s="1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P53" i="20" s="1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P47" i="20"/>
  <c r="P45" i="20"/>
  <c r="P43" i="20"/>
  <c r="P41" i="20"/>
  <c r="H24" i="12" s="1"/>
  <c r="J37" i="20"/>
  <c r="I37" i="20"/>
  <c r="N37" i="20"/>
  <c r="F37" i="20"/>
  <c r="O37" i="20"/>
  <c r="M37" i="20"/>
  <c r="L37" i="20"/>
  <c r="K37" i="20"/>
  <c r="G37" i="20"/>
  <c r="E37" i="20"/>
  <c r="D37" i="20"/>
  <c r="C37" i="20"/>
  <c r="M31" i="20"/>
  <c r="L31" i="20"/>
  <c r="E31" i="20"/>
  <c r="D31" i="20"/>
  <c r="I31" i="20"/>
  <c r="O31" i="20"/>
  <c r="N31" i="20"/>
  <c r="J31" i="20"/>
  <c r="H31" i="20"/>
  <c r="G31" i="20"/>
  <c r="F31" i="20"/>
  <c r="O25" i="20"/>
  <c r="H25" i="20"/>
  <c r="G25" i="20"/>
  <c r="L25" i="20"/>
  <c r="D25" i="20"/>
  <c r="M25" i="20"/>
  <c r="K25" i="20"/>
  <c r="J25" i="20"/>
  <c r="I25" i="20"/>
  <c r="E25" i="20"/>
  <c r="C25" i="20"/>
  <c r="K19" i="20"/>
  <c r="J19" i="20"/>
  <c r="C19" i="20"/>
  <c r="O19" i="20"/>
  <c r="C17" i="12" s="1"/>
  <c r="G19" i="20"/>
  <c r="N19" i="20"/>
  <c r="M19" i="20"/>
  <c r="L19" i="20"/>
  <c r="H19" i="20"/>
  <c r="F19" i="20"/>
  <c r="E19" i="20"/>
  <c r="D19" i="20"/>
  <c r="A15" i="20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14" i="20"/>
  <c r="P11" i="26"/>
  <c r="O11" i="26"/>
  <c r="M11" i="26"/>
  <c r="L11" i="26"/>
  <c r="K11" i="26"/>
  <c r="J11" i="26"/>
  <c r="I11" i="26"/>
  <c r="H11" i="26"/>
  <c r="G11" i="26"/>
  <c r="E11" i="26"/>
  <c r="C11" i="20"/>
  <c r="D11" i="26" s="1"/>
  <c r="P8" i="20"/>
  <c r="A8" i="20"/>
  <c r="A6" i="20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P54" i="19" s="1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P46" i="19"/>
  <c r="P44" i="19"/>
  <c r="P42" i="19"/>
  <c r="O36" i="19"/>
  <c r="C20" i="11" s="1"/>
  <c r="F20" i="11" s="1"/>
  <c r="N36" i="19"/>
  <c r="G36" i="19"/>
  <c r="F36" i="19"/>
  <c r="L36" i="19"/>
  <c r="K36" i="19"/>
  <c r="D36" i="19"/>
  <c r="C36" i="19"/>
  <c r="M36" i="19"/>
  <c r="J36" i="19"/>
  <c r="I36" i="19"/>
  <c r="H36" i="19"/>
  <c r="E36" i="19"/>
  <c r="J30" i="19"/>
  <c r="I30" i="19"/>
  <c r="A30" i="19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O30" i="19"/>
  <c r="N30" i="19"/>
  <c r="G30" i="19"/>
  <c r="F30" i="19"/>
  <c r="M30" i="19"/>
  <c r="L30" i="19"/>
  <c r="K30" i="19"/>
  <c r="H30" i="19"/>
  <c r="E30" i="19"/>
  <c r="D30" i="19"/>
  <c r="C30" i="19"/>
  <c r="M24" i="19"/>
  <c r="L24" i="19"/>
  <c r="E24" i="19"/>
  <c r="D24" i="19"/>
  <c r="J24" i="19"/>
  <c r="I24" i="19"/>
  <c r="O24" i="19"/>
  <c r="N24" i="19"/>
  <c r="K24" i="19"/>
  <c r="H24" i="19"/>
  <c r="G24" i="19"/>
  <c r="F24" i="19"/>
  <c r="C24" i="19"/>
  <c r="P24" i="19" s="1"/>
  <c r="H18" i="11" s="1"/>
  <c r="O18" i="19"/>
  <c r="H18" i="19"/>
  <c r="G18" i="19"/>
  <c r="L18" i="19"/>
  <c r="D18" i="19"/>
  <c r="N18" i="19"/>
  <c r="M18" i="19"/>
  <c r="K18" i="19"/>
  <c r="J18" i="19"/>
  <c r="I18" i="19"/>
  <c r="F18" i="19"/>
  <c r="E18" i="19"/>
  <c r="C18" i="19"/>
  <c r="A15" i="19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14" i="19"/>
  <c r="A13" i="19"/>
  <c r="P11" i="25"/>
  <c r="O11" i="25"/>
  <c r="N11" i="25"/>
  <c r="M11" i="25"/>
  <c r="L11" i="25"/>
  <c r="J11" i="25"/>
  <c r="I11" i="25"/>
  <c r="H11" i="25"/>
  <c r="G11" i="25"/>
  <c r="F11" i="25"/>
  <c r="E11" i="25"/>
  <c r="C10" i="19"/>
  <c r="D11" i="25" s="1"/>
  <c r="P8" i="19"/>
  <c r="A8" i="19"/>
  <c r="A6" i="19"/>
  <c r="K22" i="18"/>
  <c r="J22" i="18"/>
  <c r="G22" i="18"/>
  <c r="D22" i="18"/>
  <c r="L19" i="18"/>
  <c r="K19" i="18"/>
  <c r="I19" i="18"/>
  <c r="J19" i="18"/>
  <c r="D19" i="18"/>
  <c r="D24" i="18" s="1"/>
  <c r="K16" i="18"/>
  <c r="D16" i="18"/>
  <c r="A14" i="18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K13" i="18"/>
  <c r="J13" i="18"/>
  <c r="I13" i="18"/>
  <c r="L13" i="18" s="1"/>
  <c r="F13" i="18"/>
  <c r="G13" i="18" s="1"/>
  <c r="D13" i="18"/>
  <c r="K22" i="17"/>
  <c r="J22" i="17"/>
  <c r="I22" i="17"/>
  <c r="G22" i="17"/>
  <c r="D22" i="17"/>
  <c r="K19" i="17"/>
  <c r="J19" i="17"/>
  <c r="L19" i="17" s="1"/>
  <c r="I19" i="17"/>
  <c r="D19" i="17"/>
  <c r="D24" i="17" s="1"/>
  <c r="G16" i="17"/>
  <c r="K16" i="17"/>
  <c r="J16" i="17"/>
  <c r="D16" i="17"/>
  <c r="A16" i="17"/>
  <c r="A17" i="17" s="1"/>
  <c r="A18" i="17" s="1"/>
  <c r="A19" i="17" s="1"/>
  <c r="A20" i="17" s="1"/>
  <c r="A21" i="17" s="1"/>
  <c r="A22" i="17" s="1"/>
  <c r="A23" i="17" s="1"/>
  <c r="A24" i="17" s="1"/>
  <c r="A14" i="17"/>
  <c r="A15" i="17" s="1"/>
  <c r="J13" i="17"/>
  <c r="G13" i="17"/>
  <c r="F13" i="17"/>
  <c r="K13" i="17" s="1"/>
  <c r="D13" i="17"/>
  <c r="I82" i="16"/>
  <c r="D70" i="16"/>
  <c r="I66" i="16"/>
  <c r="L51" i="16"/>
  <c r="J44" i="16"/>
  <c r="I44" i="16"/>
  <c r="E44" i="16"/>
  <c r="D44" i="16"/>
  <c r="J42" i="16"/>
  <c r="E42" i="16"/>
  <c r="J40" i="16"/>
  <c r="I40" i="16"/>
  <c r="E40" i="16"/>
  <c r="K38" i="16"/>
  <c r="J38" i="16"/>
  <c r="I38" i="16"/>
  <c r="F44" i="16"/>
  <c r="K44" i="16" s="1"/>
  <c r="D38" i="16"/>
  <c r="G38" i="16" s="1"/>
  <c r="I34" i="16"/>
  <c r="D34" i="16"/>
  <c r="I32" i="16"/>
  <c r="D32" i="16"/>
  <c r="K30" i="16"/>
  <c r="F34" i="16"/>
  <c r="K34" i="16" s="1"/>
  <c r="D30" i="16"/>
  <c r="D36" i="16" s="1"/>
  <c r="J26" i="16"/>
  <c r="D26" i="16"/>
  <c r="I24" i="16"/>
  <c r="D24" i="16"/>
  <c r="J22" i="16"/>
  <c r="I22" i="16"/>
  <c r="I28" i="16" s="1"/>
  <c r="G22" i="16"/>
  <c r="F26" i="16"/>
  <c r="K26" i="16" s="1"/>
  <c r="E26" i="16"/>
  <c r="D22" i="16"/>
  <c r="D28" i="16" s="1"/>
  <c r="I17" i="16"/>
  <c r="F17" i="16"/>
  <c r="K17" i="16" s="1"/>
  <c r="E17" i="16"/>
  <c r="D17" i="16"/>
  <c r="I15" i="16"/>
  <c r="F15" i="16"/>
  <c r="K15" i="16" s="1"/>
  <c r="E15" i="16"/>
  <c r="D15" i="16"/>
  <c r="D19" i="16" s="1"/>
  <c r="L13" i="16"/>
  <c r="K13" i="16"/>
  <c r="J13" i="16"/>
  <c r="I13" i="16"/>
  <c r="I19" i="16" s="1"/>
  <c r="G13" i="16"/>
  <c r="D13" i="16"/>
  <c r="L8" i="16"/>
  <c r="J45" i="15"/>
  <c r="E45" i="15"/>
  <c r="D45" i="15"/>
  <c r="J43" i="15"/>
  <c r="E43" i="15"/>
  <c r="D43" i="15"/>
  <c r="J41" i="15"/>
  <c r="I41" i="15"/>
  <c r="E41" i="15"/>
  <c r="D41" i="15"/>
  <c r="J39" i="15"/>
  <c r="G39" i="15"/>
  <c r="K39" i="15"/>
  <c r="D39" i="15"/>
  <c r="D47" i="15" s="1"/>
  <c r="D34" i="15"/>
  <c r="I32" i="15"/>
  <c r="D32" i="15"/>
  <c r="K30" i="15"/>
  <c r="J30" i="15"/>
  <c r="F34" i="15"/>
  <c r="K34" i="15" s="1"/>
  <c r="E34" i="15"/>
  <c r="J34" i="15" s="1"/>
  <c r="D30" i="15"/>
  <c r="G30" i="15" s="1"/>
  <c r="D26" i="15"/>
  <c r="D24" i="15"/>
  <c r="K22" i="15"/>
  <c r="J22" i="15"/>
  <c r="D22" i="15"/>
  <c r="D28" i="15" s="1"/>
  <c r="K17" i="15"/>
  <c r="J17" i="15"/>
  <c r="I17" i="15"/>
  <c r="L17" i="15" s="1"/>
  <c r="F17" i="15"/>
  <c r="E17" i="15"/>
  <c r="D17" i="15"/>
  <c r="G17" i="15" s="1"/>
  <c r="K15" i="15"/>
  <c r="J15" i="15"/>
  <c r="F15" i="15"/>
  <c r="E15" i="15"/>
  <c r="D15" i="15"/>
  <c r="G15" i="15" s="1"/>
  <c r="I13" i="15"/>
  <c r="G13" i="15"/>
  <c r="G19" i="15" s="1"/>
  <c r="D13" i="15"/>
  <c r="H30" i="14"/>
  <c r="H28" i="14"/>
  <c r="H26" i="14"/>
  <c r="H24" i="14"/>
  <c r="A24" i="14"/>
  <c r="A26" i="14" s="1"/>
  <c r="A28" i="14" s="1"/>
  <c r="A30" i="14" s="1"/>
  <c r="A32" i="14" s="1"/>
  <c r="H22" i="14"/>
  <c r="H20" i="14"/>
  <c r="A20" i="14"/>
  <c r="A22" i="14" s="1"/>
  <c r="H18" i="14"/>
  <c r="H16" i="14"/>
  <c r="A16" i="14"/>
  <c r="A18" i="14" s="1"/>
  <c r="H9" i="14"/>
  <c r="A9" i="14"/>
  <c r="A7" i="14"/>
  <c r="H30" i="13"/>
  <c r="H28" i="13"/>
  <c r="H26" i="13"/>
  <c r="H24" i="13"/>
  <c r="H22" i="13"/>
  <c r="H20" i="13"/>
  <c r="H18" i="13"/>
  <c r="A18" i="13"/>
  <c r="A20" i="13" s="1"/>
  <c r="A22" i="13" s="1"/>
  <c r="A24" i="13" s="1"/>
  <c r="A26" i="13" s="1"/>
  <c r="A28" i="13" s="1"/>
  <c r="A30" i="13" s="1"/>
  <c r="A32" i="13" s="1"/>
  <c r="A16" i="13"/>
  <c r="H9" i="13"/>
  <c r="A9" i="13"/>
  <c r="A7" i="13"/>
  <c r="D34" i="12"/>
  <c r="C34" i="12"/>
  <c r="H33" i="12"/>
  <c r="C33" i="12"/>
  <c r="H32" i="12"/>
  <c r="D32" i="12"/>
  <c r="C32" i="12"/>
  <c r="E31" i="12"/>
  <c r="D31" i="12"/>
  <c r="F31" i="12" s="1"/>
  <c r="C31" i="12"/>
  <c r="C35" i="12" s="1"/>
  <c r="H27" i="12"/>
  <c r="C27" i="12"/>
  <c r="H26" i="12"/>
  <c r="C26" i="12"/>
  <c r="I25" i="12"/>
  <c r="H25" i="12"/>
  <c r="D25" i="12"/>
  <c r="C25" i="12"/>
  <c r="I24" i="12"/>
  <c r="E24" i="12"/>
  <c r="D24" i="12"/>
  <c r="C24" i="12"/>
  <c r="F24" i="12" s="1"/>
  <c r="H20" i="12"/>
  <c r="E27" i="12"/>
  <c r="C20" i="12"/>
  <c r="E26" i="12"/>
  <c r="C19" i="12"/>
  <c r="I18" i="12"/>
  <c r="I32" i="12" s="1"/>
  <c r="E25" i="12"/>
  <c r="C18" i="12"/>
  <c r="F18" i="12" s="1"/>
  <c r="J17" i="12"/>
  <c r="J31" i="12" s="1"/>
  <c r="I17" i="12"/>
  <c r="I31" i="12" s="1"/>
  <c r="C12" i="12"/>
  <c r="H12" i="12" s="1"/>
  <c r="K9" i="12"/>
  <c r="A9" i="12"/>
  <c r="A7" i="12"/>
  <c r="C34" i="11"/>
  <c r="H33" i="11"/>
  <c r="C33" i="11"/>
  <c r="D32" i="11"/>
  <c r="C32" i="11"/>
  <c r="E31" i="11"/>
  <c r="D31" i="11"/>
  <c r="F31" i="11" s="1"/>
  <c r="C31" i="11"/>
  <c r="C35" i="11" s="1"/>
  <c r="H27" i="11"/>
  <c r="E27" i="11"/>
  <c r="C27" i="11"/>
  <c r="H26" i="11"/>
  <c r="F26" i="11"/>
  <c r="E26" i="11"/>
  <c r="C26" i="11"/>
  <c r="I25" i="11"/>
  <c r="H25" i="11"/>
  <c r="F25" i="11"/>
  <c r="E25" i="11"/>
  <c r="D25" i="11"/>
  <c r="C25" i="11"/>
  <c r="I24" i="11"/>
  <c r="F24" i="11"/>
  <c r="E24" i="11"/>
  <c r="D24" i="11"/>
  <c r="C24" i="11"/>
  <c r="C28" i="11" s="1"/>
  <c r="J20" i="11"/>
  <c r="J27" i="11" s="1"/>
  <c r="E34" i="11"/>
  <c r="D27" i="11"/>
  <c r="F27" i="11" s="1"/>
  <c r="J19" i="11"/>
  <c r="J26" i="11" s="1"/>
  <c r="E33" i="11"/>
  <c r="D26" i="11"/>
  <c r="C19" i="11"/>
  <c r="K18" i="11"/>
  <c r="J18" i="11"/>
  <c r="J25" i="11" s="1"/>
  <c r="I18" i="11"/>
  <c r="I32" i="11" s="1"/>
  <c r="E32" i="11"/>
  <c r="C18" i="11"/>
  <c r="F18" i="11" s="1"/>
  <c r="J17" i="11"/>
  <c r="I17" i="11"/>
  <c r="I31" i="11" s="1"/>
  <c r="C17" i="11"/>
  <c r="F17" i="11" s="1"/>
  <c r="C12" i="11"/>
  <c r="H12" i="11" s="1"/>
  <c r="K9" i="11"/>
  <c r="A9" i="11"/>
  <c r="A7" i="11"/>
  <c r="E8" i="10"/>
  <c r="A8" i="10"/>
  <c r="A6" i="10"/>
  <c r="A8" i="9"/>
  <c r="A6" i="9"/>
  <c r="H259" i="8"/>
  <c r="H258" i="8"/>
  <c r="H257" i="8"/>
  <c r="H256" i="8"/>
  <c r="H255" i="8"/>
  <c r="H254" i="8"/>
  <c r="H253" i="8"/>
  <c r="H252" i="8"/>
  <c r="H250" i="8"/>
  <c r="H249" i="8"/>
  <c r="H247" i="8"/>
  <c r="H246" i="8"/>
  <c r="H245" i="8"/>
  <c r="H244" i="8"/>
  <c r="H243" i="8"/>
  <c r="H242" i="8"/>
  <c r="H241" i="8"/>
  <c r="H239" i="8"/>
  <c r="H238" i="8"/>
  <c r="H236" i="8"/>
  <c r="H234" i="8"/>
  <c r="H233" i="8"/>
  <c r="H232" i="8"/>
  <c r="H231" i="8"/>
  <c r="H223" i="8"/>
  <c r="H222" i="8"/>
  <c r="H221" i="8"/>
  <c r="H219" i="8"/>
  <c r="H217" i="8"/>
  <c r="H216" i="8"/>
  <c r="H215" i="8"/>
  <c r="G214" i="8"/>
  <c r="G211" i="8"/>
  <c r="G206" i="8"/>
  <c r="H204" i="8"/>
  <c r="G203" i="8"/>
  <c r="H202" i="8"/>
  <c r="G201" i="8"/>
  <c r="H199" i="8"/>
  <c r="H195" i="8"/>
  <c r="H194" i="8"/>
  <c r="G191" i="8"/>
  <c r="H190" i="8"/>
  <c r="H189" i="8"/>
  <c r="G188" i="8"/>
  <c r="H187" i="8"/>
  <c r="H176" i="8"/>
  <c r="G176" i="8"/>
  <c r="F176" i="8"/>
  <c r="G175" i="8"/>
  <c r="F175" i="8"/>
  <c r="H175" i="8"/>
  <c r="F174" i="8"/>
  <c r="G173" i="8"/>
  <c r="F173" i="8"/>
  <c r="H173" i="8" s="1"/>
  <c r="F172" i="8"/>
  <c r="F171" i="8"/>
  <c r="F170" i="8"/>
  <c r="F169" i="8"/>
  <c r="H168" i="8"/>
  <c r="G168" i="8"/>
  <c r="F168" i="8"/>
  <c r="G167" i="8"/>
  <c r="F167" i="8"/>
  <c r="H167" i="8"/>
  <c r="F166" i="8"/>
  <c r="G165" i="8"/>
  <c r="F165" i="8"/>
  <c r="G164" i="8"/>
  <c r="F164" i="8"/>
  <c r="H164" i="8"/>
  <c r="F163" i="8"/>
  <c r="H162" i="8"/>
  <c r="G162" i="8"/>
  <c r="F162" i="8"/>
  <c r="F161" i="8"/>
  <c r="F160" i="8"/>
  <c r="H159" i="8"/>
  <c r="G159" i="8"/>
  <c r="F159" i="8"/>
  <c r="G158" i="8"/>
  <c r="F158" i="8"/>
  <c r="H158" i="8"/>
  <c r="F157" i="8"/>
  <c r="G156" i="8"/>
  <c r="F156" i="8"/>
  <c r="H156" i="8" s="1"/>
  <c r="D153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G136" i="8"/>
  <c r="F136" i="8"/>
  <c r="H136" i="8" s="1"/>
  <c r="F135" i="8"/>
  <c r="G134" i="8"/>
  <c r="F134" i="8"/>
  <c r="H134" i="8" s="1"/>
  <c r="F133" i="8"/>
  <c r="G132" i="8"/>
  <c r="F132" i="8"/>
  <c r="H132" i="8" s="1"/>
  <c r="F131" i="8"/>
  <c r="H128" i="8"/>
  <c r="D128" i="8"/>
  <c r="G126" i="8"/>
  <c r="F126" i="8"/>
  <c r="H126" i="8"/>
  <c r="H125" i="8"/>
  <c r="G171" i="8"/>
  <c r="H171" i="8" s="1"/>
  <c r="F125" i="8"/>
  <c r="G114" i="8"/>
  <c r="F114" i="8"/>
  <c r="H114" i="8"/>
  <c r="H113" i="8"/>
  <c r="G113" i="8"/>
  <c r="F113" i="8"/>
  <c r="G112" i="8"/>
  <c r="F112" i="8"/>
  <c r="H112" i="8" s="1"/>
  <c r="G111" i="8"/>
  <c r="F111" i="8"/>
  <c r="H111" i="8"/>
  <c r="H110" i="8"/>
  <c r="G110" i="8"/>
  <c r="F110" i="8"/>
  <c r="G109" i="8"/>
  <c r="F109" i="8"/>
  <c r="H109" i="8"/>
  <c r="G108" i="8"/>
  <c r="F108" i="8"/>
  <c r="H108" i="8"/>
  <c r="G107" i="8"/>
  <c r="F107" i="8"/>
  <c r="G106" i="8"/>
  <c r="F106" i="8"/>
  <c r="H106" i="8"/>
  <c r="H105" i="8"/>
  <c r="G105" i="8"/>
  <c r="F105" i="8"/>
  <c r="G104" i="8"/>
  <c r="F104" i="8"/>
  <c r="H104" i="8" s="1"/>
  <c r="G103" i="8"/>
  <c r="F103" i="8"/>
  <c r="H103" i="8"/>
  <c r="H102" i="8"/>
  <c r="G102" i="8"/>
  <c r="F102" i="8"/>
  <c r="G101" i="8"/>
  <c r="F101" i="8"/>
  <c r="H101" i="8"/>
  <c r="G100" i="8"/>
  <c r="F100" i="8"/>
  <c r="H100" i="8"/>
  <c r="G99" i="8"/>
  <c r="F99" i="8"/>
  <c r="G98" i="8"/>
  <c r="F98" i="8"/>
  <c r="H98" i="8"/>
  <c r="G97" i="8"/>
  <c r="F97" i="8"/>
  <c r="H97" i="8"/>
  <c r="H96" i="8"/>
  <c r="G96" i="8"/>
  <c r="F96" i="8"/>
  <c r="G95" i="8"/>
  <c r="F95" i="8"/>
  <c r="H95" i="8" s="1"/>
  <c r="G94" i="8"/>
  <c r="F94" i="8"/>
  <c r="H94" i="8"/>
  <c r="H93" i="8"/>
  <c r="G93" i="8"/>
  <c r="F93" i="8"/>
  <c r="G92" i="8"/>
  <c r="F92" i="8"/>
  <c r="G91" i="8"/>
  <c r="F91" i="8"/>
  <c r="H91" i="8"/>
  <c r="G90" i="8"/>
  <c r="F90" i="8"/>
  <c r="G89" i="8"/>
  <c r="F89" i="8"/>
  <c r="H89" i="8"/>
  <c r="G84" i="8"/>
  <c r="F84" i="8"/>
  <c r="G83" i="8"/>
  <c r="F83" i="8"/>
  <c r="H83" i="8"/>
  <c r="H82" i="8"/>
  <c r="G82" i="8"/>
  <c r="F82" i="8"/>
  <c r="G81" i="8"/>
  <c r="F81" i="8"/>
  <c r="H81" i="8" s="1"/>
  <c r="G80" i="8"/>
  <c r="F80" i="8"/>
  <c r="H80" i="8"/>
  <c r="H79" i="8"/>
  <c r="G79" i="8"/>
  <c r="F79" i="8"/>
  <c r="G78" i="8"/>
  <c r="F78" i="8"/>
  <c r="H78" i="8"/>
  <c r="G77" i="8"/>
  <c r="F77" i="8"/>
  <c r="H77" i="8"/>
  <c r="G76" i="8"/>
  <c r="F76" i="8"/>
  <c r="H76" i="8" s="1"/>
  <c r="G75" i="8"/>
  <c r="F75" i="8"/>
  <c r="H75" i="8"/>
  <c r="H74" i="8"/>
  <c r="G74" i="8"/>
  <c r="F74" i="8"/>
  <c r="G73" i="8"/>
  <c r="F73" i="8"/>
  <c r="H73" i="8" s="1"/>
  <c r="G72" i="8"/>
  <c r="F72" i="8"/>
  <c r="H72" i="8"/>
  <c r="H71" i="8"/>
  <c r="G71" i="8"/>
  <c r="F71" i="8"/>
  <c r="G70" i="8"/>
  <c r="F70" i="8"/>
  <c r="H70" i="8"/>
  <c r="G69" i="8"/>
  <c r="F69" i="8"/>
  <c r="H69" i="8"/>
  <c r="G68" i="8"/>
  <c r="F68" i="8"/>
  <c r="H68" i="8" s="1"/>
  <c r="G67" i="8"/>
  <c r="F67" i="8"/>
  <c r="H67" i="8"/>
  <c r="H66" i="8"/>
  <c r="G66" i="8"/>
  <c r="F66" i="8"/>
  <c r="G65" i="8"/>
  <c r="F65" i="8"/>
  <c r="H65" i="8" s="1"/>
  <c r="G64" i="8"/>
  <c r="F64" i="8"/>
  <c r="H64" i="8"/>
  <c r="H63" i="8"/>
  <c r="G63" i="8"/>
  <c r="F63" i="8"/>
  <c r="G58" i="8"/>
  <c r="F58" i="8"/>
  <c r="H58" i="8"/>
  <c r="H57" i="8"/>
  <c r="G57" i="8"/>
  <c r="F57" i="8"/>
  <c r="G56" i="8"/>
  <c r="F56" i="8"/>
  <c r="H56" i="8"/>
  <c r="G55" i="8"/>
  <c r="F55" i="8"/>
  <c r="H55" i="8"/>
  <c r="G54" i="8"/>
  <c r="F54" i="8"/>
  <c r="G53" i="8"/>
  <c r="F53" i="8"/>
  <c r="H53" i="8"/>
  <c r="H52" i="8"/>
  <c r="G52" i="8"/>
  <c r="F52" i="8"/>
  <c r="G51" i="8"/>
  <c r="F51" i="8"/>
  <c r="H51" i="8" s="1"/>
  <c r="G50" i="8"/>
  <c r="F50" i="8"/>
  <c r="H50" i="8"/>
  <c r="G45" i="8"/>
  <c r="F45" i="8"/>
  <c r="H45" i="8" s="1"/>
  <c r="G44" i="8"/>
  <c r="F44" i="8"/>
  <c r="H44" i="8"/>
  <c r="H43" i="8"/>
  <c r="G43" i="8"/>
  <c r="F43" i="8"/>
  <c r="G42" i="8"/>
  <c r="F42" i="8"/>
  <c r="H42" i="8"/>
  <c r="G41" i="8"/>
  <c r="F41" i="8"/>
  <c r="H41" i="8"/>
  <c r="G40" i="8"/>
  <c r="F40" i="8"/>
  <c r="H40" i="8"/>
  <c r="G39" i="8"/>
  <c r="F39" i="8"/>
  <c r="H39" i="8"/>
  <c r="H38" i="8"/>
  <c r="G38" i="8"/>
  <c r="F38" i="8"/>
  <c r="G37" i="8"/>
  <c r="F37" i="8"/>
  <c r="H37" i="8" s="1"/>
  <c r="G36" i="8"/>
  <c r="F36" i="8"/>
  <c r="H36" i="8"/>
  <c r="H35" i="8"/>
  <c r="G35" i="8"/>
  <c r="F35" i="8"/>
  <c r="G34" i="8"/>
  <c r="F34" i="8"/>
  <c r="H34" i="8"/>
  <c r="G33" i="8"/>
  <c r="F33" i="8"/>
  <c r="H33" i="8"/>
  <c r="G32" i="8"/>
  <c r="F32" i="8"/>
  <c r="H32" i="8"/>
  <c r="G31" i="8"/>
  <c r="F31" i="8"/>
  <c r="H31" i="8"/>
  <c r="H30" i="8"/>
  <c r="G30" i="8"/>
  <c r="F30" i="8"/>
  <c r="G29" i="8"/>
  <c r="F29" i="8"/>
  <c r="H29" i="8" s="1"/>
  <c r="H24" i="8"/>
  <c r="G24" i="8"/>
  <c r="F24" i="8"/>
  <c r="G23" i="8"/>
  <c r="F23" i="8"/>
  <c r="H23" i="8" s="1"/>
  <c r="G22" i="8"/>
  <c r="F22" i="8"/>
  <c r="H22" i="8"/>
  <c r="H26" i="8" s="1"/>
  <c r="A21" i="8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G17" i="8"/>
  <c r="F17" i="8"/>
  <c r="H17" i="8" s="1"/>
  <c r="G16" i="8"/>
  <c r="D19" i="8"/>
  <c r="A16" i="8"/>
  <c r="A17" i="8" s="1"/>
  <c r="A18" i="8" s="1"/>
  <c r="A19" i="8" s="1"/>
  <c r="A20" i="8" s="1"/>
  <c r="D12" i="8"/>
  <c r="H8" i="8"/>
  <c r="A8" i="8"/>
  <c r="A6" i="8"/>
  <c r="E263" i="7"/>
  <c r="M261" i="7"/>
  <c r="F261" i="7"/>
  <c r="L260" i="7"/>
  <c r="M260" i="7"/>
  <c r="N260" i="7" s="1"/>
  <c r="F260" i="7"/>
  <c r="I260" i="7" s="1"/>
  <c r="L259" i="7"/>
  <c r="M259" i="7"/>
  <c r="F259" i="7"/>
  <c r="L258" i="7"/>
  <c r="N258" i="7"/>
  <c r="M258" i="7"/>
  <c r="F258" i="7"/>
  <c r="I258" i="7" s="1"/>
  <c r="M257" i="7"/>
  <c r="L257" i="7"/>
  <c r="N257" i="7"/>
  <c r="I257" i="7"/>
  <c r="F257" i="7"/>
  <c r="L256" i="7"/>
  <c r="M256" i="7"/>
  <c r="F256" i="7"/>
  <c r="I256" i="7" s="1"/>
  <c r="M255" i="7"/>
  <c r="L255" i="7"/>
  <c r="F255" i="7"/>
  <c r="I255" i="7" s="1"/>
  <c r="M254" i="7"/>
  <c r="L254" i="7"/>
  <c r="F254" i="7"/>
  <c r="I254" i="7" s="1"/>
  <c r="M253" i="7"/>
  <c r="L253" i="7"/>
  <c r="F253" i="7"/>
  <c r="I253" i="7" s="1"/>
  <c r="M252" i="7"/>
  <c r="L252" i="7"/>
  <c r="F252" i="7"/>
  <c r="I252" i="7" s="1"/>
  <c r="M251" i="7"/>
  <c r="L251" i="7"/>
  <c r="N251" i="7"/>
  <c r="F251" i="7"/>
  <c r="I251" i="7" s="1"/>
  <c r="M250" i="7"/>
  <c r="L250" i="7"/>
  <c r="F250" i="7"/>
  <c r="I250" i="7" s="1"/>
  <c r="M249" i="7"/>
  <c r="L249" i="7"/>
  <c r="F249" i="7"/>
  <c r="I249" i="7" s="1"/>
  <c r="M248" i="7"/>
  <c r="L248" i="7"/>
  <c r="N248" i="7"/>
  <c r="F248" i="7"/>
  <c r="I248" i="7" s="1"/>
  <c r="L247" i="7"/>
  <c r="M247" i="7"/>
  <c r="F247" i="7"/>
  <c r="I247" i="7" s="1"/>
  <c r="N246" i="7"/>
  <c r="M246" i="7"/>
  <c r="L246" i="7"/>
  <c r="F246" i="7"/>
  <c r="I246" i="7" s="1"/>
  <c r="M245" i="7"/>
  <c r="L245" i="7"/>
  <c r="F245" i="7"/>
  <c r="I245" i="7" s="1"/>
  <c r="L244" i="7"/>
  <c r="M244" i="7"/>
  <c r="F244" i="7"/>
  <c r="L243" i="7"/>
  <c r="N243" i="7"/>
  <c r="M243" i="7"/>
  <c r="F243" i="7"/>
  <c r="I243" i="7" s="1"/>
  <c r="M242" i="7"/>
  <c r="L242" i="7"/>
  <c r="N242" i="7"/>
  <c r="F242" i="7"/>
  <c r="I242" i="7" s="1"/>
  <c r="L241" i="7"/>
  <c r="M241" i="7"/>
  <c r="F241" i="7"/>
  <c r="I241" i="7" s="1"/>
  <c r="M240" i="7"/>
  <c r="L240" i="7"/>
  <c r="F240" i="7"/>
  <c r="I240" i="7" s="1"/>
  <c r="M239" i="7"/>
  <c r="L239" i="7"/>
  <c r="F239" i="7"/>
  <c r="I239" i="7" s="1"/>
  <c r="M238" i="7"/>
  <c r="L238" i="7"/>
  <c r="F238" i="7"/>
  <c r="M237" i="7"/>
  <c r="L237" i="7"/>
  <c r="N237" i="7"/>
  <c r="F237" i="7"/>
  <c r="I237" i="7" s="1"/>
  <c r="M236" i="7"/>
  <c r="L236" i="7"/>
  <c r="F236" i="7"/>
  <c r="I236" i="7" s="1"/>
  <c r="N235" i="7"/>
  <c r="M235" i="7"/>
  <c r="L235" i="7"/>
  <c r="F235" i="7"/>
  <c r="I235" i="7" s="1"/>
  <c r="M234" i="7"/>
  <c r="F234" i="7"/>
  <c r="L233" i="7"/>
  <c r="I233" i="7"/>
  <c r="M233" i="7"/>
  <c r="F233" i="7"/>
  <c r="M232" i="7"/>
  <c r="L232" i="7"/>
  <c r="N232" i="7"/>
  <c r="H261" i="7"/>
  <c r="G261" i="7"/>
  <c r="L261" i="7" s="1"/>
  <c r="D263" i="7"/>
  <c r="H225" i="7"/>
  <c r="M225" i="7" s="1"/>
  <c r="F225" i="7"/>
  <c r="F224" i="7"/>
  <c r="M223" i="7"/>
  <c r="L223" i="7"/>
  <c r="F223" i="7"/>
  <c r="I223" i="7" s="1"/>
  <c r="N222" i="7"/>
  <c r="M222" i="7"/>
  <c r="L222" i="7"/>
  <c r="F222" i="7"/>
  <c r="I222" i="7" s="1"/>
  <c r="L221" i="7"/>
  <c r="M221" i="7"/>
  <c r="N221" i="7" s="1"/>
  <c r="F221" i="7"/>
  <c r="I221" i="7" s="1"/>
  <c r="L220" i="7"/>
  <c r="M220" i="7"/>
  <c r="F220" i="7"/>
  <c r="I220" i="7" s="1"/>
  <c r="L219" i="7"/>
  <c r="M219" i="7"/>
  <c r="F219" i="7"/>
  <c r="I219" i="7" s="1"/>
  <c r="H218" i="7"/>
  <c r="M218" i="7" s="1"/>
  <c r="F218" i="7"/>
  <c r="L217" i="7"/>
  <c r="M217" i="7"/>
  <c r="F217" i="7"/>
  <c r="I217" i="7" s="1"/>
  <c r="M216" i="7"/>
  <c r="L216" i="7"/>
  <c r="F216" i="7"/>
  <c r="I216" i="7" s="1"/>
  <c r="N215" i="7"/>
  <c r="M215" i="7"/>
  <c r="L215" i="7"/>
  <c r="F215" i="7"/>
  <c r="I215" i="7" s="1"/>
  <c r="H214" i="7"/>
  <c r="M214" i="7" s="1"/>
  <c r="F214" i="7"/>
  <c r="H213" i="7"/>
  <c r="M213" i="7" s="1"/>
  <c r="F213" i="7"/>
  <c r="F212" i="7"/>
  <c r="F211" i="7"/>
  <c r="H210" i="7"/>
  <c r="M210" i="7" s="1"/>
  <c r="F210" i="7"/>
  <c r="H209" i="7"/>
  <c r="M209" i="7" s="1"/>
  <c r="F209" i="7"/>
  <c r="F208" i="7"/>
  <c r="F207" i="7"/>
  <c r="H206" i="7"/>
  <c r="M206" i="7" s="1"/>
  <c r="F206" i="7"/>
  <c r="H205" i="7"/>
  <c r="M205" i="7" s="1"/>
  <c r="F205" i="7"/>
  <c r="M204" i="7"/>
  <c r="L204" i="7"/>
  <c r="E204" i="7"/>
  <c r="F204" i="7"/>
  <c r="I204" i="7" s="1"/>
  <c r="F203" i="7"/>
  <c r="E203" i="7"/>
  <c r="M202" i="7"/>
  <c r="L202" i="7"/>
  <c r="N202" i="7"/>
  <c r="I202" i="7"/>
  <c r="E202" i="7"/>
  <c r="F202" i="7" s="1"/>
  <c r="H201" i="7"/>
  <c r="M201" i="7" s="1"/>
  <c r="E201" i="7"/>
  <c r="F201" i="7"/>
  <c r="F200" i="7"/>
  <c r="E200" i="7"/>
  <c r="M199" i="7"/>
  <c r="L199" i="7"/>
  <c r="N199" i="7"/>
  <c r="F199" i="7"/>
  <c r="I199" i="7" s="1"/>
  <c r="E199" i="7"/>
  <c r="H198" i="7"/>
  <c r="M198" i="7" s="1"/>
  <c r="E198" i="7"/>
  <c r="F198" i="7"/>
  <c r="E197" i="7"/>
  <c r="F197" i="7"/>
  <c r="F196" i="7"/>
  <c r="E196" i="7"/>
  <c r="M195" i="7"/>
  <c r="L195" i="7"/>
  <c r="E195" i="7"/>
  <c r="F195" i="7"/>
  <c r="I195" i="7" s="1"/>
  <c r="M194" i="7"/>
  <c r="L194" i="7"/>
  <c r="E194" i="7"/>
  <c r="F194" i="7" s="1"/>
  <c r="I194" i="7" s="1"/>
  <c r="H193" i="7"/>
  <c r="M193" i="7" s="1"/>
  <c r="F193" i="7"/>
  <c r="E193" i="7"/>
  <c r="H192" i="7"/>
  <c r="M192" i="7" s="1"/>
  <c r="E192" i="7"/>
  <c r="F192" i="7"/>
  <c r="E191" i="7"/>
  <c r="F191" i="7"/>
  <c r="M190" i="7"/>
  <c r="L190" i="7"/>
  <c r="N190" i="7"/>
  <c r="E190" i="7"/>
  <c r="E227" i="7" s="1"/>
  <c r="L189" i="7"/>
  <c r="M189" i="7"/>
  <c r="F189" i="7"/>
  <c r="F188" i="7"/>
  <c r="M187" i="7"/>
  <c r="L187" i="7"/>
  <c r="N187" i="7"/>
  <c r="F187" i="7"/>
  <c r="I187" i="7" s="1"/>
  <c r="M186" i="7"/>
  <c r="H224" i="7"/>
  <c r="M224" i="7" s="1"/>
  <c r="E179" i="7"/>
  <c r="L177" i="7"/>
  <c r="G177" i="7"/>
  <c r="F177" i="7"/>
  <c r="G176" i="7"/>
  <c r="L176" i="7" s="1"/>
  <c r="F176" i="7"/>
  <c r="G175" i="7"/>
  <c r="L175" i="7" s="1"/>
  <c r="F175" i="7"/>
  <c r="L174" i="7"/>
  <c r="G174" i="7"/>
  <c r="F174" i="7"/>
  <c r="L173" i="7"/>
  <c r="G173" i="7"/>
  <c r="F173" i="7"/>
  <c r="G172" i="7"/>
  <c r="L172" i="7" s="1"/>
  <c r="F172" i="7"/>
  <c r="G171" i="7"/>
  <c r="L171" i="7" s="1"/>
  <c r="F171" i="7"/>
  <c r="L170" i="7"/>
  <c r="I170" i="7"/>
  <c r="H170" i="7"/>
  <c r="M170" i="7" s="1"/>
  <c r="G170" i="7"/>
  <c r="F170" i="7"/>
  <c r="L169" i="7"/>
  <c r="G169" i="7"/>
  <c r="F169" i="7"/>
  <c r="G168" i="7"/>
  <c r="L168" i="7" s="1"/>
  <c r="F168" i="7"/>
  <c r="G167" i="7"/>
  <c r="L167" i="7" s="1"/>
  <c r="F167" i="7"/>
  <c r="L166" i="7"/>
  <c r="H166" i="7"/>
  <c r="M166" i="7" s="1"/>
  <c r="G166" i="7"/>
  <c r="F166" i="7"/>
  <c r="I166" i="7" s="1"/>
  <c r="L165" i="7"/>
  <c r="G165" i="7"/>
  <c r="F165" i="7"/>
  <c r="G164" i="7"/>
  <c r="L164" i="7" s="1"/>
  <c r="F164" i="7"/>
  <c r="G163" i="7"/>
  <c r="L163" i="7" s="1"/>
  <c r="F163" i="7"/>
  <c r="L162" i="7"/>
  <c r="G162" i="7"/>
  <c r="F162" i="7"/>
  <c r="G161" i="7"/>
  <c r="L161" i="7" s="1"/>
  <c r="F161" i="7"/>
  <c r="G160" i="7"/>
  <c r="L160" i="7" s="1"/>
  <c r="F160" i="7"/>
  <c r="G159" i="7"/>
  <c r="L159" i="7" s="1"/>
  <c r="F159" i="7"/>
  <c r="H158" i="7"/>
  <c r="M158" i="7" s="1"/>
  <c r="G158" i="7"/>
  <c r="L158" i="7" s="1"/>
  <c r="F158" i="7"/>
  <c r="I158" i="7" s="1"/>
  <c r="L157" i="7"/>
  <c r="G157" i="7"/>
  <c r="F157" i="7"/>
  <c r="L156" i="7"/>
  <c r="G156" i="7"/>
  <c r="K153" i="7"/>
  <c r="E153" i="7"/>
  <c r="D153" i="7"/>
  <c r="H151" i="7"/>
  <c r="M151" i="7" s="1"/>
  <c r="G151" i="7"/>
  <c r="L151" i="7" s="1"/>
  <c r="N151" i="7" s="1"/>
  <c r="F151" i="7"/>
  <c r="I151" i="7" s="1"/>
  <c r="H150" i="7"/>
  <c r="M150" i="7" s="1"/>
  <c r="G150" i="7"/>
  <c r="L150" i="7" s="1"/>
  <c r="F150" i="7"/>
  <c r="H149" i="7"/>
  <c r="M149" i="7" s="1"/>
  <c r="G149" i="7"/>
  <c r="L149" i="7" s="1"/>
  <c r="N149" i="7" s="1"/>
  <c r="F149" i="7"/>
  <c r="H148" i="7"/>
  <c r="M148" i="7" s="1"/>
  <c r="G148" i="7"/>
  <c r="L148" i="7" s="1"/>
  <c r="N148" i="7" s="1"/>
  <c r="F148" i="7"/>
  <c r="H147" i="7"/>
  <c r="M147" i="7" s="1"/>
  <c r="G147" i="7"/>
  <c r="L147" i="7" s="1"/>
  <c r="F147" i="7"/>
  <c r="I147" i="7" s="1"/>
  <c r="H146" i="7"/>
  <c r="M146" i="7" s="1"/>
  <c r="G146" i="7"/>
  <c r="L146" i="7" s="1"/>
  <c r="F146" i="7"/>
  <c r="I146" i="7" s="1"/>
  <c r="H145" i="7"/>
  <c r="M145" i="7" s="1"/>
  <c r="G145" i="7"/>
  <c r="L145" i="7" s="1"/>
  <c r="F145" i="7"/>
  <c r="H144" i="7"/>
  <c r="M144" i="7" s="1"/>
  <c r="G144" i="7"/>
  <c r="L144" i="7" s="1"/>
  <c r="N144" i="7" s="1"/>
  <c r="F144" i="7"/>
  <c r="I144" i="7" s="1"/>
  <c r="H143" i="7"/>
  <c r="M143" i="7" s="1"/>
  <c r="G143" i="7"/>
  <c r="L143" i="7" s="1"/>
  <c r="N143" i="7" s="1"/>
  <c r="F143" i="7"/>
  <c r="I143" i="7" s="1"/>
  <c r="H142" i="7"/>
  <c r="M142" i="7" s="1"/>
  <c r="G142" i="7"/>
  <c r="L142" i="7" s="1"/>
  <c r="F142" i="7"/>
  <c r="H141" i="7"/>
  <c r="M141" i="7" s="1"/>
  <c r="G141" i="7"/>
  <c r="L141" i="7" s="1"/>
  <c r="N141" i="7" s="1"/>
  <c r="F141" i="7"/>
  <c r="H140" i="7"/>
  <c r="M140" i="7" s="1"/>
  <c r="G140" i="7"/>
  <c r="L140" i="7" s="1"/>
  <c r="N140" i="7" s="1"/>
  <c r="F140" i="7"/>
  <c r="H139" i="7"/>
  <c r="M139" i="7" s="1"/>
  <c r="G139" i="7"/>
  <c r="L139" i="7" s="1"/>
  <c r="F139" i="7"/>
  <c r="I139" i="7" s="1"/>
  <c r="H138" i="7"/>
  <c r="M138" i="7" s="1"/>
  <c r="G138" i="7"/>
  <c r="L138" i="7" s="1"/>
  <c r="F138" i="7"/>
  <c r="I138" i="7" s="1"/>
  <c r="H137" i="7"/>
  <c r="M137" i="7" s="1"/>
  <c r="G137" i="7"/>
  <c r="L137" i="7" s="1"/>
  <c r="F137" i="7"/>
  <c r="H136" i="7"/>
  <c r="M136" i="7" s="1"/>
  <c r="G136" i="7"/>
  <c r="L136" i="7" s="1"/>
  <c r="N136" i="7" s="1"/>
  <c r="F136" i="7"/>
  <c r="I136" i="7" s="1"/>
  <c r="H135" i="7"/>
  <c r="M135" i="7" s="1"/>
  <c r="G135" i="7"/>
  <c r="L135" i="7" s="1"/>
  <c r="N135" i="7" s="1"/>
  <c r="F135" i="7"/>
  <c r="I135" i="7" s="1"/>
  <c r="H134" i="7"/>
  <c r="M134" i="7" s="1"/>
  <c r="G134" i="7"/>
  <c r="L134" i="7" s="1"/>
  <c r="F134" i="7"/>
  <c r="H133" i="7"/>
  <c r="M133" i="7" s="1"/>
  <c r="G133" i="7"/>
  <c r="L133" i="7" s="1"/>
  <c r="N133" i="7" s="1"/>
  <c r="F133" i="7"/>
  <c r="H132" i="7"/>
  <c r="M132" i="7" s="1"/>
  <c r="G132" i="7"/>
  <c r="L132" i="7" s="1"/>
  <c r="N132" i="7" s="1"/>
  <c r="F132" i="7"/>
  <c r="H131" i="7"/>
  <c r="M131" i="7" s="1"/>
  <c r="G131" i="7"/>
  <c r="L131" i="7" s="1"/>
  <c r="F131" i="7"/>
  <c r="F153" i="7" s="1"/>
  <c r="E128" i="7"/>
  <c r="L126" i="7"/>
  <c r="G126" i="7"/>
  <c r="F126" i="7"/>
  <c r="M125" i="7"/>
  <c r="N125" i="7" s="1"/>
  <c r="L125" i="7"/>
  <c r="H162" i="7"/>
  <c r="M162" i="7" s="1"/>
  <c r="G125" i="7"/>
  <c r="E116" i="7"/>
  <c r="E118" i="7" s="1"/>
  <c r="N114" i="7"/>
  <c r="M114" i="7"/>
  <c r="L114" i="7"/>
  <c r="H114" i="7"/>
  <c r="G114" i="7"/>
  <c r="F114" i="7"/>
  <c r="I114" i="7" s="1"/>
  <c r="N113" i="7"/>
  <c r="M113" i="7"/>
  <c r="L113" i="7"/>
  <c r="H113" i="7"/>
  <c r="G113" i="7"/>
  <c r="F113" i="7"/>
  <c r="I113" i="7" s="1"/>
  <c r="M112" i="7"/>
  <c r="L112" i="7"/>
  <c r="N112" i="7"/>
  <c r="H112" i="7"/>
  <c r="I112" i="7" s="1"/>
  <c r="G112" i="7"/>
  <c r="F112" i="7"/>
  <c r="M111" i="7"/>
  <c r="L111" i="7"/>
  <c r="N111" i="7"/>
  <c r="H111" i="7"/>
  <c r="G111" i="7"/>
  <c r="F111" i="7"/>
  <c r="I111" i="7" s="1"/>
  <c r="M110" i="7"/>
  <c r="N110" i="7" s="1"/>
  <c r="L110" i="7"/>
  <c r="H110" i="7"/>
  <c r="G110" i="7"/>
  <c r="F110" i="7"/>
  <c r="I110" i="7" s="1"/>
  <c r="N109" i="7"/>
  <c r="M109" i="7"/>
  <c r="L109" i="7"/>
  <c r="H109" i="7"/>
  <c r="G109" i="7"/>
  <c r="F109" i="7"/>
  <c r="I109" i="7" s="1"/>
  <c r="M108" i="7"/>
  <c r="L108" i="7"/>
  <c r="N108" i="7"/>
  <c r="H108" i="7"/>
  <c r="I108" i="7" s="1"/>
  <c r="G108" i="7"/>
  <c r="F108" i="7"/>
  <c r="M107" i="7"/>
  <c r="L107" i="7"/>
  <c r="H107" i="7"/>
  <c r="G107" i="7"/>
  <c r="F107" i="7"/>
  <c r="I107" i="7" s="1"/>
  <c r="N106" i="7"/>
  <c r="M106" i="7"/>
  <c r="L106" i="7"/>
  <c r="H106" i="7"/>
  <c r="G106" i="7"/>
  <c r="F106" i="7"/>
  <c r="I106" i="7" s="1"/>
  <c r="N105" i="7"/>
  <c r="M105" i="7"/>
  <c r="L105" i="7"/>
  <c r="H105" i="7"/>
  <c r="G105" i="7"/>
  <c r="F105" i="7"/>
  <c r="I105" i="7" s="1"/>
  <c r="M104" i="7"/>
  <c r="L104" i="7"/>
  <c r="N104" i="7"/>
  <c r="I104" i="7"/>
  <c r="H104" i="7"/>
  <c r="G104" i="7"/>
  <c r="F104" i="7"/>
  <c r="M103" i="7"/>
  <c r="L103" i="7"/>
  <c r="N103" i="7"/>
  <c r="H103" i="7"/>
  <c r="G103" i="7"/>
  <c r="F103" i="7"/>
  <c r="I103" i="7" s="1"/>
  <c r="M102" i="7"/>
  <c r="N102" i="7" s="1"/>
  <c r="L102" i="7"/>
  <c r="H102" i="7"/>
  <c r="G102" i="7"/>
  <c r="F102" i="7"/>
  <c r="I102" i="7" s="1"/>
  <c r="N101" i="7"/>
  <c r="M101" i="7"/>
  <c r="L101" i="7"/>
  <c r="H101" i="7"/>
  <c r="G101" i="7"/>
  <c r="F101" i="7"/>
  <c r="M100" i="7"/>
  <c r="L100" i="7"/>
  <c r="N100" i="7"/>
  <c r="H100" i="7"/>
  <c r="I100" i="7" s="1"/>
  <c r="G100" i="7"/>
  <c r="F100" i="7"/>
  <c r="M99" i="7"/>
  <c r="L99" i="7"/>
  <c r="N99" i="7"/>
  <c r="H99" i="7"/>
  <c r="G99" i="7"/>
  <c r="F99" i="7"/>
  <c r="I99" i="7" s="1"/>
  <c r="N98" i="7"/>
  <c r="M98" i="7"/>
  <c r="L98" i="7"/>
  <c r="H98" i="7"/>
  <c r="G98" i="7"/>
  <c r="F98" i="7"/>
  <c r="I98" i="7" s="1"/>
  <c r="N97" i="7"/>
  <c r="M97" i="7"/>
  <c r="L97" i="7"/>
  <c r="H97" i="7"/>
  <c r="G97" i="7"/>
  <c r="F97" i="7"/>
  <c r="I97" i="7" s="1"/>
  <c r="M96" i="7"/>
  <c r="L96" i="7"/>
  <c r="N96" i="7"/>
  <c r="H96" i="7"/>
  <c r="I96" i="7" s="1"/>
  <c r="G96" i="7"/>
  <c r="F96" i="7"/>
  <c r="M95" i="7"/>
  <c r="L95" i="7"/>
  <c r="N95" i="7"/>
  <c r="H95" i="7"/>
  <c r="G95" i="7"/>
  <c r="F95" i="7"/>
  <c r="I95" i="7" s="1"/>
  <c r="M94" i="7"/>
  <c r="N94" i="7" s="1"/>
  <c r="L94" i="7"/>
  <c r="H94" i="7"/>
  <c r="G94" i="7"/>
  <c r="F94" i="7"/>
  <c r="I94" i="7" s="1"/>
  <c r="N93" i="7"/>
  <c r="M93" i="7"/>
  <c r="L93" i="7"/>
  <c r="H93" i="7"/>
  <c r="G93" i="7"/>
  <c r="F93" i="7"/>
  <c r="I93" i="7" s="1"/>
  <c r="M92" i="7"/>
  <c r="L92" i="7"/>
  <c r="N92" i="7"/>
  <c r="H92" i="7"/>
  <c r="I92" i="7" s="1"/>
  <c r="G92" i="7"/>
  <c r="F92" i="7"/>
  <c r="M91" i="7"/>
  <c r="L91" i="7"/>
  <c r="I91" i="7"/>
  <c r="H91" i="7"/>
  <c r="G91" i="7"/>
  <c r="F91" i="7"/>
  <c r="M90" i="7"/>
  <c r="N90" i="7" s="1"/>
  <c r="L90" i="7"/>
  <c r="H90" i="7"/>
  <c r="G90" i="7"/>
  <c r="F90" i="7"/>
  <c r="I90" i="7" s="1"/>
  <c r="N89" i="7"/>
  <c r="M89" i="7"/>
  <c r="L89" i="7"/>
  <c r="H89" i="7"/>
  <c r="G89" i="7"/>
  <c r="F89" i="7"/>
  <c r="E86" i="7"/>
  <c r="M84" i="7"/>
  <c r="L84" i="7"/>
  <c r="N84" i="7"/>
  <c r="H84" i="7"/>
  <c r="G84" i="7"/>
  <c r="F84" i="7"/>
  <c r="I84" i="7" s="1"/>
  <c r="N83" i="7"/>
  <c r="M83" i="7"/>
  <c r="L83" i="7"/>
  <c r="H83" i="7"/>
  <c r="G83" i="7"/>
  <c r="F83" i="7"/>
  <c r="I83" i="7" s="1"/>
  <c r="N82" i="7"/>
  <c r="M82" i="7"/>
  <c r="L82" i="7"/>
  <c r="H82" i="7"/>
  <c r="G82" i="7"/>
  <c r="F82" i="7"/>
  <c r="M81" i="7"/>
  <c r="L81" i="7"/>
  <c r="N81" i="7"/>
  <c r="H81" i="7"/>
  <c r="I81" i="7" s="1"/>
  <c r="G81" i="7"/>
  <c r="F81" i="7"/>
  <c r="M80" i="7"/>
  <c r="L80" i="7"/>
  <c r="H80" i="7"/>
  <c r="G80" i="7"/>
  <c r="F80" i="7"/>
  <c r="I80" i="7" s="1"/>
  <c r="M79" i="7"/>
  <c r="N79" i="7" s="1"/>
  <c r="L79" i="7"/>
  <c r="H79" i="7"/>
  <c r="G79" i="7"/>
  <c r="F79" i="7"/>
  <c r="I79" i="7" s="1"/>
  <c r="N78" i="7"/>
  <c r="M78" i="7"/>
  <c r="L78" i="7"/>
  <c r="H78" i="7"/>
  <c r="G78" i="7"/>
  <c r="F78" i="7"/>
  <c r="I78" i="7" s="1"/>
  <c r="M77" i="7"/>
  <c r="L77" i="7"/>
  <c r="N77" i="7"/>
  <c r="I77" i="7"/>
  <c r="H77" i="7"/>
  <c r="G77" i="7"/>
  <c r="F77" i="7"/>
  <c r="M76" i="7"/>
  <c r="L76" i="7"/>
  <c r="N76" i="7"/>
  <c r="I76" i="7"/>
  <c r="H76" i="7"/>
  <c r="G76" i="7"/>
  <c r="F76" i="7"/>
  <c r="M75" i="7"/>
  <c r="N75" i="7" s="1"/>
  <c r="L75" i="7"/>
  <c r="H75" i="7"/>
  <c r="G75" i="7"/>
  <c r="F75" i="7"/>
  <c r="I75" i="7" s="1"/>
  <c r="N74" i="7"/>
  <c r="M74" i="7"/>
  <c r="L74" i="7"/>
  <c r="H74" i="7"/>
  <c r="G74" i="7"/>
  <c r="F74" i="7"/>
  <c r="I74" i="7" s="1"/>
  <c r="M73" i="7"/>
  <c r="L73" i="7"/>
  <c r="N73" i="7"/>
  <c r="H73" i="7"/>
  <c r="G73" i="7"/>
  <c r="F73" i="7"/>
  <c r="I73" i="7" s="1"/>
  <c r="M72" i="7"/>
  <c r="L72" i="7"/>
  <c r="N72" i="7"/>
  <c r="I72" i="7"/>
  <c r="H72" i="7"/>
  <c r="G72" i="7"/>
  <c r="F72" i="7"/>
  <c r="N71" i="7"/>
  <c r="M71" i="7"/>
  <c r="L71" i="7"/>
  <c r="H71" i="7"/>
  <c r="G71" i="7"/>
  <c r="F71" i="7"/>
  <c r="I71" i="7" s="1"/>
  <c r="N70" i="7"/>
  <c r="M70" i="7"/>
  <c r="L70" i="7"/>
  <c r="H70" i="7"/>
  <c r="G70" i="7"/>
  <c r="F70" i="7"/>
  <c r="I70" i="7" s="1"/>
  <c r="M69" i="7"/>
  <c r="L69" i="7"/>
  <c r="N69" i="7"/>
  <c r="I69" i="7"/>
  <c r="H69" i="7"/>
  <c r="G69" i="7"/>
  <c r="F69" i="7"/>
  <c r="M68" i="7"/>
  <c r="L68" i="7"/>
  <c r="I68" i="7"/>
  <c r="H68" i="7"/>
  <c r="G68" i="7"/>
  <c r="F68" i="7"/>
  <c r="M67" i="7"/>
  <c r="N67" i="7" s="1"/>
  <c r="L67" i="7"/>
  <c r="H67" i="7"/>
  <c r="G67" i="7"/>
  <c r="F67" i="7"/>
  <c r="I67" i="7" s="1"/>
  <c r="N66" i="7"/>
  <c r="M66" i="7"/>
  <c r="L66" i="7"/>
  <c r="H66" i="7"/>
  <c r="G66" i="7"/>
  <c r="F66" i="7"/>
  <c r="M65" i="7"/>
  <c r="L65" i="7"/>
  <c r="N65" i="7"/>
  <c r="H65" i="7"/>
  <c r="I65" i="7" s="1"/>
  <c r="G65" i="7"/>
  <c r="F65" i="7"/>
  <c r="M64" i="7"/>
  <c r="L64" i="7"/>
  <c r="N64" i="7"/>
  <c r="I64" i="7"/>
  <c r="H64" i="7"/>
  <c r="G64" i="7"/>
  <c r="F64" i="7"/>
  <c r="M63" i="7"/>
  <c r="N63" i="7" s="1"/>
  <c r="L63" i="7"/>
  <c r="H63" i="7"/>
  <c r="G63" i="7"/>
  <c r="E60" i="7"/>
  <c r="M58" i="7"/>
  <c r="L58" i="7"/>
  <c r="N58" i="7"/>
  <c r="I58" i="7"/>
  <c r="H58" i="7"/>
  <c r="G58" i="7"/>
  <c r="F58" i="7"/>
  <c r="M57" i="7"/>
  <c r="L57" i="7"/>
  <c r="H57" i="7"/>
  <c r="G57" i="7"/>
  <c r="F57" i="7"/>
  <c r="I57" i="7" s="1"/>
  <c r="M56" i="7"/>
  <c r="N56" i="7" s="1"/>
  <c r="L56" i="7"/>
  <c r="H56" i="7"/>
  <c r="G56" i="7"/>
  <c r="F56" i="7"/>
  <c r="I56" i="7" s="1"/>
  <c r="N55" i="7"/>
  <c r="M55" i="7"/>
  <c r="L55" i="7"/>
  <c r="H55" i="7"/>
  <c r="G55" i="7"/>
  <c r="F55" i="7"/>
  <c r="I55" i="7" s="1"/>
  <c r="M54" i="7"/>
  <c r="L54" i="7"/>
  <c r="N54" i="7"/>
  <c r="H54" i="7"/>
  <c r="G54" i="7"/>
  <c r="F54" i="7"/>
  <c r="I54" i="7" s="1"/>
  <c r="M53" i="7"/>
  <c r="L53" i="7"/>
  <c r="N53" i="7"/>
  <c r="H53" i="7"/>
  <c r="G53" i="7"/>
  <c r="F53" i="7"/>
  <c r="I53" i="7" s="1"/>
  <c r="M52" i="7"/>
  <c r="N52" i="7" s="1"/>
  <c r="L52" i="7"/>
  <c r="H52" i="7"/>
  <c r="G52" i="7"/>
  <c r="F52" i="7"/>
  <c r="I52" i="7" s="1"/>
  <c r="N51" i="7"/>
  <c r="M51" i="7"/>
  <c r="L51" i="7"/>
  <c r="H51" i="7"/>
  <c r="G51" i="7"/>
  <c r="F51" i="7"/>
  <c r="I51" i="7" s="1"/>
  <c r="M50" i="7"/>
  <c r="L50" i="7"/>
  <c r="N50" i="7"/>
  <c r="H50" i="7"/>
  <c r="G50" i="7"/>
  <c r="F50" i="7"/>
  <c r="E47" i="7"/>
  <c r="N45" i="7"/>
  <c r="M45" i="7"/>
  <c r="L45" i="7"/>
  <c r="H45" i="7"/>
  <c r="G45" i="7"/>
  <c r="F45" i="7"/>
  <c r="I45" i="7" s="1"/>
  <c r="N44" i="7"/>
  <c r="M44" i="7"/>
  <c r="L44" i="7"/>
  <c r="H44" i="7"/>
  <c r="G44" i="7"/>
  <c r="F44" i="7"/>
  <c r="I44" i="7" s="1"/>
  <c r="M43" i="7"/>
  <c r="L43" i="7"/>
  <c r="N43" i="7"/>
  <c r="H43" i="7"/>
  <c r="G43" i="7"/>
  <c r="F43" i="7"/>
  <c r="I43" i="7" s="1"/>
  <c r="M42" i="7"/>
  <c r="L42" i="7"/>
  <c r="I42" i="7"/>
  <c r="H42" i="7"/>
  <c r="G42" i="7"/>
  <c r="F42" i="7"/>
  <c r="N41" i="7"/>
  <c r="M41" i="7"/>
  <c r="L41" i="7"/>
  <c r="H41" i="7"/>
  <c r="G41" i="7"/>
  <c r="F41" i="7"/>
  <c r="I41" i="7" s="1"/>
  <c r="N40" i="7"/>
  <c r="M40" i="7"/>
  <c r="L40" i="7"/>
  <c r="H40" i="7"/>
  <c r="G40" i="7"/>
  <c r="F40" i="7"/>
  <c r="M39" i="7"/>
  <c r="L39" i="7"/>
  <c r="N39" i="7"/>
  <c r="H39" i="7"/>
  <c r="G39" i="7"/>
  <c r="F39" i="7"/>
  <c r="I39" i="7" s="1"/>
  <c r="M38" i="7"/>
  <c r="L38" i="7"/>
  <c r="I38" i="7"/>
  <c r="H38" i="7"/>
  <c r="G38" i="7"/>
  <c r="F38" i="7"/>
  <c r="M37" i="7"/>
  <c r="N37" i="7" s="1"/>
  <c r="L37" i="7"/>
  <c r="H37" i="7"/>
  <c r="G37" i="7"/>
  <c r="F37" i="7"/>
  <c r="I37" i="7" s="1"/>
  <c r="N36" i="7"/>
  <c r="M36" i="7"/>
  <c r="L36" i="7"/>
  <c r="H36" i="7"/>
  <c r="G36" i="7"/>
  <c r="F36" i="7"/>
  <c r="I36" i="7" s="1"/>
  <c r="M35" i="7"/>
  <c r="L35" i="7"/>
  <c r="N35" i="7"/>
  <c r="H35" i="7"/>
  <c r="G35" i="7"/>
  <c r="F35" i="7"/>
  <c r="I35" i="7" s="1"/>
  <c r="M34" i="7"/>
  <c r="L34" i="7"/>
  <c r="N34" i="7"/>
  <c r="I34" i="7"/>
  <c r="H34" i="7"/>
  <c r="G34" i="7"/>
  <c r="F34" i="7"/>
  <c r="M33" i="7"/>
  <c r="N33" i="7" s="1"/>
  <c r="L33" i="7"/>
  <c r="H33" i="7"/>
  <c r="G33" i="7"/>
  <c r="F33" i="7"/>
  <c r="I33" i="7" s="1"/>
  <c r="N32" i="7"/>
  <c r="M32" i="7"/>
  <c r="L32" i="7"/>
  <c r="H32" i="7"/>
  <c r="G32" i="7"/>
  <c r="F32" i="7"/>
  <c r="I32" i="7" s="1"/>
  <c r="M31" i="7"/>
  <c r="L31" i="7"/>
  <c r="N31" i="7"/>
  <c r="H31" i="7"/>
  <c r="G31" i="7"/>
  <c r="F31" i="7"/>
  <c r="I31" i="7" s="1"/>
  <c r="M30" i="7"/>
  <c r="L30" i="7"/>
  <c r="N30" i="7"/>
  <c r="I30" i="7"/>
  <c r="H30" i="7"/>
  <c r="G30" i="7"/>
  <c r="F30" i="7"/>
  <c r="N29" i="7"/>
  <c r="M29" i="7"/>
  <c r="L29" i="7"/>
  <c r="H29" i="7"/>
  <c r="G29" i="7"/>
  <c r="E26" i="7"/>
  <c r="M24" i="7"/>
  <c r="L24" i="7"/>
  <c r="N24" i="7"/>
  <c r="H24" i="7"/>
  <c r="G24" i="7"/>
  <c r="F24" i="7"/>
  <c r="I24" i="7" s="1"/>
  <c r="M23" i="7"/>
  <c r="L23" i="7"/>
  <c r="I23" i="7"/>
  <c r="H23" i="7"/>
  <c r="G23" i="7"/>
  <c r="F23" i="7"/>
  <c r="M22" i="7"/>
  <c r="N22" i="7" s="1"/>
  <c r="L22" i="7"/>
  <c r="H22" i="7"/>
  <c r="G22" i="7"/>
  <c r="F22" i="7"/>
  <c r="E19" i="7"/>
  <c r="D19" i="7"/>
  <c r="M17" i="7"/>
  <c r="L17" i="7"/>
  <c r="N17" i="7"/>
  <c r="H17" i="7"/>
  <c r="G17" i="7"/>
  <c r="F17" i="7"/>
  <c r="I17" i="7" s="1"/>
  <c r="A17" i="7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M16" i="7"/>
  <c r="L16" i="7"/>
  <c r="H16" i="7"/>
  <c r="F16" i="7"/>
  <c r="A16" i="7"/>
  <c r="N8" i="7"/>
  <c r="A8" i="7"/>
  <c r="A6" i="7"/>
  <c r="E261" i="6"/>
  <c r="F259" i="6"/>
  <c r="F258" i="6"/>
  <c r="L257" i="6"/>
  <c r="F257" i="6"/>
  <c r="L256" i="6"/>
  <c r="N256" i="6"/>
  <c r="H256" i="6"/>
  <c r="M256" i="6" s="1"/>
  <c r="F256" i="6"/>
  <c r="L255" i="6"/>
  <c r="N255" i="6"/>
  <c r="I255" i="6"/>
  <c r="H255" i="6"/>
  <c r="M255" i="6" s="1"/>
  <c r="F255" i="6"/>
  <c r="L254" i="6"/>
  <c r="F254" i="6"/>
  <c r="F253" i="6"/>
  <c r="F252" i="6"/>
  <c r="F251" i="6"/>
  <c r="F250" i="6"/>
  <c r="F249" i="6"/>
  <c r="F248" i="6"/>
  <c r="F247" i="6"/>
  <c r="L246" i="6"/>
  <c r="I246" i="6"/>
  <c r="M246" i="6"/>
  <c r="F246" i="6"/>
  <c r="F245" i="6"/>
  <c r="M244" i="6"/>
  <c r="L244" i="6"/>
  <c r="N244" i="6"/>
  <c r="F244" i="6"/>
  <c r="I244" i="6" s="1"/>
  <c r="F243" i="6"/>
  <c r="L242" i="6"/>
  <c r="M242" i="6"/>
  <c r="N242" i="6" s="1"/>
  <c r="F242" i="6"/>
  <c r="I242" i="6" s="1"/>
  <c r="L241" i="6"/>
  <c r="M241" i="6"/>
  <c r="F241" i="6"/>
  <c r="I241" i="6" s="1"/>
  <c r="L240" i="6"/>
  <c r="N240" i="6"/>
  <c r="I240" i="6"/>
  <c r="M240" i="6"/>
  <c r="F240" i="6"/>
  <c r="L239" i="6"/>
  <c r="F239" i="6"/>
  <c r="F238" i="6"/>
  <c r="F237" i="6"/>
  <c r="G236" i="6"/>
  <c r="L236" i="6" s="1"/>
  <c r="F236" i="6"/>
  <c r="F235" i="6"/>
  <c r="M234" i="6"/>
  <c r="L234" i="6"/>
  <c r="F234" i="6"/>
  <c r="I234" i="6" s="1"/>
  <c r="F233" i="6"/>
  <c r="F232" i="6"/>
  <c r="L231" i="6"/>
  <c r="F231" i="6"/>
  <c r="I231" i="6" s="1"/>
  <c r="E225" i="6"/>
  <c r="F223" i="6"/>
  <c r="H222" i="6"/>
  <c r="M222" i="6" s="1"/>
  <c r="G222" i="6"/>
  <c r="F222" i="6"/>
  <c r="M221" i="6"/>
  <c r="L221" i="6"/>
  <c r="N221" i="6"/>
  <c r="F221" i="6"/>
  <c r="I221" i="6" s="1"/>
  <c r="M220" i="6"/>
  <c r="L220" i="6"/>
  <c r="F220" i="6"/>
  <c r="I220" i="6" s="1"/>
  <c r="M219" i="6"/>
  <c r="L219" i="6"/>
  <c r="N219" i="6" s="1"/>
  <c r="F219" i="6"/>
  <c r="I219" i="6" s="1"/>
  <c r="L218" i="6"/>
  <c r="F218" i="6"/>
  <c r="L217" i="6"/>
  <c r="F217" i="6"/>
  <c r="F216" i="6"/>
  <c r="L215" i="6"/>
  <c r="F215" i="6"/>
  <c r="L214" i="6"/>
  <c r="F214" i="6"/>
  <c r="L213" i="6"/>
  <c r="F213" i="6"/>
  <c r="F212" i="6"/>
  <c r="F211" i="6"/>
  <c r="F210" i="6"/>
  <c r="F209" i="6"/>
  <c r="F208" i="6"/>
  <c r="G207" i="6"/>
  <c r="L207" i="6" s="1"/>
  <c r="F207" i="6"/>
  <c r="F206" i="6"/>
  <c r="F205" i="6"/>
  <c r="M204" i="6"/>
  <c r="F204" i="6"/>
  <c r="F203" i="6"/>
  <c r="L202" i="6"/>
  <c r="F202" i="6"/>
  <c r="H201" i="6"/>
  <c r="M201" i="6" s="1"/>
  <c r="F201" i="6"/>
  <c r="L200" i="6"/>
  <c r="F200" i="6"/>
  <c r="M199" i="6"/>
  <c r="L199" i="6"/>
  <c r="N199" i="6" s="1"/>
  <c r="H204" i="6"/>
  <c r="F199" i="6"/>
  <c r="I199" i="6" s="1"/>
  <c r="M198" i="6"/>
  <c r="L198" i="6"/>
  <c r="N198" i="6" s="1"/>
  <c r="F198" i="6"/>
  <c r="L197" i="6"/>
  <c r="F197" i="6"/>
  <c r="L196" i="6"/>
  <c r="M196" i="6"/>
  <c r="F196" i="6"/>
  <c r="I196" i="6" s="1"/>
  <c r="M195" i="6"/>
  <c r="L195" i="6"/>
  <c r="F195" i="6"/>
  <c r="I195" i="6" s="1"/>
  <c r="M194" i="6"/>
  <c r="L194" i="6"/>
  <c r="N194" i="6" s="1"/>
  <c r="F194" i="6"/>
  <c r="I194" i="6" s="1"/>
  <c r="L193" i="6"/>
  <c r="F193" i="6"/>
  <c r="M192" i="6"/>
  <c r="G192" i="6"/>
  <c r="L192" i="6" s="1"/>
  <c r="F192" i="6"/>
  <c r="I192" i="6" s="1"/>
  <c r="N191" i="6"/>
  <c r="M191" i="6"/>
  <c r="L191" i="6"/>
  <c r="F191" i="6"/>
  <c r="I191" i="6" s="1"/>
  <c r="M190" i="6"/>
  <c r="L190" i="6"/>
  <c r="F190" i="6"/>
  <c r="I190" i="6" s="1"/>
  <c r="N189" i="6"/>
  <c r="M189" i="6"/>
  <c r="L189" i="6"/>
  <c r="F189" i="6"/>
  <c r="L188" i="6"/>
  <c r="F188" i="6"/>
  <c r="M187" i="6"/>
  <c r="L187" i="6"/>
  <c r="N187" i="6"/>
  <c r="F187" i="6"/>
  <c r="I187" i="6" s="1"/>
  <c r="M186" i="6"/>
  <c r="L186" i="6"/>
  <c r="N186" i="6"/>
  <c r="F186" i="6"/>
  <c r="I186" i="6" s="1"/>
  <c r="M185" i="6"/>
  <c r="N185" i="6" s="1"/>
  <c r="L185" i="6"/>
  <c r="H192" i="6"/>
  <c r="F185" i="6"/>
  <c r="I185" i="6" s="1"/>
  <c r="H210" i="6"/>
  <c r="M210" i="6" s="1"/>
  <c r="E177" i="6"/>
  <c r="L175" i="6"/>
  <c r="G175" i="6"/>
  <c r="F175" i="6"/>
  <c r="I175" i="6" s="1"/>
  <c r="G174" i="6"/>
  <c r="L174" i="6" s="1"/>
  <c r="F174" i="6"/>
  <c r="H173" i="6"/>
  <c r="M173" i="6" s="1"/>
  <c r="G173" i="6"/>
  <c r="F173" i="6"/>
  <c r="L172" i="6"/>
  <c r="G172" i="6"/>
  <c r="F172" i="6"/>
  <c r="L171" i="6"/>
  <c r="G171" i="6"/>
  <c r="F171" i="6"/>
  <c r="G170" i="6"/>
  <c r="L170" i="6" s="1"/>
  <c r="F170" i="6"/>
  <c r="H169" i="6"/>
  <c r="M169" i="6" s="1"/>
  <c r="G169" i="6"/>
  <c r="F169" i="6"/>
  <c r="L168" i="6"/>
  <c r="G168" i="6"/>
  <c r="F168" i="6"/>
  <c r="L167" i="6"/>
  <c r="G167" i="6"/>
  <c r="F167" i="6"/>
  <c r="G166" i="6"/>
  <c r="L166" i="6" s="1"/>
  <c r="F166" i="6"/>
  <c r="H165" i="6"/>
  <c r="M165" i="6" s="1"/>
  <c r="G165" i="6"/>
  <c r="L165" i="6" s="1"/>
  <c r="F165" i="6"/>
  <c r="L164" i="6"/>
  <c r="G164" i="6"/>
  <c r="F164" i="6"/>
  <c r="L163" i="6"/>
  <c r="G163" i="6"/>
  <c r="F163" i="6"/>
  <c r="G162" i="6"/>
  <c r="L162" i="6" s="1"/>
  <c r="F162" i="6"/>
  <c r="N161" i="6"/>
  <c r="H161" i="6"/>
  <c r="M161" i="6" s="1"/>
  <c r="G161" i="6"/>
  <c r="L161" i="6" s="1"/>
  <c r="F161" i="6"/>
  <c r="L160" i="6"/>
  <c r="G160" i="6"/>
  <c r="F160" i="6"/>
  <c r="L159" i="6"/>
  <c r="G159" i="6"/>
  <c r="F159" i="6"/>
  <c r="G158" i="6"/>
  <c r="L158" i="6" s="1"/>
  <c r="F158" i="6"/>
  <c r="H157" i="6"/>
  <c r="M157" i="6" s="1"/>
  <c r="G157" i="6"/>
  <c r="L157" i="6" s="1"/>
  <c r="F157" i="6"/>
  <c r="L156" i="6"/>
  <c r="G156" i="6"/>
  <c r="F156" i="6"/>
  <c r="L155" i="6"/>
  <c r="G155" i="6"/>
  <c r="F155" i="6"/>
  <c r="G154" i="6"/>
  <c r="L154" i="6" s="1"/>
  <c r="F154" i="6"/>
  <c r="K151" i="6"/>
  <c r="F151" i="6"/>
  <c r="E151" i="6"/>
  <c r="D151" i="6"/>
  <c r="I149" i="6"/>
  <c r="H149" i="6"/>
  <c r="M149" i="6" s="1"/>
  <c r="G149" i="6"/>
  <c r="L149" i="6" s="1"/>
  <c r="F149" i="6"/>
  <c r="I148" i="6"/>
  <c r="H148" i="6"/>
  <c r="M148" i="6" s="1"/>
  <c r="G148" i="6"/>
  <c r="L148" i="6" s="1"/>
  <c r="N148" i="6" s="1"/>
  <c r="F148" i="6"/>
  <c r="I147" i="6"/>
  <c r="H147" i="6"/>
  <c r="M147" i="6" s="1"/>
  <c r="G147" i="6"/>
  <c r="L147" i="6" s="1"/>
  <c r="F147" i="6"/>
  <c r="I146" i="6"/>
  <c r="H146" i="6"/>
  <c r="M146" i="6" s="1"/>
  <c r="G146" i="6"/>
  <c r="L146" i="6" s="1"/>
  <c r="N146" i="6" s="1"/>
  <c r="F146" i="6"/>
  <c r="I145" i="6"/>
  <c r="H145" i="6"/>
  <c r="M145" i="6" s="1"/>
  <c r="G145" i="6"/>
  <c r="L145" i="6" s="1"/>
  <c r="F145" i="6"/>
  <c r="I144" i="6"/>
  <c r="H144" i="6"/>
  <c r="M144" i="6" s="1"/>
  <c r="G144" i="6"/>
  <c r="L144" i="6" s="1"/>
  <c r="N144" i="6" s="1"/>
  <c r="F144" i="6"/>
  <c r="I143" i="6"/>
  <c r="H143" i="6"/>
  <c r="M143" i="6" s="1"/>
  <c r="G143" i="6"/>
  <c r="L143" i="6" s="1"/>
  <c r="F143" i="6"/>
  <c r="I142" i="6"/>
  <c r="H142" i="6"/>
  <c r="M142" i="6" s="1"/>
  <c r="G142" i="6"/>
  <c r="L142" i="6" s="1"/>
  <c r="N142" i="6" s="1"/>
  <c r="F142" i="6"/>
  <c r="L141" i="6"/>
  <c r="I141" i="6"/>
  <c r="H141" i="6"/>
  <c r="M141" i="6" s="1"/>
  <c r="N141" i="6" s="1"/>
  <c r="G141" i="6"/>
  <c r="F141" i="6"/>
  <c r="L140" i="6"/>
  <c r="I140" i="6"/>
  <c r="H140" i="6"/>
  <c r="M140" i="6" s="1"/>
  <c r="N140" i="6" s="1"/>
  <c r="G140" i="6"/>
  <c r="F140" i="6"/>
  <c r="L139" i="6"/>
  <c r="H139" i="6"/>
  <c r="M139" i="6" s="1"/>
  <c r="N139" i="6" s="1"/>
  <c r="G139" i="6"/>
  <c r="F139" i="6"/>
  <c r="L138" i="6"/>
  <c r="I138" i="6"/>
  <c r="H138" i="6"/>
  <c r="M138" i="6" s="1"/>
  <c r="N138" i="6" s="1"/>
  <c r="G138" i="6"/>
  <c r="F138" i="6"/>
  <c r="L137" i="6"/>
  <c r="H137" i="6"/>
  <c r="M137" i="6" s="1"/>
  <c r="N137" i="6" s="1"/>
  <c r="G137" i="6"/>
  <c r="F137" i="6"/>
  <c r="L136" i="6"/>
  <c r="I136" i="6"/>
  <c r="H136" i="6"/>
  <c r="M136" i="6" s="1"/>
  <c r="N136" i="6" s="1"/>
  <c r="G136" i="6"/>
  <c r="F136" i="6"/>
  <c r="L135" i="6"/>
  <c r="H135" i="6"/>
  <c r="G135" i="6"/>
  <c r="F135" i="6"/>
  <c r="L134" i="6"/>
  <c r="I134" i="6"/>
  <c r="H134" i="6"/>
  <c r="M134" i="6" s="1"/>
  <c r="N134" i="6" s="1"/>
  <c r="G134" i="6"/>
  <c r="F134" i="6"/>
  <c r="L133" i="6"/>
  <c r="I133" i="6"/>
  <c r="H133" i="6"/>
  <c r="M133" i="6" s="1"/>
  <c r="N133" i="6" s="1"/>
  <c r="G133" i="6"/>
  <c r="F133" i="6"/>
  <c r="L132" i="6"/>
  <c r="I132" i="6"/>
  <c r="H132" i="6"/>
  <c r="M132" i="6" s="1"/>
  <c r="N132" i="6" s="1"/>
  <c r="G132" i="6"/>
  <c r="F132" i="6"/>
  <c r="L131" i="6"/>
  <c r="H131" i="6"/>
  <c r="M131" i="6" s="1"/>
  <c r="N131" i="6" s="1"/>
  <c r="G131" i="6"/>
  <c r="F131" i="6"/>
  <c r="L130" i="6"/>
  <c r="I130" i="6"/>
  <c r="H130" i="6"/>
  <c r="M130" i="6" s="1"/>
  <c r="N130" i="6" s="1"/>
  <c r="G130" i="6"/>
  <c r="F130" i="6"/>
  <c r="L129" i="6"/>
  <c r="H129" i="6"/>
  <c r="M129" i="6" s="1"/>
  <c r="N129" i="6" s="1"/>
  <c r="G129" i="6"/>
  <c r="F129" i="6"/>
  <c r="K126" i="6"/>
  <c r="E126" i="6"/>
  <c r="L124" i="6"/>
  <c r="G124" i="6"/>
  <c r="F124" i="6"/>
  <c r="H175" i="6"/>
  <c r="M175" i="6" s="1"/>
  <c r="G123" i="6"/>
  <c r="L123" i="6" s="1"/>
  <c r="E116" i="6"/>
  <c r="E118" i="6" s="1"/>
  <c r="M114" i="6"/>
  <c r="L114" i="6"/>
  <c r="N114" i="6"/>
  <c r="H114" i="6"/>
  <c r="G114" i="6"/>
  <c r="F114" i="6"/>
  <c r="I114" i="6" s="1"/>
  <c r="N113" i="6"/>
  <c r="M113" i="6"/>
  <c r="L113" i="6"/>
  <c r="H113" i="6"/>
  <c r="G113" i="6"/>
  <c r="F113" i="6"/>
  <c r="I113" i="6" s="1"/>
  <c r="M112" i="6"/>
  <c r="L112" i="6"/>
  <c r="N112" i="6"/>
  <c r="H112" i="6"/>
  <c r="G112" i="6"/>
  <c r="F112" i="6"/>
  <c r="M111" i="6"/>
  <c r="L111" i="6"/>
  <c r="N111" i="6"/>
  <c r="I111" i="6"/>
  <c r="H111" i="6"/>
  <c r="G111" i="6"/>
  <c r="F111" i="6"/>
  <c r="M110" i="6"/>
  <c r="L110" i="6"/>
  <c r="N110" i="6"/>
  <c r="H110" i="6"/>
  <c r="G110" i="6"/>
  <c r="F110" i="6"/>
  <c r="I110" i="6" s="1"/>
  <c r="N109" i="6"/>
  <c r="M109" i="6"/>
  <c r="L109" i="6"/>
  <c r="H109" i="6"/>
  <c r="G109" i="6"/>
  <c r="F109" i="6"/>
  <c r="I109" i="6" s="1"/>
  <c r="M108" i="6"/>
  <c r="L108" i="6"/>
  <c r="N108" i="6"/>
  <c r="H108" i="6"/>
  <c r="G108" i="6"/>
  <c r="F108" i="6"/>
  <c r="M107" i="6"/>
  <c r="L107" i="6"/>
  <c r="N107" i="6"/>
  <c r="I107" i="6"/>
  <c r="H107" i="6"/>
  <c r="G107" i="6"/>
  <c r="F107" i="6"/>
  <c r="M106" i="6"/>
  <c r="L106" i="6"/>
  <c r="N106" i="6"/>
  <c r="H106" i="6"/>
  <c r="G106" i="6"/>
  <c r="F106" i="6"/>
  <c r="I106" i="6" s="1"/>
  <c r="N105" i="6"/>
  <c r="M105" i="6"/>
  <c r="L105" i="6"/>
  <c r="H105" i="6"/>
  <c r="G105" i="6"/>
  <c r="F105" i="6"/>
  <c r="I105" i="6" s="1"/>
  <c r="M104" i="6"/>
  <c r="L104" i="6"/>
  <c r="N104" i="6"/>
  <c r="H104" i="6"/>
  <c r="G104" i="6"/>
  <c r="F104" i="6"/>
  <c r="M103" i="6"/>
  <c r="L103" i="6"/>
  <c r="N103" i="6"/>
  <c r="H103" i="6"/>
  <c r="G103" i="6"/>
  <c r="F103" i="6"/>
  <c r="I103" i="6" s="1"/>
  <c r="M102" i="6"/>
  <c r="L102" i="6"/>
  <c r="H102" i="6"/>
  <c r="G102" i="6"/>
  <c r="F102" i="6"/>
  <c r="I102" i="6" s="1"/>
  <c r="N101" i="6"/>
  <c r="M101" i="6"/>
  <c r="L101" i="6"/>
  <c r="H101" i="6"/>
  <c r="G101" i="6"/>
  <c r="F101" i="6"/>
  <c r="I101" i="6" s="1"/>
  <c r="M100" i="6"/>
  <c r="L100" i="6"/>
  <c r="N100" i="6"/>
  <c r="H100" i="6"/>
  <c r="G100" i="6"/>
  <c r="F100" i="6"/>
  <c r="M99" i="6"/>
  <c r="L99" i="6"/>
  <c r="N99" i="6"/>
  <c r="H99" i="6"/>
  <c r="G99" i="6"/>
  <c r="F99" i="6"/>
  <c r="I99" i="6" s="1"/>
  <c r="M98" i="6"/>
  <c r="L98" i="6"/>
  <c r="N98" i="6"/>
  <c r="H98" i="6"/>
  <c r="G98" i="6"/>
  <c r="F98" i="6"/>
  <c r="I98" i="6" s="1"/>
  <c r="N97" i="6"/>
  <c r="M97" i="6"/>
  <c r="L97" i="6"/>
  <c r="H97" i="6"/>
  <c r="G97" i="6"/>
  <c r="F97" i="6"/>
  <c r="I97" i="6" s="1"/>
  <c r="M96" i="6"/>
  <c r="L96" i="6"/>
  <c r="N96" i="6"/>
  <c r="H96" i="6"/>
  <c r="G96" i="6"/>
  <c r="F96" i="6"/>
  <c r="M95" i="6"/>
  <c r="L95" i="6"/>
  <c r="N95" i="6"/>
  <c r="I95" i="6"/>
  <c r="H95" i="6"/>
  <c r="G95" i="6"/>
  <c r="F95" i="6"/>
  <c r="M94" i="6"/>
  <c r="L94" i="6"/>
  <c r="N94" i="6"/>
  <c r="H94" i="6"/>
  <c r="G94" i="6"/>
  <c r="F94" i="6"/>
  <c r="I94" i="6" s="1"/>
  <c r="N93" i="6"/>
  <c r="M93" i="6"/>
  <c r="L93" i="6"/>
  <c r="H93" i="6"/>
  <c r="G93" i="6"/>
  <c r="F93" i="6"/>
  <c r="I93" i="6" s="1"/>
  <c r="M92" i="6"/>
  <c r="L92" i="6"/>
  <c r="N92" i="6"/>
  <c r="H92" i="6"/>
  <c r="G92" i="6"/>
  <c r="F92" i="6"/>
  <c r="M91" i="6"/>
  <c r="L91" i="6"/>
  <c r="N91" i="6"/>
  <c r="I91" i="6"/>
  <c r="H91" i="6"/>
  <c r="G91" i="6"/>
  <c r="F91" i="6"/>
  <c r="M90" i="6"/>
  <c r="L90" i="6"/>
  <c r="N90" i="6"/>
  <c r="H90" i="6"/>
  <c r="G90" i="6"/>
  <c r="F90" i="6"/>
  <c r="I90" i="6" s="1"/>
  <c r="N89" i="6"/>
  <c r="M89" i="6"/>
  <c r="L89" i="6"/>
  <c r="H89" i="6"/>
  <c r="G89" i="6"/>
  <c r="F89" i="6"/>
  <c r="E86" i="6"/>
  <c r="M84" i="6"/>
  <c r="L84" i="6"/>
  <c r="N84" i="6"/>
  <c r="I84" i="6"/>
  <c r="H84" i="6"/>
  <c r="G84" i="6"/>
  <c r="F84" i="6"/>
  <c r="M83" i="6"/>
  <c r="L83" i="6"/>
  <c r="H83" i="6"/>
  <c r="G83" i="6"/>
  <c r="F83" i="6"/>
  <c r="I83" i="6" s="1"/>
  <c r="N82" i="6"/>
  <c r="M82" i="6"/>
  <c r="L82" i="6"/>
  <c r="H82" i="6"/>
  <c r="G82" i="6"/>
  <c r="F82" i="6"/>
  <c r="I82" i="6" s="1"/>
  <c r="M81" i="6"/>
  <c r="L81" i="6"/>
  <c r="N81" i="6"/>
  <c r="H81" i="6"/>
  <c r="G81" i="6"/>
  <c r="F81" i="6"/>
  <c r="I81" i="6" s="1"/>
  <c r="M80" i="6"/>
  <c r="L80" i="6"/>
  <c r="N80" i="6"/>
  <c r="H80" i="6"/>
  <c r="G80" i="6"/>
  <c r="F80" i="6"/>
  <c r="I80" i="6" s="1"/>
  <c r="M79" i="6"/>
  <c r="L79" i="6"/>
  <c r="H79" i="6"/>
  <c r="G79" i="6"/>
  <c r="F79" i="6"/>
  <c r="I79" i="6" s="1"/>
  <c r="N78" i="6"/>
  <c r="M78" i="6"/>
  <c r="L78" i="6"/>
  <c r="H78" i="6"/>
  <c r="G78" i="6"/>
  <c r="F78" i="6"/>
  <c r="I78" i="6" s="1"/>
  <c r="M77" i="6"/>
  <c r="L77" i="6"/>
  <c r="N77" i="6"/>
  <c r="H77" i="6"/>
  <c r="G77" i="6"/>
  <c r="F77" i="6"/>
  <c r="I77" i="6" s="1"/>
  <c r="M76" i="6"/>
  <c r="L76" i="6"/>
  <c r="N76" i="6"/>
  <c r="H76" i="6"/>
  <c r="G76" i="6"/>
  <c r="F76" i="6"/>
  <c r="I76" i="6" s="1"/>
  <c r="M75" i="6"/>
  <c r="L75" i="6"/>
  <c r="H75" i="6"/>
  <c r="G75" i="6"/>
  <c r="F75" i="6"/>
  <c r="I75" i="6" s="1"/>
  <c r="N74" i="6"/>
  <c r="M74" i="6"/>
  <c r="L74" i="6"/>
  <c r="H74" i="6"/>
  <c r="G74" i="6"/>
  <c r="F74" i="6"/>
  <c r="I74" i="6" s="1"/>
  <c r="M73" i="6"/>
  <c r="L73" i="6"/>
  <c r="N73" i="6"/>
  <c r="H73" i="6"/>
  <c r="G73" i="6"/>
  <c r="F73" i="6"/>
  <c r="I73" i="6" s="1"/>
  <c r="M72" i="6"/>
  <c r="L72" i="6"/>
  <c r="N72" i="6"/>
  <c r="I72" i="6"/>
  <c r="H72" i="6"/>
  <c r="G72" i="6"/>
  <c r="F72" i="6"/>
  <c r="M71" i="6"/>
  <c r="L71" i="6"/>
  <c r="H71" i="6"/>
  <c r="G71" i="6"/>
  <c r="F71" i="6"/>
  <c r="I71" i="6" s="1"/>
  <c r="N70" i="6"/>
  <c r="M70" i="6"/>
  <c r="L70" i="6"/>
  <c r="H70" i="6"/>
  <c r="G70" i="6"/>
  <c r="F70" i="6"/>
  <c r="I70" i="6" s="1"/>
  <c r="M69" i="6"/>
  <c r="L69" i="6"/>
  <c r="N69" i="6"/>
  <c r="H69" i="6"/>
  <c r="G69" i="6"/>
  <c r="F69" i="6"/>
  <c r="M68" i="6"/>
  <c r="L68" i="6"/>
  <c r="N68" i="6"/>
  <c r="I68" i="6"/>
  <c r="H68" i="6"/>
  <c r="G68" i="6"/>
  <c r="F68" i="6"/>
  <c r="M67" i="6"/>
  <c r="L67" i="6"/>
  <c r="H67" i="6"/>
  <c r="G67" i="6"/>
  <c r="F67" i="6"/>
  <c r="I67" i="6" s="1"/>
  <c r="N66" i="6"/>
  <c r="M66" i="6"/>
  <c r="L66" i="6"/>
  <c r="H66" i="6"/>
  <c r="G66" i="6"/>
  <c r="F66" i="6"/>
  <c r="I66" i="6" s="1"/>
  <c r="M65" i="6"/>
  <c r="L65" i="6"/>
  <c r="N65" i="6"/>
  <c r="H65" i="6"/>
  <c r="G65" i="6"/>
  <c r="F65" i="6"/>
  <c r="I65" i="6" s="1"/>
  <c r="M64" i="6"/>
  <c r="L64" i="6"/>
  <c r="H64" i="6"/>
  <c r="G64" i="6"/>
  <c r="F64" i="6"/>
  <c r="M63" i="6"/>
  <c r="L63" i="6"/>
  <c r="H63" i="6"/>
  <c r="G63" i="6"/>
  <c r="F63" i="6"/>
  <c r="I63" i="6" s="1"/>
  <c r="E60" i="6"/>
  <c r="M58" i="6"/>
  <c r="L58" i="6"/>
  <c r="N58" i="6"/>
  <c r="H58" i="6"/>
  <c r="G58" i="6"/>
  <c r="F58" i="6"/>
  <c r="M57" i="6"/>
  <c r="L57" i="6"/>
  <c r="N57" i="6"/>
  <c r="I57" i="6"/>
  <c r="H57" i="6"/>
  <c r="G57" i="6"/>
  <c r="F57" i="6"/>
  <c r="M56" i="6"/>
  <c r="L56" i="6"/>
  <c r="N56" i="6" s="1"/>
  <c r="H56" i="6"/>
  <c r="G56" i="6"/>
  <c r="F56" i="6"/>
  <c r="I56" i="6" s="1"/>
  <c r="N55" i="6"/>
  <c r="M55" i="6"/>
  <c r="L55" i="6"/>
  <c r="H55" i="6"/>
  <c r="G55" i="6"/>
  <c r="F55" i="6"/>
  <c r="I55" i="6" s="1"/>
  <c r="M54" i="6"/>
  <c r="L54" i="6"/>
  <c r="N54" i="6"/>
  <c r="H54" i="6"/>
  <c r="G54" i="6"/>
  <c r="F54" i="6"/>
  <c r="M53" i="6"/>
  <c r="L53" i="6"/>
  <c r="N53" i="6"/>
  <c r="H53" i="6"/>
  <c r="G53" i="6"/>
  <c r="F53" i="6"/>
  <c r="I53" i="6" s="1"/>
  <c r="M52" i="6"/>
  <c r="L52" i="6"/>
  <c r="H52" i="6"/>
  <c r="G52" i="6"/>
  <c r="F52" i="6"/>
  <c r="I52" i="6" s="1"/>
  <c r="N51" i="6"/>
  <c r="M51" i="6"/>
  <c r="L51" i="6"/>
  <c r="H51" i="6"/>
  <c r="G51" i="6"/>
  <c r="M50" i="6"/>
  <c r="L50" i="6"/>
  <c r="N50" i="6"/>
  <c r="H50" i="6"/>
  <c r="G50" i="6"/>
  <c r="F50" i="6"/>
  <c r="E47" i="6"/>
  <c r="M45" i="6"/>
  <c r="L45" i="6"/>
  <c r="H45" i="6"/>
  <c r="G45" i="6"/>
  <c r="F45" i="6"/>
  <c r="I45" i="6" s="1"/>
  <c r="N44" i="6"/>
  <c r="M44" i="6"/>
  <c r="L44" i="6"/>
  <c r="H44" i="6"/>
  <c r="G44" i="6"/>
  <c r="F44" i="6"/>
  <c r="I44" i="6" s="1"/>
  <c r="M43" i="6"/>
  <c r="L43" i="6"/>
  <c r="N43" i="6"/>
  <c r="H43" i="6"/>
  <c r="G43" i="6"/>
  <c r="F43" i="6"/>
  <c r="M42" i="6"/>
  <c r="L42" i="6"/>
  <c r="N42" i="6"/>
  <c r="H42" i="6"/>
  <c r="G42" i="6"/>
  <c r="F42" i="6"/>
  <c r="I42" i="6" s="1"/>
  <c r="M41" i="6"/>
  <c r="L41" i="6"/>
  <c r="H41" i="6"/>
  <c r="G41" i="6"/>
  <c r="F41" i="6"/>
  <c r="I41" i="6" s="1"/>
  <c r="N40" i="6"/>
  <c r="M40" i="6"/>
  <c r="L40" i="6"/>
  <c r="H40" i="6"/>
  <c r="G40" i="6"/>
  <c r="F40" i="6"/>
  <c r="I40" i="6" s="1"/>
  <c r="M39" i="6"/>
  <c r="L39" i="6"/>
  <c r="N39" i="6"/>
  <c r="H39" i="6"/>
  <c r="G39" i="6"/>
  <c r="F39" i="6"/>
  <c r="I39" i="6" s="1"/>
  <c r="M38" i="6"/>
  <c r="L38" i="6"/>
  <c r="I38" i="6"/>
  <c r="H38" i="6"/>
  <c r="G38" i="6"/>
  <c r="F38" i="6"/>
  <c r="M37" i="6"/>
  <c r="L37" i="6"/>
  <c r="H37" i="6"/>
  <c r="G37" i="6"/>
  <c r="F37" i="6"/>
  <c r="I37" i="6" s="1"/>
  <c r="N36" i="6"/>
  <c r="M36" i="6"/>
  <c r="L36" i="6"/>
  <c r="H36" i="6"/>
  <c r="G36" i="6"/>
  <c r="F36" i="6"/>
  <c r="I36" i="6" s="1"/>
  <c r="M35" i="6"/>
  <c r="L35" i="6"/>
  <c r="N35" i="6"/>
  <c r="H35" i="6"/>
  <c r="G35" i="6"/>
  <c r="F35" i="6"/>
  <c r="M34" i="6"/>
  <c r="L34" i="6"/>
  <c r="N34" i="6"/>
  <c r="I34" i="6"/>
  <c r="H34" i="6"/>
  <c r="G34" i="6"/>
  <c r="F34" i="6"/>
  <c r="M33" i="6"/>
  <c r="L33" i="6"/>
  <c r="N33" i="6"/>
  <c r="H33" i="6"/>
  <c r="G33" i="6"/>
  <c r="F33" i="6"/>
  <c r="I33" i="6" s="1"/>
  <c r="N32" i="6"/>
  <c r="M32" i="6"/>
  <c r="L32" i="6"/>
  <c r="H32" i="6"/>
  <c r="G32" i="6"/>
  <c r="F32" i="6"/>
  <c r="I32" i="6" s="1"/>
  <c r="M31" i="6"/>
  <c r="L31" i="6"/>
  <c r="N31" i="6"/>
  <c r="H31" i="6"/>
  <c r="G31" i="6"/>
  <c r="F31" i="6"/>
  <c r="M30" i="6"/>
  <c r="L30" i="6"/>
  <c r="N30" i="6"/>
  <c r="H30" i="6"/>
  <c r="G30" i="6"/>
  <c r="F30" i="6"/>
  <c r="I30" i="6" s="1"/>
  <c r="M29" i="6"/>
  <c r="L29" i="6"/>
  <c r="H29" i="6"/>
  <c r="G29" i="6"/>
  <c r="F29" i="6"/>
  <c r="I29" i="6" s="1"/>
  <c r="D47" i="6"/>
  <c r="E26" i="6"/>
  <c r="D26" i="6"/>
  <c r="M24" i="6"/>
  <c r="L24" i="6"/>
  <c r="N24" i="6"/>
  <c r="H24" i="6"/>
  <c r="G24" i="6"/>
  <c r="F24" i="6"/>
  <c r="M23" i="6"/>
  <c r="L23" i="6"/>
  <c r="N23" i="6"/>
  <c r="H23" i="6"/>
  <c r="G23" i="6"/>
  <c r="F23" i="6"/>
  <c r="I23" i="6" s="1"/>
  <c r="M22" i="6"/>
  <c r="L22" i="6"/>
  <c r="H22" i="6"/>
  <c r="G22" i="6"/>
  <c r="F22" i="6"/>
  <c r="I22" i="6" s="1"/>
  <c r="E19" i="6"/>
  <c r="D19" i="6"/>
  <c r="M17" i="6"/>
  <c r="L17" i="6"/>
  <c r="N17" i="6"/>
  <c r="H17" i="6"/>
  <c r="G17" i="6"/>
  <c r="F17" i="6"/>
  <c r="M16" i="6"/>
  <c r="L16" i="6"/>
  <c r="H16" i="6"/>
  <c r="F16" i="6"/>
  <c r="A16" i="6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N8" i="6"/>
  <c r="A8" i="6"/>
  <c r="A6" i="6"/>
  <c r="E262" i="5"/>
  <c r="N260" i="5"/>
  <c r="F260" i="5"/>
  <c r="I260" i="5" s="1"/>
  <c r="L259" i="5"/>
  <c r="M259" i="5"/>
  <c r="F259" i="5"/>
  <c r="L258" i="5"/>
  <c r="H258" i="5"/>
  <c r="M258" i="5" s="1"/>
  <c r="F258" i="5"/>
  <c r="L257" i="5"/>
  <c r="F257" i="5"/>
  <c r="L256" i="5"/>
  <c r="F256" i="5"/>
  <c r="F255" i="5"/>
  <c r="F254" i="5"/>
  <c r="G253" i="5"/>
  <c r="L253" i="5" s="1"/>
  <c r="F253" i="5"/>
  <c r="F252" i="5"/>
  <c r="F251" i="5"/>
  <c r="F250" i="5"/>
  <c r="H249" i="5"/>
  <c r="M249" i="5" s="1"/>
  <c r="G249" i="5"/>
  <c r="L249" i="5" s="1"/>
  <c r="F249" i="5"/>
  <c r="I249" i="5" s="1"/>
  <c r="M248" i="5"/>
  <c r="L248" i="5"/>
  <c r="N248" i="5"/>
  <c r="I248" i="5"/>
  <c r="F248" i="5"/>
  <c r="F247" i="5"/>
  <c r="L246" i="5"/>
  <c r="F246" i="5"/>
  <c r="F245" i="5"/>
  <c r="L244" i="5"/>
  <c r="M244" i="5"/>
  <c r="F244" i="5"/>
  <c r="L243" i="5"/>
  <c r="M243" i="5"/>
  <c r="F243" i="5"/>
  <c r="I243" i="5" s="1"/>
  <c r="M242" i="5"/>
  <c r="L242" i="5"/>
  <c r="N242" i="5"/>
  <c r="I242" i="5"/>
  <c r="F242" i="5"/>
  <c r="L241" i="5"/>
  <c r="N241" i="5"/>
  <c r="M241" i="5"/>
  <c r="F241" i="5"/>
  <c r="I241" i="5" s="1"/>
  <c r="F240" i="5"/>
  <c r="N239" i="5"/>
  <c r="F239" i="5"/>
  <c r="I239" i="5" s="1"/>
  <c r="N238" i="5"/>
  <c r="F238" i="5"/>
  <c r="I238" i="5" s="1"/>
  <c r="F237" i="5"/>
  <c r="L236" i="5"/>
  <c r="F236" i="5"/>
  <c r="M235" i="5"/>
  <c r="H235" i="5"/>
  <c r="F235" i="5"/>
  <c r="G234" i="5"/>
  <c r="F234" i="5"/>
  <c r="L233" i="5"/>
  <c r="I233" i="5"/>
  <c r="F233" i="5"/>
  <c r="M232" i="5"/>
  <c r="L232" i="5"/>
  <c r="H253" i="5"/>
  <c r="M253" i="5" s="1"/>
  <c r="E225" i="5"/>
  <c r="M223" i="5"/>
  <c r="N223" i="5"/>
  <c r="I223" i="5"/>
  <c r="F223" i="5"/>
  <c r="M222" i="5"/>
  <c r="N222" i="5"/>
  <c r="F222" i="5"/>
  <c r="I222" i="5" s="1"/>
  <c r="M221" i="5"/>
  <c r="N221" i="5"/>
  <c r="F221" i="5"/>
  <c r="I221" i="5" s="1"/>
  <c r="F220" i="5"/>
  <c r="F219" i="5"/>
  <c r="F218" i="5"/>
  <c r="F217" i="5"/>
  <c r="F216" i="5"/>
  <c r="F215" i="5"/>
  <c r="F214" i="5"/>
  <c r="F213" i="5"/>
  <c r="H212" i="5"/>
  <c r="M212" i="5" s="1"/>
  <c r="F212" i="5"/>
  <c r="F211" i="5"/>
  <c r="F210" i="5"/>
  <c r="F209" i="5"/>
  <c r="H208" i="5"/>
  <c r="M208" i="5" s="1"/>
  <c r="F208" i="5"/>
  <c r="F207" i="5"/>
  <c r="F206" i="5"/>
  <c r="F205" i="5"/>
  <c r="F204" i="5"/>
  <c r="H203" i="5"/>
  <c r="M203" i="5" s="1"/>
  <c r="F203" i="5"/>
  <c r="F202" i="5"/>
  <c r="F201" i="5"/>
  <c r="F200" i="5"/>
  <c r="F199" i="5"/>
  <c r="F198" i="5"/>
  <c r="H197" i="5"/>
  <c r="M197" i="5" s="1"/>
  <c r="F197" i="5"/>
  <c r="F196" i="5"/>
  <c r="F195" i="5"/>
  <c r="M194" i="5"/>
  <c r="N194" i="5" s="1"/>
  <c r="L194" i="5"/>
  <c r="F194" i="5"/>
  <c r="G193" i="5"/>
  <c r="L193" i="5" s="1"/>
  <c r="F193" i="5"/>
  <c r="G192" i="5"/>
  <c r="F192" i="5"/>
  <c r="F191" i="5"/>
  <c r="F190" i="5"/>
  <c r="I190" i="5" s="1"/>
  <c r="M189" i="5"/>
  <c r="H190" i="5"/>
  <c r="F189" i="5"/>
  <c r="I189" i="5" s="1"/>
  <c r="F188" i="5"/>
  <c r="N187" i="5"/>
  <c r="M187" i="5"/>
  <c r="L187" i="5"/>
  <c r="H194" i="5"/>
  <c r="F187" i="5"/>
  <c r="I187" i="5" s="1"/>
  <c r="H218" i="5"/>
  <c r="M218" i="5" s="1"/>
  <c r="G191" i="5"/>
  <c r="L191" i="5" s="1"/>
  <c r="F186" i="5"/>
  <c r="I186" i="5" s="1"/>
  <c r="E177" i="5"/>
  <c r="D177" i="5"/>
  <c r="G175" i="5"/>
  <c r="L175" i="5" s="1"/>
  <c r="F175" i="5"/>
  <c r="H174" i="5"/>
  <c r="M174" i="5" s="1"/>
  <c r="G174" i="5"/>
  <c r="L174" i="5" s="1"/>
  <c r="F174" i="5"/>
  <c r="L173" i="5"/>
  <c r="N173" i="5"/>
  <c r="G173" i="5"/>
  <c r="F173" i="5"/>
  <c r="I173" i="5" s="1"/>
  <c r="L172" i="5"/>
  <c r="G172" i="5"/>
  <c r="F172" i="5"/>
  <c r="G171" i="5"/>
  <c r="L171" i="5" s="1"/>
  <c r="F171" i="5"/>
  <c r="H170" i="5"/>
  <c r="M170" i="5" s="1"/>
  <c r="G170" i="5"/>
  <c r="L170" i="5" s="1"/>
  <c r="F170" i="5"/>
  <c r="I170" i="5" s="1"/>
  <c r="L169" i="5"/>
  <c r="G169" i="5"/>
  <c r="F169" i="5"/>
  <c r="L168" i="5"/>
  <c r="G168" i="5"/>
  <c r="F168" i="5"/>
  <c r="G167" i="5"/>
  <c r="L167" i="5" s="1"/>
  <c r="F167" i="5"/>
  <c r="H166" i="5"/>
  <c r="M166" i="5" s="1"/>
  <c r="G166" i="5"/>
  <c r="L166" i="5" s="1"/>
  <c r="F166" i="5"/>
  <c r="L165" i="5"/>
  <c r="G165" i="5"/>
  <c r="F165" i="5"/>
  <c r="L164" i="5"/>
  <c r="G164" i="5"/>
  <c r="F164" i="5"/>
  <c r="G163" i="5"/>
  <c r="L163" i="5" s="1"/>
  <c r="F163" i="5"/>
  <c r="N162" i="5"/>
  <c r="H162" i="5"/>
  <c r="M162" i="5" s="1"/>
  <c r="G162" i="5"/>
  <c r="L162" i="5" s="1"/>
  <c r="F162" i="5"/>
  <c r="L161" i="5"/>
  <c r="G161" i="5"/>
  <c r="F161" i="5"/>
  <c r="L160" i="5"/>
  <c r="G160" i="5"/>
  <c r="F160" i="5"/>
  <c r="G159" i="5"/>
  <c r="L159" i="5" s="1"/>
  <c r="F159" i="5"/>
  <c r="H158" i="5"/>
  <c r="M158" i="5" s="1"/>
  <c r="G158" i="5"/>
  <c r="L158" i="5" s="1"/>
  <c r="F158" i="5"/>
  <c r="L157" i="5"/>
  <c r="G157" i="5"/>
  <c r="F157" i="5"/>
  <c r="L156" i="5"/>
  <c r="G156" i="5"/>
  <c r="F156" i="5"/>
  <c r="K177" i="5"/>
  <c r="G155" i="5"/>
  <c r="L155" i="5" s="1"/>
  <c r="F155" i="5"/>
  <c r="K152" i="5"/>
  <c r="F152" i="5"/>
  <c r="E152" i="5"/>
  <c r="D152" i="5"/>
  <c r="L150" i="5"/>
  <c r="G150" i="5"/>
  <c r="F150" i="5"/>
  <c r="L149" i="5"/>
  <c r="G149" i="5"/>
  <c r="F149" i="5"/>
  <c r="L148" i="5"/>
  <c r="G148" i="5"/>
  <c r="F148" i="5"/>
  <c r="L147" i="5"/>
  <c r="G147" i="5"/>
  <c r="F147" i="5"/>
  <c r="L146" i="5"/>
  <c r="G146" i="5"/>
  <c r="F146" i="5"/>
  <c r="L145" i="5"/>
  <c r="G145" i="5"/>
  <c r="F145" i="5"/>
  <c r="L144" i="5"/>
  <c r="G144" i="5"/>
  <c r="F144" i="5"/>
  <c r="L143" i="5"/>
  <c r="G143" i="5"/>
  <c r="F143" i="5"/>
  <c r="L142" i="5"/>
  <c r="G142" i="5"/>
  <c r="F142" i="5"/>
  <c r="L141" i="5"/>
  <c r="G141" i="5"/>
  <c r="F141" i="5"/>
  <c r="L140" i="5"/>
  <c r="G140" i="5"/>
  <c r="F140" i="5"/>
  <c r="L139" i="5"/>
  <c r="G139" i="5"/>
  <c r="F139" i="5"/>
  <c r="L138" i="5"/>
  <c r="G138" i="5"/>
  <c r="F138" i="5"/>
  <c r="L137" i="5"/>
  <c r="G137" i="5"/>
  <c r="F137" i="5"/>
  <c r="L136" i="5"/>
  <c r="G136" i="5"/>
  <c r="F136" i="5"/>
  <c r="L135" i="5"/>
  <c r="G135" i="5"/>
  <c r="F135" i="5"/>
  <c r="L134" i="5"/>
  <c r="G134" i="5"/>
  <c r="F134" i="5"/>
  <c r="L133" i="5"/>
  <c r="G133" i="5"/>
  <c r="F133" i="5"/>
  <c r="L132" i="5"/>
  <c r="G132" i="5"/>
  <c r="F132" i="5"/>
  <c r="L131" i="5"/>
  <c r="G131" i="5"/>
  <c r="F131" i="5"/>
  <c r="L130" i="5"/>
  <c r="G130" i="5"/>
  <c r="F130" i="5"/>
  <c r="K127" i="5"/>
  <c r="K179" i="5" s="1"/>
  <c r="E127" i="5"/>
  <c r="E179" i="5" s="1"/>
  <c r="L125" i="5"/>
  <c r="G125" i="5"/>
  <c r="F125" i="5"/>
  <c r="H173" i="5"/>
  <c r="M173" i="5" s="1"/>
  <c r="G124" i="5"/>
  <c r="L124" i="5" s="1"/>
  <c r="F124" i="5"/>
  <c r="D127" i="5"/>
  <c r="D179" i="5" s="1"/>
  <c r="E115" i="5"/>
  <c r="D115" i="5"/>
  <c r="N113" i="5"/>
  <c r="M113" i="5"/>
  <c r="L113" i="5"/>
  <c r="H113" i="5"/>
  <c r="G113" i="5"/>
  <c r="F113" i="5"/>
  <c r="M112" i="5"/>
  <c r="L112" i="5"/>
  <c r="N112" i="5"/>
  <c r="H112" i="5"/>
  <c r="G112" i="5"/>
  <c r="F112" i="5"/>
  <c r="M111" i="5"/>
  <c r="L111" i="5"/>
  <c r="N111" i="5"/>
  <c r="H111" i="5"/>
  <c r="G111" i="5"/>
  <c r="F111" i="5"/>
  <c r="I111" i="5" s="1"/>
  <c r="M110" i="5"/>
  <c r="L110" i="5"/>
  <c r="H110" i="5"/>
  <c r="G110" i="5"/>
  <c r="F110" i="5"/>
  <c r="I110" i="5" s="1"/>
  <c r="N109" i="5"/>
  <c r="M109" i="5"/>
  <c r="L109" i="5"/>
  <c r="H109" i="5"/>
  <c r="G109" i="5"/>
  <c r="F109" i="5"/>
  <c r="I109" i="5" s="1"/>
  <c r="M108" i="5"/>
  <c r="L108" i="5"/>
  <c r="N108" i="5"/>
  <c r="H108" i="5"/>
  <c r="G108" i="5"/>
  <c r="F108" i="5"/>
  <c r="M107" i="5"/>
  <c r="L107" i="5"/>
  <c r="H107" i="5"/>
  <c r="G107" i="5"/>
  <c r="F107" i="5"/>
  <c r="I107" i="5" s="1"/>
  <c r="M106" i="5"/>
  <c r="L106" i="5"/>
  <c r="N106" i="5" s="1"/>
  <c r="H106" i="5"/>
  <c r="G106" i="5"/>
  <c r="F106" i="5"/>
  <c r="I106" i="5" s="1"/>
  <c r="N105" i="5"/>
  <c r="M105" i="5"/>
  <c r="L105" i="5"/>
  <c r="H105" i="5"/>
  <c r="G105" i="5"/>
  <c r="F105" i="5"/>
  <c r="I105" i="5" s="1"/>
  <c r="M104" i="5"/>
  <c r="L104" i="5"/>
  <c r="N104" i="5"/>
  <c r="H104" i="5"/>
  <c r="G104" i="5"/>
  <c r="F104" i="5"/>
  <c r="I104" i="5" s="1"/>
  <c r="M103" i="5"/>
  <c r="L103" i="5"/>
  <c r="H103" i="5"/>
  <c r="G103" i="5"/>
  <c r="F103" i="5"/>
  <c r="I103" i="5" s="1"/>
  <c r="M102" i="5"/>
  <c r="L102" i="5"/>
  <c r="N102" i="5" s="1"/>
  <c r="H102" i="5"/>
  <c r="G102" i="5"/>
  <c r="F102" i="5"/>
  <c r="I102" i="5" s="1"/>
  <c r="N101" i="5"/>
  <c r="M101" i="5"/>
  <c r="L101" i="5"/>
  <c r="H101" i="5"/>
  <c r="G101" i="5"/>
  <c r="F101" i="5"/>
  <c r="M100" i="5"/>
  <c r="L100" i="5"/>
  <c r="N100" i="5"/>
  <c r="H100" i="5"/>
  <c r="G100" i="5"/>
  <c r="F100" i="5"/>
  <c r="I100" i="5" s="1"/>
  <c r="M99" i="5"/>
  <c r="L99" i="5"/>
  <c r="N99" i="5"/>
  <c r="H99" i="5"/>
  <c r="G99" i="5"/>
  <c r="F99" i="5"/>
  <c r="I99" i="5" s="1"/>
  <c r="M98" i="5"/>
  <c r="L98" i="5"/>
  <c r="H98" i="5"/>
  <c r="G98" i="5"/>
  <c r="F98" i="5"/>
  <c r="I98" i="5" s="1"/>
  <c r="N97" i="5"/>
  <c r="M97" i="5"/>
  <c r="L97" i="5"/>
  <c r="H97" i="5"/>
  <c r="G97" i="5"/>
  <c r="F97" i="5"/>
  <c r="M96" i="5"/>
  <c r="L96" i="5"/>
  <c r="N96" i="5"/>
  <c r="H96" i="5"/>
  <c r="G96" i="5"/>
  <c r="F96" i="5"/>
  <c r="I96" i="5" s="1"/>
  <c r="M95" i="5"/>
  <c r="L95" i="5"/>
  <c r="N95" i="5"/>
  <c r="H95" i="5"/>
  <c r="G95" i="5"/>
  <c r="F95" i="5"/>
  <c r="I95" i="5" s="1"/>
  <c r="M94" i="5"/>
  <c r="L94" i="5"/>
  <c r="H94" i="5"/>
  <c r="G94" i="5"/>
  <c r="F94" i="5"/>
  <c r="I94" i="5" s="1"/>
  <c r="N93" i="5"/>
  <c r="M93" i="5"/>
  <c r="L93" i="5"/>
  <c r="H93" i="5"/>
  <c r="G93" i="5"/>
  <c r="F93" i="5"/>
  <c r="I93" i="5" s="1"/>
  <c r="M92" i="5"/>
  <c r="L92" i="5"/>
  <c r="N92" i="5"/>
  <c r="H92" i="5"/>
  <c r="G92" i="5"/>
  <c r="F92" i="5"/>
  <c r="M91" i="5"/>
  <c r="L91" i="5"/>
  <c r="N91" i="5"/>
  <c r="H91" i="5"/>
  <c r="G91" i="5"/>
  <c r="F91" i="5"/>
  <c r="I91" i="5" s="1"/>
  <c r="M90" i="5"/>
  <c r="L90" i="5"/>
  <c r="N90" i="5" s="1"/>
  <c r="H90" i="5"/>
  <c r="G90" i="5"/>
  <c r="F90" i="5"/>
  <c r="I90" i="5" s="1"/>
  <c r="N89" i="5"/>
  <c r="M89" i="5"/>
  <c r="L89" i="5"/>
  <c r="H89" i="5"/>
  <c r="G89" i="5"/>
  <c r="F89" i="5"/>
  <c r="E86" i="5"/>
  <c r="M84" i="5"/>
  <c r="L84" i="5"/>
  <c r="N84" i="5"/>
  <c r="H84" i="5"/>
  <c r="G84" i="5"/>
  <c r="F84" i="5"/>
  <c r="I84" i="5" s="1"/>
  <c r="M83" i="5"/>
  <c r="L83" i="5"/>
  <c r="N83" i="5" s="1"/>
  <c r="H83" i="5"/>
  <c r="G83" i="5"/>
  <c r="F83" i="5"/>
  <c r="I83" i="5" s="1"/>
  <c r="N82" i="5"/>
  <c r="M82" i="5"/>
  <c r="L82" i="5"/>
  <c r="H82" i="5"/>
  <c r="G82" i="5"/>
  <c r="F82" i="5"/>
  <c r="M81" i="5"/>
  <c r="L81" i="5"/>
  <c r="N81" i="5"/>
  <c r="H81" i="5"/>
  <c r="G81" i="5"/>
  <c r="F81" i="5"/>
  <c r="M80" i="5"/>
  <c r="L80" i="5"/>
  <c r="N80" i="5"/>
  <c r="H80" i="5"/>
  <c r="G80" i="5"/>
  <c r="F80" i="5"/>
  <c r="I80" i="5" s="1"/>
  <c r="M79" i="5"/>
  <c r="L79" i="5"/>
  <c r="N79" i="5" s="1"/>
  <c r="H79" i="5"/>
  <c r="G79" i="5"/>
  <c r="F79" i="5"/>
  <c r="I79" i="5" s="1"/>
  <c r="N78" i="5"/>
  <c r="M78" i="5"/>
  <c r="L78" i="5"/>
  <c r="H78" i="5"/>
  <c r="G78" i="5"/>
  <c r="F78" i="5"/>
  <c r="I78" i="5" s="1"/>
  <c r="M77" i="5"/>
  <c r="L77" i="5"/>
  <c r="N77" i="5"/>
  <c r="H77" i="5"/>
  <c r="G77" i="5"/>
  <c r="F77" i="5"/>
  <c r="M76" i="5"/>
  <c r="L76" i="5"/>
  <c r="N76" i="5"/>
  <c r="H76" i="5"/>
  <c r="G76" i="5"/>
  <c r="F76" i="5"/>
  <c r="I76" i="5" s="1"/>
  <c r="M75" i="5"/>
  <c r="L75" i="5"/>
  <c r="H75" i="5"/>
  <c r="G75" i="5"/>
  <c r="F75" i="5"/>
  <c r="I75" i="5" s="1"/>
  <c r="N74" i="5"/>
  <c r="M74" i="5"/>
  <c r="L74" i="5"/>
  <c r="H74" i="5"/>
  <c r="G74" i="5"/>
  <c r="F74" i="5"/>
  <c r="M73" i="5"/>
  <c r="L73" i="5"/>
  <c r="N73" i="5"/>
  <c r="H73" i="5"/>
  <c r="G73" i="5"/>
  <c r="F73" i="5"/>
  <c r="I73" i="5" s="1"/>
  <c r="M72" i="5"/>
  <c r="L72" i="5"/>
  <c r="N72" i="5"/>
  <c r="H72" i="5"/>
  <c r="G72" i="5"/>
  <c r="F72" i="5"/>
  <c r="I72" i="5" s="1"/>
  <c r="M71" i="5"/>
  <c r="L71" i="5"/>
  <c r="H71" i="5"/>
  <c r="G71" i="5"/>
  <c r="F71" i="5"/>
  <c r="I71" i="5" s="1"/>
  <c r="N70" i="5"/>
  <c r="M70" i="5"/>
  <c r="L70" i="5"/>
  <c r="H70" i="5"/>
  <c r="G70" i="5"/>
  <c r="F70" i="5"/>
  <c r="I70" i="5" s="1"/>
  <c r="M69" i="5"/>
  <c r="L69" i="5"/>
  <c r="N69" i="5"/>
  <c r="H69" i="5"/>
  <c r="G69" i="5"/>
  <c r="F69" i="5"/>
  <c r="M68" i="5"/>
  <c r="L68" i="5"/>
  <c r="H68" i="5"/>
  <c r="G68" i="5"/>
  <c r="F68" i="5"/>
  <c r="I68" i="5" s="1"/>
  <c r="M67" i="5"/>
  <c r="L67" i="5"/>
  <c r="N67" i="5" s="1"/>
  <c r="H67" i="5"/>
  <c r="G67" i="5"/>
  <c r="F67" i="5"/>
  <c r="I67" i="5" s="1"/>
  <c r="N66" i="5"/>
  <c r="M66" i="5"/>
  <c r="L66" i="5"/>
  <c r="H66" i="5"/>
  <c r="G66" i="5"/>
  <c r="F66" i="5"/>
  <c r="M65" i="5"/>
  <c r="L65" i="5"/>
  <c r="N65" i="5"/>
  <c r="H65" i="5"/>
  <c r="G65" i="5"/>
  <c r="I65" i="5" s="1"/>
  <c r="F65" i="5"/>
  <c r="M64" i="5"/>
  <c r="L64" i="5"/>
  <c r="N64" i="5"/>
  <c r="H64" i="5"/>
  <c r="G64" i="5"/>
  <c r="F64" i="5"/>
  <c r="I64" i="5" s="1"/>
  <c r="M63" i="5"/>
  <c r="L63" i="5"/>
  <c r="H63" i="5"/>
  <c r="G63" i="5"/>
  <c r="F63" i="5"/>
  <c r="I63" i="5" s="1"/>
  <c r="D86" i="5"/>
  <c r="D117" i="5" s="1"/>
  <c r="E60" i="5"/>
  <c r="D60" i="5"/>
  <c r="M58" i="5"/>
  <c r="L58" i="5"/>
  <c r="N58" i="5"/>
  <c r="H58" i="5"/>
  <c r="G58" i="5"/>
  <c r="F58" i="5"/>
  <c r="M57" i="5"/>
  <c r="L57" i="5"/>
  <c r="N57" i="5"/>
  <c r="H57" i="5"/>
  <c r="G57" i="5"/>
  <c r="F57" i="5"/>
  <c r="I57" i="5" s="1"/>
  <c r="M56" i="5"/>
  <c r="L56" i="5"/>
  <c r="N56" i="5" s="1"/>
  <c r="H56" i="5"/>
  <c r="G56" i="5"/>
  <c r="F56" i="5"/>
  <c r="I56" i="5" s="1"/>
  <c r="N55" i="5"/>
  <c r="M55" i="5"/>
  <c r="L55" i="5"/>
  <c r="H55" i="5"/>
  <c r="G55" i="5"/>
  <c r="F55" i="5"/>
  <c r="I55" i="5" s="1"/>
  <c r="M54" i="5"/>
  <c r="L54" i="5"/>
  <c r="N54" i="5"/>
  <c r="H54" i="5"/>
  <c r="G54" i="5"/>
  <c r="F54" i="5"/>
  <c r="I54" i="5" s="1"/>
  <c r="M53" i="5"/>
  <c r="L53" i="5"/>
  <c r="H53" i="5"/>
  <c r="G53" i="5"/>
  <c r="F53" i="5"/>
  <c r="I53" i="5" s="1"/>
  <c r="M52" i="5"/>
  <c r="L52" i="5"/>
  <c r="H52" i="5"/>
  <c r="G52" i="5"/>
  <c r="F52" i="5"/>
  <c r="I52" i="5" s="1"/>
  <c r="N51" i="5"/>
  <c r="M51" i="5"/>
  <c r="L51" i="5"/>
  <c r="H51" i="5"/>
  <c r="G51" i="5"/>
  <c r="F51" i="5"/>
  <c r="I51" i="5" s="1"/>
  <c r="M50" i="5"/>
  <c r="L50" i="5"/>
  <c r="H50" i="5"/>
  <c r="G50" i="5"/>
  <c r="F50" i="5"/>
  <c r="I50" i="5" s="1"/>
  <c r="E47" i="5"/>
  <c r="M45" i="5"/>
  <c r="L45" i="5"/>
  <c r="H45" i="5"/>
  <c r="G45" i="5"/>
  <c r="F45" i="5"/>
  <c r="I45" i="5" s="1"/>
  <c r="N44" i="5"/>
  <c r="M44" i="5"/>
  <c r="L44" i="5"/>
  <c r="H44" i="5"/>
  <c r="G44" i="5"/>
  <c r="F44" i="5"/>
  <c r="I44" i="5" s="1"/>
  <c r="M43" i="5"/>
  <c r="L43" i="5"/>
  <c r="N43" i="5"/>
  <c r="H43" i="5"/>
  <c r="G43" i="5"/>
  <c r="F43" i="5"/>
  <c r="M42" i="5"/>
  <c r="L42" i="5"/>
  <c r="H42" i="5"/>
  <c r="G42" i="5"/>
  <c r="F42" i="5"/>
  <c r="I42" i="5" s="1"/>
  <c r="M41" i="5"/>
  <c r="L41" i="5"/>
  <c r="N41" i="5" s="1"/>
  <c r="H41" i="5"/>
  <c r="G41" i="5"/>
  <c r="F41" i="5"/>
  <c r="I41" i="5" s="1"/>
  <c r="N40" i="5"/>
  <c r="M40" i="5"/>
  <c r="L40" i="5"/>
  <c r="H40" i="5"/>
  <c r="G40" i="5"/>
  <c r="F40" i="5"/>
  <c r="I40" i="5" s="1"/>
  <c r="M39" i="5"/>
  <c r="L39" i="5"/>
  <c r="N39" i="5"/>
  <c r="H39" i="5"/>
  <c r="G39" i="5"/>
  <c r="F39" i="5"/>
  <c r="M38" i="5"/>
  <c r="L38" i="5"/>
  <c r="N38" i="5"/>
  <c r="H38" i="5"/>
  <c r="G38" i="5"/>
  <c r="F38" i="5"/>
  <c r="I38" i="5" s="1"/>
  <c r="M37" i="5"/>
  <c r="L37" i="5"/>
  <c r="N37" i="5" s="1"/>
  <c r="H37" i="5"/>
  <c r="G37" i="5"/>
  <c r="F37" i="5"/>
  <c r="I37" i="5" s="1"/>
  <c r="N36" i="5"/>
  <c r="M36" i="5"/>
  <c r="L36" i="5"/>
  <c r="H36" i="5"/>
  <c r="G36" i="5"/>
  <c r="F36" i="5"/>
  <c r="M35" i="5"/>
  <c r="L35" i="5"/>
  <c r="N35" i="5"/>
  <c r="H35" i="5"/>
  <c r="G35" i="5"/>
  <c r="F35" i="5"/>
  <c r="M34" i="5"/>
  <c r="L34" i="5"/>
  <c r="N34" i="5"/>
  <c r="H34" i="5"/>
  <c r="G34" i="5"/>
  <c r="F34" i="5"/>
  <c r="I34" i="5" s="1"/>
  <c r="M33" i="5"/>
  <c r="L33" i="5"/>
  <c r="N33" i="5" s="1"/>
  <c r="H33" i="5"/>
  <c r="G33" i="5"/>
  <c r="F33" i="5"/>
  <c r="I33" i="5" s="1"/>
  <c r="N32" i="5"/>
  <c r="M32" i="5"/>
  <c r="L32" i="5"/>
  <c r="H32" i="5"/>
  <c r="G32" i="5"/>
  <c r="F32" i="5"/>
  <c r="I32" i="5" s="1"/>
  <c r="M31" i="5"/>
  <c r="L31" i="5"/>
  <c r="N31" i="5"/>
  <c r="H31" i="5"/>
  <c r="G31" i="5"/>
  <c r="F31" i="5"/>
  <c r="M30" i="5"/>
  <c r="L30" i="5"/>
  <c r="N30" i="5"/>
  <c r="H30" i="5"/>
  <c r="G30" i="5"/>
  <c r="F30" i="5"/>
  <c r="I30" i="5" s="1"/>
  <c r="M29" i="5"/>
  <c r="L29" i="5"/>
  <c r="H29" i="5"/>
  <c r="G29" i="5"/>
  <c r="F29" i="5"/>
  <c r="D47" i="5"/>
  <c r="E26" i="5"/>
  <c r="D26" i="5"/>
  <c r="M24" i="5"/>
  <c r="L24" i="5"/>
  <c r="N24" i="5"/>
  <c r="H24" i="5"/>
  <c r="G24" i="5"/>
  <c r="F24" i="5"/>
  <c r="I24" i="5" s="1"/>
  <c r="M23" i="5"/>
  <c r="L23" i="5"/>
  <c r="N23" i="5"/>
  <c r="H23" i="5"/>
  <c r="G23" i="5"/>
  <c r="F23" i="5"/>
  <c r="I23" i="5" s="1"/>
  <c r="M22" i="5"/>
  <c r="L22" i="5"/>
  <c r="H22" i="5"/>
  <c r="G22" i="5"/>
  <c r="F22" i="5"/>
  <c r="I22" i="5" s="1"/>
  <c r="A22" i="5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E19" i="5"/>
  <c r="E117" i="5" s="1"/>
  <c r="D19" i="5"/>
  <c r="M17" i="5"/>
  <c r="L17" i="5"/>
  <c r="N17" i="5"/>
  <c r="H17" i="5"/>
  <c r="G17" i="5"/>
  <c r="F17" i="5"/>
  <c r="I17" i="5" s="1"/>
  <c r="M16" i="5"/>
  <c r="L16" i="5"/>
  <c r="H16" i="5"/>
  <c r="F16" i="5"/>
  <c r="I16" i="5" s="1"/>
  <c r="A16" i="5"/>
  <c r="A17" i="5" s="1"/>
  <c r="A18" i="5" s="1"/>
  <c r="A19" i="5" s="1"/>
  <c r="A20" i="5" s="1"/>
  <c r="A21" i="5" s="1"/>
  <c r="N8" i="5"/>
  <c r="A8" i="5"/>
  <c r="A6" i="5"/>
  <c r="E262" i="4"/>
  <c r="H260" i="4"/>
  <c r="M260" i="4" s="1"/>
  <c r="F260" i="4"/>
  <c r="L259" i="4"/>
  <c r="H259" i="4"/>
  <c r="M259" i="4" s="1"/>
  <c r="F259" i="4"/>
  <c r="L258" i="4"/>
  <c r="F258" i="4"/>
  <c r="L257" i="4"/>
  <c r="F257" i="4"/>
  <c r="L256" i="4"/>
  <c r="F256" i="4"/>
  <c r="F255" i="4"/>
  <c r="F254" i="4"/>
  <c r="F253" i="4"/>
  <c r="F252" i="4"/>
  <c r="H251" i="4"/>
  <c r="M251" i="4" s="1"/>
  <c r="F251" i="4"/>
  <c r="I251" i="4" s="1"/>
  <c r="H250" i="4"/>
  <c r="M250" i="4" s="1"/>
  <c r="G250" i="4"/>
  <c r="L250" i="4" s="1"/>
  <c r="F250" i="4"/>
  <c r="F249" i="4"/>
  <c r="L248" i="4"/>
  <c r="F248" i="4"/>
  <c r="M247" i="4"/>
  <c r="H247" i="4"/>
  <c r="G247" i="4"/>
  <c r="L247" i="4" s="1"/>
  <c r="N247" i="4" s="1"/>
  <c r="F247" i="4"/>
  <c r="I247" i="4" s="1"/>
  <c r="L246" i="4"/>
  <c r="H246" i="4"/>
  <c r="M246" i="4" s="1"/>
  <c r="F246" i="4"/>
  <c r="I246" i="4" s="1"/>
  <c r="N245" i="4"/>
  <c r="H245" i="4"/>
  <c r="M245" i="4" s="1"/>
  <c r="G245" i="4"/>
  <c r="L245" i="4" s="1"/>
  <c r="F245" i="4"/>
  <c r="L244" i="4"/>
  <c r="F244" i="4"/>
  <c r="L243" i="4"/>
  <c r="F243" i="4"/>
  <c r="L242" i="4"/>
  <c r="F242" i="4"/>
  <c r="N241" i="4"/>
  <c r="M241" i="4"/>
  <c r="L241" i="4"/>
  <c r="H241" i="4"/>
  <c r="F241" i="4"/>
  <c r="I241" i="4" s="1"/>
  <c r="H240" i="4"/>
  <c r="M240" i="4" s="1"/>
  <c r="F240" i="4"/>
  <c r="H239" i="4"/>
  <c r="M239" i="4" s="1"/>
  <c r="G239" i="4"/>
  <c r="L239" i="4" s="1"/>
  <c r="F239" i="4"/>
  <c r="I239" i="4" s="1"/>
  <c r="F238" i="4"/>
  <c r="F237" i="4"/>
  <c r="L236" i="4"/>
  <c r="H236" i="4"/>
  <c r="M236" i="4" s="1"/>
  <c r="N236" i="4" s="1"/>
  <c r="F236" i="4"/>
  <c r="I236" i="4" s="1"/>
  <c r="H235" i="4"/>
  <c r="M235" i="4" s="1"/>
  <c r="G235" i="4"/>
  <c r="L235" i="4" s="1"/>
  <c r="F235" i="4"/>
  <c r="I235" i="4" s="1"/>
  <c r="H234" i="4"/>
  <c r="M234" i="4" s="1"/>
  <c r="F234" i="4"/>
  <c r="M233" i="4"/>
  <c r="L233" i="4"/>
  <c r="N233" i="4"/>
  <c r="H258" i="4"/>
  <c r="F233" i="4"/>
  <c r="I233" i="4" s="1"/>
  <c r="M232" i="4"/>
  <c r="L232" i="4"/>
  <c r="H255" i="4"/>
  <c r="M255" i="4" s="1"/>
  <c r="G251" i="4"/>
  <c r="L251" i="4" s="1"/>
  <c r="F232" i="4"/>
  <c r="E225" i="4"/>
  <c r="M223" i="4"/>
  <c r="N223" i="4"/>
  <c r="F223" i="4"/>
  <c r="I223" i="4" s="1"/>
  <c r="M222" i="4"/>
  <c r="N222" i="4"/>
  <c r="F222" i="4"/>
  <c r="I222" i="4" s="1"/>
  <c r="M221" i="4"/>
  <c r="N221" i="4"/>
  <c r="F221" i="4"/>
  <c r="I221" i="4" s="1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I204" i="4"/>
  <c r="H204" i="4"/>
  <c r="M204" i="4" s="1"/>
  <c r="N204" i="4" s="1"/>
  <c r="F204" i="4"/>
  <c r="F203" i="4"/>
  <c r="F202" i="4"/>
  <c r="F201" i="4"/>
  <c r="F200" i="4"/>
  <c r="F199" i="4"/>
  <c r="F198" i="4"/>
  <c r="F197" i="4"/>
  <c r="F196" i="4"/>
  <c r="N195" i="4"/>
  <c r="M195" i="4"/>
  <c r="F195" i="4"/>
  <c r="I195" i="4" s="1"/>
  <c r="N194" i="4"/>
  <c r="L194" i="4"/>
  <c r="H194" i="4"/>
  <c r="M194" i="4" s="1"/>
  <c r="F194" i="4"/>
  <c r="I194" i="4" s="1"/>
  <c r="F193" i="4"/>
  <c r="F192" i="4"/>
  <c r="F191" i="4"/>
  <c r="N190" i="4"/>
  <c r="M190" i="4"/>
  <c r="H190" i="4"/>
  <c r="G190" i="4"/>
  <c r="L190" i="4" s="1"/>
  <c r="F190" i="4"/>
  <c r="I190" i="4" s="1"/>
  <c r="M189" i="4"/>
  <c r="G189" i="4"/>
  <c r="L189" i="4" s="1"/>
  <c r="F189" i="4"/>
  <c r="H188" i="4"/>
  <c r="F188" i="4"/>
  <c r="I188" i="4" s="1"/>
  <c r="M187" i="4"/>
  <c r="L187" i="4"/>
  <c r="F187" i="4"/>
  <c r="I187" i="4" s="1"/>
  <c r="M186" i="4"/>
  <c r="L186" i="4"/>
  <c r="G188" i="4"/>
  <c r="F186" i="4"/>
  <c r="K177" i="4"/>
  <c r="E177" i="4"/>
  <c r="L175" i="4"/>
  <c r="G175" i="4"/>
  <c r="F175" i="4"/>
  <c r="G174" i="4"/>
  <c r="L174" i="4" s="1"/>
  <c r="F174" i="4"/>
  <c r="H173" i="4"/>
  <c r="M173" i="4" s="1"/>
  <c r="G173" i="4"/>
  <c r="L173" i="4" s="1"/>
  <c r="F173" i="4"/>
  <c r="L172" i="4"/>
  <c r="G172" i="4"/>
  <c r="F172" i="4"/>
  <c r="I172" i="4" s="1"/>
  <c r="L171" i="4"/>
  <c r="G171" i="4"/>
  <c r="F171" i="4"/>
  <c r="G170" i="4"/>
  <c r="L170" i="4" s="1"/>
  <c r="F170" i="4"/>
  <c r="H169" i="4"/>
  <c r="M169" i="4" s="1"/>
  <c r="G169" i="4"/>
  <c r="L169" i="4" s="1"/>
  <c r="F169" i="4"/>
  <c r="I169" i="4" s="1"/>
  <c r="L168" i="4"/>
  <c r="G168" i="4"/>
  <c r="F168" i="4"/>
  <c r="L167" i="4"/>
  <c r="G167" i="4"/>
  <c r="F167" i="4"/>
  <c r="G166" i="4"/>
  <c r="L166" i="4" s="1"/>
  <c r="F166" i="4"/>
  <c r="N165" i="4"/>
  <c r="H165" i="4"/>
  <c r="M165" i="4" s="1"/>
  <c r="G165" i="4"/>
  <c r="L165" i="4" s="1"/>
  <c r="F165" i="4"/>
  <c r="I165" i="4" s="1"/>
  <c r="L164" i="4"/>
  <c r="G164" i="4"/>
  <c r="F164" i="4"/>
  <c r="L163" i="4"/>
  <c r="G163" i="4"/>
  <c r="F163" i="4"/>
  <c r="N162" i="4"/>
  <c r="H162" i="4"/>
  <c r="M162" i="4" s="1"/>
  <c r="G162" i="4"/>
  <c r="L162" i="4" s="1"/>
  <c r="F162" i="4"/>
  <c r="I162" i="4" s="1"/>
  <c r="H161" i="4"/>
  <c r="M161" i="4" s="1"/>
  <c r="G161" i="4"/>
  <c r="L161" i="4" s="1"/>
  <c r="F161" i="4"/>
  <c r="L160" i="4"/>
  <c r="G160" i="4"/>
  <c r="F160" i="4"/>
  <c r="L159" i="4"/>
  <c r="G159" i="4"/>
  <c r="F159" i="4"/>
  <c r="N158" i="4"/>
  <c r="H158" i="4"/>
  <c r="M158" i="4" s="1"/>
  <c r="G158" i="4"/>
  <c r="L158" i="4" s="1"/>
  <c r="F158" i="4"/>
  <c r="I158" i="4" s="1"/>
  <c r="H157" i="4"/>
  <c r="M157" i="4" s="1"/>
  <c r="G157" i="4"/>
  <c r="L157" i="4" s="1"/>
  <c r="F157" i="4"/>
  <c r="I157" i="4" s="1"/>
  <c r="L156" i="4"/>
  <c r="G156" i="4"/>
  <c r="F156" i="4"/>
  <c r="L155" i="4"/>
  <c r="G155" i="4"/>
  <c r="F155" i="4"/>
  <c r="K152" i="4"/>
  <c r="E152" i="4"/>
  <c r="D152" i="4"/>
  <c r="G150" i="4"/>
  <c r="L150" i="4" s="1"/>
  <c r="F150" i="4"/>
  <c r="G149" i="4"/>
  <c r="L149" i="4" s="1"/>
  <c r="F149" i="4"/>
  <c r="G148" i="4"/>
  <c r="L148" i="4" s="1"/>
  <c r="F148" i="4"/>
  <c r="G147" i="4"/>
  <c r="L147" i="4" s="1"/>
  <c r="F147" i="4"/>
  <c r="G146" i="4"/>
  <c r="L146" i="4" s="1"/>
  <c r="F146" i="4"/>
  <c r="G145" i="4"/>
  <c r="L145" i="4" s="1"/>
  <c r="F145" i="4"/>
  <c r="G144" i="4"/>
  <c r="L144" i="4" s="1"/>
  <c r="F144" i="4"/>
  <c r="G143" i="4"/>
  <c r="L143" i="4" s="1"/>
  <c r="F143" i="4"/>
  <c r="G142" i="4"/>
  <c r="L142" i="4" s="1"/>
  <c r="F142" i="4"/>
  <c r="G141" i="4"/>
  <c r="L141" i="4" s="1"/>
  <c r="F141" i="4"/>
  <c r="G140" i="4"/>
  <c r="L140" i="4" s="1"/>
  <c r="F140" i="4"/>
  <c r="G139" i="4"/>
  <c r="L139" i="4" s="1"/>
  <c r="F139" i="4"/>
  <c r="G138" i="4"/>
  <c r="L138" i="4" s="1"/>
  <c r="F138" i="4"/>
  <c r="G137" i="4"/>
  <c r="L137" i="4" s="1"/>
  <c r="F137" i="4"/>
  <c r="G136" i="4"/>
  <c r="L136" i="4" s="1"/>
  <c r="F136" i="4"/>
  <c r="G135" i="4"/>
  <c r="L135" i="4" s="1"/>
  <c r="F135" i="4"/>
  <c r="G134" i="4"/>
  <c r="L134" i="4" s="1"/>
  <c r="F134" i="4"/>
  <c r="G133" i="4"/>
  <c r="L133" i="4" s="1"/>
  <c r="F133" i="4"/>
  <c r="G132" i="4"/>
  <c r="L132" i="4" s="1"/>
  <c r="F132" i="4"/>
  <c r="G131" i="4"/>
  <c r="L131" i="4" s="1"/>
  <c r="F131" i="4"/>
  <c r="G130" i="4"/>
  <c r="L130" i="4" s="1"/>
  <c r="F130" i="4"/>
  <c r="F127" i="4"/>
  <c r="E127" i="4"/>
  <c r="E179" i="4" s="1"/>
  <c r="L125" i="4"/>
  <c r="G125" i="4"/>
  <c r="F125" i="4"/>
  <c r="M124" i="4"/>
  <c r="L124" i="4"/>
  <c r="N124" i="4"/>
  <c r="H172" i="4"/>
  <c r="M172" i="4" s="1"/>
  <c r="G124" i="4"/>
  <c r="F124" i="4"/>
  <c r="I124" i="4" s="1"/>
  <c r="D127" i="4"/>
  <c r="E115" i="4"/>
  <c r="M113" i="4"/>
  <c r="L113" i="4"/>
  <c r="N113" i="4" s="1"/>
  <c r="H113" i="4"/>
  <c r="G113" i="4"/>
  <c r="F113" i="4"/>
  <c r="I113" i="4" s="1"/>
  <c r="N112" i="4"/>
  <c r="M112" i="4"/>
  <c r="L112" i="4"/>
  <c r="H112" i="4"/>
  <c r="G112" i="4"/>
  <c r="F112" i="4"/>
  <c r="I112" i="4" s="1"/>
  <c r="M111" i="4"/>
  <c r="L111" i="4"/>
  <c r="N111" i="4"/>
  <c r="H111" i="4"/>
  <c r="G111" i="4"/>
  <c r="I111" i="4" s="1"/>
  <c r="F111" i="4"/>
  <c r="M110" i="4"/>
  <c r="L110" i="4"/>
  <c r="N110" i="4"/>
  <c r="H110" i="4"/>
  <c r="G110" i="4"/>
  <c r="F110" i="4"/>
  <c r="I110" i="4" s="1"/>
  <c r="M109" i="4"/>
  <c r="L109" i="4"/>
  <c r="N109" i="4" s="1"/>
  <c r="H109" i="4"/>
  <c r="G109" i="4"/>
  <c r="F109" i="4"/>
  <c r="I109" i="4" s="1"/>
  <c r="N108" i="4"/>
  <c r="M108" i="4"/>
  <c r="L108" i="4"/>
  <c r="H108" i="4"/>
  <c r="G108" i="4"/>
  <c r="F108" i="4"/>
  <c r="M107" i="4"/>
  <c r="L107" i="4"/>
  <c r="N107" i="4"/>
  <c r="H107" i="4"/>
  <c r="G107" i="4"/>
  <c r="I107" i="4" s="1"/>
  <c r="F107" i="4"/>
  <c r="M106" i="4"/>
  <c r="L106" i="4"/>
  <c r="N106" i="4"/>
  <c r="H106" i="4"/>
  <c r="G106" i="4"/>
  <c r="F106" i="4"/>
  <c r="I106" i="4" s="1"/>
  <c r="M105" i="4"/>
  <c r="L105" i="4"/>
  <c r="N105" i="4" s="1"/>
  <c r="H105" i="4"/>
  <c r="G105" i="4"/>
  <c r="F105" i="4"/>
  <c r="I105" i="4" s="1"/>
  <c r="N104" i="4"/>
  <c r="M104" i="4"/>
  <c r="L104" i="4"/>
  <c r="H104" i="4"/>
  <c r="G104" i="4"/>
  <c r="F104" i="4"/>
  <c r="I104" i="4" s="1"/>
  <c r="M103" i="4"/>
  <c r="L103" i="4"/>
  <c r="N103" i="4"/>
  <c r="H103" i="4"/>
  <c r="G103" i="4"/>
  <c r="F103" i="4"/>
  <c r="I103" i="4" s="1"/>
  <c r="M102" i="4"/>
  <c r="L102" i="4"/>
  <c r="H102" i="4"/>
  <c r="G102" i="4"/>
  <c r="F102" i="4"/>
  <c r="I102" i="4" s="1"/>
  <c r="M101" i="4"/>
  <c r="L101" i="4"/>
  <c r="H101" i="4"/>
  <c r="G101" i="4"/>
  <c r="F101" i="4"/>
  <c r="I101" i="4" s="1"/>
  <c r="N100" i="4"/>
  <c r="M100" i="4"/>
  <c r="L100" i="4"/>
  <c r="H100" i="4"/>
  <c r="G100" i="4"/>
  <c r="F100" i="4"/>
  <c r="I100" i="4" s="1"/>
  <c r="M99" i="4"/>
  <c r="L99" i="4"/>
  <c r="N99" i="4"/>
  <c r="H99" i="4"/>
  <c r="G99" i="4"/>
  <c r="F99" i="4"/>
  <c r="I99" i="4" s="1"/>
  <c r="M98" i="4"/>
  <c r="L98" i="4"/>
  <c r="N98" i="4"/>
  <c r="I98" i="4"/>
  <c r="H98" i="4"/>
  <c r="G98" i="4"/>
  <c r="F98" i="4"/>
  <c r="M97" i="4"/>
  <c r="L97" i="4"/>
  <c r="N97" i="4" s="1"/>
  <c r="H97" i="4"/>
  <c r="G97" i="4"/>
  <c r="F97" i="4"/>
  <c r="I97" i="4" s="1"/>
  <c r="N96" i="4"/>
  <c r="M96" i="4"/>
  <c r="L96" i="4"/>
  <c r="H96" i="4"/>
  <c r="G96" i="4"/>
  <c r="F96" i="4"/>
  <c r="I96" i="4" s="1"/>
  <c r="M95" i="4"/>
  <c r="L95" i="4"/>
  <c r="H95" i="4"/>
  <c r="G95" i="4"/>
  <c r="F95" i="4"/>
  <c r="I95" i="4" s="1"/>
  <c r="M94" i="4"/>
  <c r="L94" i="4"/>
  <c r="N94" i="4"/>
  <c r="I94" i="4"/>
  <c r="H94" i="4"/>
  <c r="G94" i="4"/>
  <c r="F94" i="4"/>
  <c r="M93" i="4"/>
  <c r="L93" i="4"/>
  <c r="N93" i="4"/>
  <c r="H93" i="4"/>
  <c r="G93" i="4"/>
  <c r="F93" i="4"/>
  <c r="I93" i="4" s="1"/>
  <c r="N92" i="4"/>
  <c r="M92" i="4"/>
  <c r="L92" i="4"/>
  <c r="H92" i="4"/>
  <c r="G92" i="4"/>
  <c r="F92" i="4"/>
  <c r="I92" i="4" s="1"/>
  <c r="M91" i="4"/>
  <c r="L91" i="4"/>
  <c r="N91" i="4"/>
  <c r="H91" i="4"/>
  <c r="G91" i="4"/>
  <c r="F91" i="4"/>
  <c r="I91" i="4" s="1"/>
  <c r="M90" i="4"/>
  <c r="L90" i="4"/>
  <c r="N90" i="4"/>
  <c r="H90" i="4"/>
  <c r="G90" i="4"/>
  <c r="F90" i="4"/>
  <c r="I90" i="4" s="1"/>
  <c r="M89" i="4"/>
  <c r="L89" i="4"/>
  <c r="N89" i="4"/>
  <c r="H89" i="4"/>
  <c r="G89" i="4"/>
  <c r="F89" i="4"/>
  <c r="E86" i="4"/>
  <c r="M84" i="4"/>
  <c r="L84" i="4"/>
  <c r="N84" i="4"/>
  <c r="H84" i="4"/>
  <c r="G84" i="4"/>
  <c r="F84" i="4"/>
  <c r="I84" i="4" s="1"/>
  <c r="M83" i="4"/>
  <c r="L83" i="4"/>
  <c r="N83" i="4"/>
  <c r="H83" i="4"/>
  <c r="G83" i="4"/>
  <c r="F83" i="4"/>
  <c r="I83" i="4" s="1"/>
  <c r="M82" i="4"/>
  <c r="L82" i="4"/>
  <c r="N82" i="4"/>
  <c r="H82" i="4"/>
  <c r="G82" i="4"/>
  <c r="F82" i="4"/>
  <c r="I82" i="4" s="1"/>
  <c r="N81" i="4"/>
  <c r="M81" i="4"/>
  <c r="L81" i="4"/>
  <c r="H81" i="4"/>
  <c r="G81" i="4"/>
  <c r="F81" i="4"/>
  <c r="I81" i="4" s="1"/>
  <c r="M80" i="4"/>
  <c r="L80" i="4"/>
  <c r="N80" i="4"/>
  <c r="H80" i="4"/>
  <c r="G80" i="4"/>
  <c r="F80" i="4"/>
  <c r="I80" i="4" s="1"/>
  <c r="M79" i="4"/>
  <c r="L79" i="4"/>
  <c r="N79" i="4"/>
  <c r="H79" i="4"/>
  <c r="G79" i="4"/>
  <c r="F79" i="4"/>
  <c r="I79" i="4" s="1"/>
  <c r="M78" i="4"/>
  <c r="L78" i="4"/>
  <c r="N78" i="4"/>
  <c r="H78" i="4"/>
  <c r="G78" i="4"/>
  <c r="F78" i="4"/>
  <c r="I78" i="4" s="1"/>
  <c r="N77" i="4"/>
  <c r="M77" i="4"/>
  <c r="L77" i="4"/>
  <c r="H77" i="4"/>
  <c r="G77" i="4"/>
  <c r="F77" i="4"/>
  <c r="I77" i="4" s="1"/>
  <c r="M76" i="4"/>
  <c r="L76" i="4"/>
  <c r="N76" i="4"/>
  <c r="H76" i="4"/>
  <c r="G76" i="4"/>
  <c r="F76" i="4"/>
  <c r="I76" i="4" s="1"/>
  <c r="M75" i="4"/>
  <c r="L75" i="4"/>
  <c r="N75" i="4"/>
  <c r="H75" i="4"/>
  <c r="G75" i="4"/>
  <c r="F75" i="4"/>
  <c r="I75" i="4" s="1"/>
  <c r="M74" i="4"/>
  <c r="L74" i="4"/>
  <c r="N74" i="4"/>
  <c r="H74" i="4"/>
  <c r="G74" i="4"/>
  <c r="F74" i="4"/>
  <c r="I74" i="4" s="1"/>
  <c r="N73" i="4"/>
  <c r="M73" i="4"/>
  <c r="L73" i="4"/>
  <c r="H73" i="4"/>
  <c r="G73" i="4"/>
  <c r="F73" i="4"/>
  <c r="I73" i="4" s="1"/>
  <c r="M72" i="4"/>
  <c r="L72" i="4"/>
  <c r="N72" i="4"/>
  <c r="H72" i="4"/>
  <c r="G72" i="4"/>
  <c r="F72" i="4"/>
  <c r="I72" i="4" s="1"/>
  <c r="M71" i="4"/>
  <c r="L71" i="4"/>
  <c r="N71" i="4"/>
  <c r="H71" i="4"/>
  <c r="G71" i="4"/>
  <c r="F71" i="4"/>
  <c r="I71" i="4" s="1"/>
  <c r="M70" i="4"/>
  <c r="L70" i="4"/>
  <c r="N70" i="4"/>
  <c r="H70" i="4"/>
  <c r="G70" i="4"/>
  <c r="F70" i="4"/>
  <c r="I70" i="4" s="1"/>
  <c r="N69" i="4"/>
  <c r="M69" i="4"/>
  <c r="L69" i="4"/>
  <c r="H69" i="4"/>
  <c r="G69" i="4"/>
  <c r="F69" i="4"/>
  <c r="I69" i="4" s="1"/>
  <c r="M68" i="4"/>
  <c r="L68" i="4"/>
  <c r="N68" i="4"/>
  <c r="H68" i="4"/>
  <c r="G68" i="4"/>
  <c r="F68" i="4"/>
  <c r="I68" i="4" s="1"/>
  <c r="M67" i="4"/>
  <c r="L67" i="4"/>
  <c r="N67" i="4"/>
  <c r="H67" i="4"/>
  <c r="G67" i="4"/>
  <c r="F67" i="4"/>
  <c r="I67" i="4" s="1"/>
  <c r="M66" i="4"/>
  <c r="L66" i="4"/>
  <c r="N66" i="4"/>
  <c r="H66" i="4"/>
  <c r="G66" i="4"/>
  <c r="F66" i="4"/>
  <c r="I66" i="4" s="1"/>
  <c r="N65" i="4"/>
  <c r="M65" i="4"/>
  <c r="L65" i="4"/>
  <c r="H65" i="4"/>
  <c r="G65" i="4"/>
  <c r="D86" i="4"/>
  <c r="M64" i="4"/>
  <c r="L64" i="4"/>
  <c r="N64" i="4"/>
  <c r="H64" i="4"/>
  <c r="G64" i="4"/>
  <c r="F64" i="4"/>
  <c r="I64" i="4" s="1"/>
  <c r="M63" i="4"/>
  <c r="L63" i="4"/>
  <c r="K86" i="4"/>
  <c r="H63" i="4"/>
  <c r="G63" i="4"/>
  <c r="F63" i="4"/>
  <c r="E60" i="4"/>
  <c r="N58" i="4"/>
  <c r="M58" i="4"/>
  <c r="L58" i="4"/>
  <c r="H58" i="4"/>
  <c r="G58" i="4"/>
  <c r="F58" i="4"/>
  <c r="I58" i="4" s="1"/>
  <c r="M57" i="4"/>
  <c r="L57" i="4"/>
  <c r="N57" i="4"/>
  <c r="H57" i="4"/>
  <c r="G57" i="4"/>
  <c r="F57" i="4"/>
  <c r="I57" i="4" s="1"/>
  <c r="M56" i="4"/>
  <c r="L56" i="4"/>
  <c r="N56" i="4"/>
  <c r="H56" i="4"/>
  <c r="G56" i="4"/>
  <c r="F56" i="4"/>
  <c r="I56" i="4" s="1"/>
  <c r="M55" i="4"/>
  <c r="L55" i="4"/>
  <c r="N55" i="4"/>
  <c r="H55" i="4"/>
  <c r="G55" i="4"/>
  <c r="F55" i="4"/>
  <c r="I55" i="4" s="1"/>
  <c r="N54" i="4"/>
  <c r="M54" i="4"/>
  <c r="L54" i="4"/>
  <c r="H54" i="4"/>
  <c r="G54" i="4"/>
  <c r="F54" i="4"/>
  <c r="I54" i="4" s="1"/>
  <c r="M53" i="4"/>
  <c r="L53" i="4"/>
  <c r="N53" i="4"/>
  <c r="H53" i="4"/>
  <c r="G53" i="4"/>
  <c r="F53" i="4"/>
  <c r="I53" i="4" s="1"/>
  <c r="M52" i="4"/>
  <c r="L52" i="4"/>
  <c r="N52" i="4"/>
  <c r="H52" i="4"/>
  <c r="G52" i="4"/>
  <c r="F52" i="4"/>
  <c r="I52" i="4" s="1"/>
  <c r="M51" i="4"/>
  <c r="L51" i="4"/>
  <c r="K60" i="4"/>
  <c r="H51" i="4"/>
  <c r="G51" i="4"/>
  <c r="F51" i="4"/>
  <c r="I51" i="4" s="1"/>
  <c r="N50" i="4"/>
  <c r="M50" i="4"/>
  <c r="L50" i="4"/>
  <c r="H50" i="4"/>
  <c r="G50" i="4"/>
  <c r="F50" i="4"/>
  <c r="E47" i="4"/>
  <c r="M45" i="4"/>
  <c r="L45" i="4"/>
  <c r="N45" i="4"/>
  <c r="H45" i="4"/>
  <c r="G45" i="4"/>
  <c r="F45" i="4"/>
  <c r="I45" i="4" s="1"/>
  <c r="M44" i="4"/>
  <c r="L44" i="4"/>
  <c r="N44" i="4"/>
  <c r="H44" i="4"/>
  <c r="G44" i="4"/>
  <c r="F44" i="4"/>
  <c r="I44" i="4" s="1"/>
  <c r="N43" i="4"/>
  <c r="M43" i="4"/>
  <c r="L43" i="4"/>
  <c r="H43" i="4"/>
  <c r="G43" i="4"/>
  <c r="F43" i="4"/>
  <c r="I43" i="4" s="1"/>
  <c r="M42" i="4"/>
  <c r="L42" i="4"/>
  <c r="N42" i="4"/>
  <c r="H42" i="4"/>
  <c r="G42" i="4"/>
  <c r="F42" i="4"/>
  <c r="I42" i="4" s="1"/>
  <c r="M41" i="4"/>
  <c r="L41" i="4"/>
  <c r="N41" i="4"/>
  <c r="H41" i="4"/>
  <c r="G41" i="4"/>
  <c r="F41" i="4"/>
  <c r="I41" i="4" s="1"/>
  <c r="M40" i="4"/>
  <c r="L40" i="4"/>
  <c r="N40" i="4"/>
  <c r="H40" i="4"/>
  <c r="G40" i="4"/>
  <c r="F40" i="4"/>
  <c r="I40" i="4" s="1"/>
  <c r="N39" i="4"/>
  <c r="M39" i="4"/>
  <c r="L39" i="4"/>
  <c r="H39" i="4"/>
  <c r="G39" i="4"/>
  <c r="F39" i="4"/>
  <c r="I39" i="4" s="1"/>
  <c r="M38" i="4"/>
  <c r="L38" i="4"/>
  <c r="N38" i="4"/>
  <c r="H38" i="4"/>
  <c r="G38" i="4"/>
  <c r="F38" i="4"/>
  <c r="I38" i="4" s="1"/>
  <c r="M37" i="4"/>
  <c r="L37" i="4"/>
  <c r="N37" i="4"/>
  <c r="H37" i="4"/>
  <c r="G37" i="4"/>
  <c r="F37" i="4"/>
  <c r="I37" i="4" s="1"/>
  <c r="M36" i="4"/>
  <c r="L36" i="4"/>
  <c r="N36" i="4"/>
  <c r="H36" i="4"/>
  <c r="G36" i="4"/>
  <c r="F36" i="4"/>
  <c r="I36" i="4" s="1"/>
  <c r="N35" i="4"/>
  <c r="M35" i="4"/>
  <c r="L35" i="4"/>
  <c r="H35" i="4"/>
  <c r="G35" i="4"/>
  <c r="F35" i="4"/>
  <c r="I35" i="4" s="1"/>
  <c r="M34" i="4"/>
  <c r="L34" i="4"/>
  <c r="N34" i="4"/>
  <c r="H34" i="4"/>
  <c r="G34" i="4"/>
  <c r="F34" i="4"/>
  <c r="I34" i="4" s="1"/>
  <c r="M33" i="4"/>
  <c r="L33" i="4"/>
  <c r="N33" i="4"/>
  <c r="H33" i="4"/>
  <c r="G33" i="4"/>
  <c r="F33" i="4"/>
  <c r="I33" i="4" s="1"/>
  <c r="M32" i="4"/>
  <c r="L32" i="4"/>
  <c r="N32" i="4"/>
  <c r="H32" i="4"/>
  <c r="G32" i="4"/>
  <c r="F32" i="4"/>
  <c r="I32" i="4" s="1"/>
  <c r="N31" i="4"/>
  <c r="M31" i="4"/>
  <c r="L31" i="4"/>
  <c r="H31" i="4"/>
  <c r="G31" i="4"/>
  <c r="D47" i="4"/>
  <c r="M30" i="4"/>
  <c r="L30" i="4"/>
  <c r="N30" i="4"/>
  <c r="H30" i="4"/>
  <c r="G30" i="4"/>
  <c r="F30" i="4"/>
  <c r="I30" i="4" s="1"/>
  <c r="M29" i="4"/>
  <c r="L29" i="4"/>
  <c r="N29" i="4"/>
  <c r="H29" i="4"/>
  <c r="G29" i="4"/>
  <c r="F29" i="4"/>
  <c r="E26" i="4"/>
  <c r="N24" i="4"/>
  <c r="M24" i="4"/>
  <c r="L24" i="4"/>
  <c r="H24" i="4"/>
  <c r="G24" i="4"/>
  <c r="F24" i="4"/>
  <c r="I24" i="4" s="1"/>
  <c r="M23" i="4"/>
  <c r="L23" i="4"/>
  <c r="N23" i="4"/>
  <c r="H23" i="4"/>
  <c r="G23" i="4"/>
  <c r="F23" i="4"/>
  <c r="I23" i="4" s="1"/>
  <c r="M22" i="4"/>
  <c r="L22" i="4"/>
  <c r="K26" i="4"/>
  <c r="H22" i="4"/>
  <c r="G22" i="4"/>
  <c r="F22" i="4"/>
  <c r="K19" i="4"/>
  <c r="E19" i="4"/>
  <c r="A18" i="4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N17" i="4"/>
  <c r="M17" i="4"/>
  <c r="L17" i="4"/>
  <c r="H17" i="4"/>
  <c r="G17" i="4"/>
  <c r="F17" i="4"/>
  <c r="I17" i="4" s="1"/>
  <c r="A17" i="4"/>
  <c r="M16" i="4"/>
  <c r="L16" i="4"/>
  <c r="N16" i="4"/>
  <c r="N19" i="4" s="1"/>
  <c r="H16" i="4"/>
  <c r="F16" i="4"/>
  <c r="F19" i="4" s="1"/>
  <c r="D19" i="4"/>
  <c r="A16" i="4"/>
  <c r="A8" i="4"/>
  <c r="A6" i="4"/>
  <c r="F21" i="3"/>
  <c r="D21" i="3"/>
  <c r="A17" i="3"/>
  <c r="A19" i="3" s="1"/>
  <c r="A21" i="3" s="1"/>
  <c r="A22" i="3" s="1"/>
  <c r="A23" i="3" s="1"/>
  <c r="A24" i="3" s="1"/>
  <c r="A25" i="3" s="1"/>
  <c r="A27" i="3" s="1"/>
  <c r="F16" i="3"/>
  <c r="D16" i="3"/>
  <c r="A16" i="3"/>
  <c r="F8" i="3"/>
  <c r="D24" i="2"/>
  <c r="D21" i="2"/>
  <c r="F21" i="2" s="1"/>
  <c r="F16" i="2"/>
  <c r="D16" i="2"/>
  <c r="A16" i="2"/>
  <c r="A17" i="2" s="1"/>
  <c r="A19" i="2" s="1"/>
  <c r="A21" i="2" s="1"/>
  <c r="A22" i="2" s="1"/>
  <c r="A23" i="2" s="1"/>
  <c r="A24" i="2" s="1"/>
  <c r="A25" i="2" s="1"/>
  <c r="A27" i="2" s="1"/>
  <c r="A7" i="4"/>
  <c r="A4" i="4"/>
  <c r="I22" i="4" l="1"/>
  <c r="I26" i="4" s="1"/>
  <c r="F26" i="4"/>
  <c r="N47" i="4"/>
  <c r="F60" i="4"/>
  <c r="I50" i="4"/>
  <c r="I60" i="4" s="1"/>
  <c r="I160" i="4"/>
  <c r="I170" i="4"/>
  <c r="I63" i="4"/>
  <c r="I29" i="4"/>
  <c r="K115" i="4"/>
  <c r="N161" i="4"/>
  <c r="N173" i="4"/>
  <c r="I175" i="4"/>
  <c r="K262" i="5"/>
  <c r="N232" i="5"/>
  <c r="I16" i="4"/>
  <c r="I19" i="4" s="1"/>
  <c r="N51" i="4"/>
  <c r="N60" i="4" s="1"/>
  <c r="D115" i="4"/>
  <c r="N140" i="4"/>
  <c r="N186" i="4"/>
  <c r="H191" i="4"/>
  <c r="M188" i="4"/>
  <c r="D262" i="4"/>
  <c r="M258" i="4"/>
  <c r="I258" i="4"/>
  <c r="A4" i="18"/>
  <c r="A4" i="14"/>
  <c r="A4" i="12"/>
  <c r="A4" i="10"/>
  <c r="A4" i="16"/>
  <c r="A4" i="7"/>
  <c r="A4" i="5"/>
  <c r="K127" i="4"/>
  <c r="K179" i="4" s="1"/>
  <c r="K47" i="4"/>
  <c r="K117" i="4" s="1"/>
  <c r="D60" i="4"/>
  <c r="F115" i="4"/>
  <c r="I141" i="4"/>
  <c r="N157" i="4"/>
  <c r="D26" i="4"/>
  <c r="D117" i="4" s="1"/>
  <c r="E117" i="4"/>
  <c r="N22" i="4"/>
  <c r="N26" i="4" s="1"/>
  <c r="N63" i="4"/>
  <c r="N86" i="4" s="1"/>
  <c r="N160" i="4"/>
  <c r="N169" i="4"/>
  <c r="N172" i="4"/>
  <c r="N251" i="4"/>
  <c r="N246" i="4"/>
  <c r="A7" i="25"/>
  <c r="A7" i="19"/>
  <c r="A7" i="20"/>
  <c r="A7" i="21"/>
  <c r="A8" i="13"/>
  <c r="A8" i="11"/>
  <c r="A7" i="9"/>
  <c r="A7" i="6"/>
  <c r="A7" i="26"/>
  <c r="A7" i="23"/>
  <c r="A8" i="14"/>
  <c r="A8" i="12"/>
  <c r="A7" i="10"/>
  <c r="A7" i="8"/>
  <c r="A7" i="7"/>
  <c r="A7" i="5"/>
  <c r="F65" i="4"/>
  <c r="I65" i="4" s="1"/>
  <c r="F152" i="4"/>
  <c r="I138" i="4"/>
  <c r="I146" i="4"/>
  <c r="I150" i="4"/>
  <c r="D177" i="4"/>
  <c r="D225" i="4"/>
  <c r="I237" i="4"/>
  <c r="N239" i="4"/>
  <c r="N190" i="5"/>
  <c r="N147" i="4"/>
  <c r="K225" i="4"/>
  <c r="N189" i="4"/>
  <c r="I89" i="4"/>
  <c r="N102" i="4"/>
  <c r="N138" i="4"/>
  <c r="N146" i="4"/>
  <c r="N150" i="4"/>
  <c r="F177" i="4"/>
  <c r="F179" i="4" s="1"/>
  <c r="I161" i="4"/>
  <c r="I173" i="4"/>
  <c r="F225" i="4"/>
  <c r="N187" i="4"/>
  <c r="I189" i="4"/>
  <c r="N235" i="4"/>
  <c r="N248" i="4"/>
  <c r="N250" i="4"/>
  <c r="F225" i="5"/>
  <c r="F31" i="4"/>
  <c r="I31" i="4" s="1"/>
  <c r="A4" i="17"/>
  <c r="A4" i="9"/>
  <c r="A4" i="15"/>
  <c r="A4" i="11"/>
  <c r="A4" i="13"/>
  <c r="A4" i="6"/>
  <c r="N95" i="4"/>
  <c r="N115" i="4" s="1"/>
  <c r="N101" i="4"/>
  <c r="I108" i="4"/>
  <c r="D179" i="4"/>
  <c r="I131" i="4"/>
  <c r="I139" i="4"/>
  <c r="I167" i="4"/>
  <c r="G191" i="4"/>
  <c r="I191" i="4" s="1"/>
  <c r="L188" i="4"/>
  <c r="N188" i="4" s="1"/>
  <c r="N232" i="4"/>
  <c r="L173" i="6"/>
  <c r="I173" i="6"/>
  <c r="F19" i="5"/>
  <c r="F26" i="5"/>
  <c r="I35" i="5"/>
  <c r="N52" i="5"/>
  <c r="I58" i="5"/>
  <c r="I81" i="5"/>
  <c r="F115" i="5"/>
  <c r="I89" i="5"/>
  <c r="N38" i="6"/>
  <c r="K47" i="6"/>
  <c r="H130" i="4"/>
  <c r="M130" i="4" s="1"/>
  <c r="N130" i="4" s="1"/>
  <c r="H131" i="4"/>
  <c r="M131" i="4" s="1"/>
  <c r="N131" i="4" s="1"/>
  <c r="H132" i="4"/>
  <c r="M132" i="4" s="1"/>
  <c r="N132" i="4" s="1"/>
  <c r="H133" i="4"/>
  <c r="M133" i="4" s="1"/>
  <c r="N133" i="4" s="1"/>
  <c r="H134" i="4"/>
  <c r="M134" i="4" s="1"/>
  <c r="N134" i="4" s="1"/>
  <c r="H135" i="4"/>
  <c r="M135" i="4" s="1"/>
  <c r="N135" i="4" s="1"/>
  <c r="H136" i="4"/>
  <c r="M136" i="4" s="1"/>
  <c r="N136" i="4" s="1"/>
  <c r="H137" i="4"/>
  <c r="M137" i="4" s="1"/>
  <c r="N137" i="4" s="1"/>
  <c r="H138" i="4"/>
  <c r="M138" i="4" s="1"/>
  <c r="H139" i="4"/>
  <c r="M139" i="4" s="1"/>
  <c r="N139" i="4" s="1"/>
  <c r="H140" i="4"/>
  <c r="M140" i="4" s="1"/>
  <c r="H141" i="4"/>
  <c r="M141" i="4" s="1"/>
  <c r="N141" i="4" s="1"/>
  <c r="H142" i="4"/>
  <c r="M142" i="4" s="1"/>
  <c r="N142" i="4" s="1"/>
  <c r="H143" i="4"/>
  <c r="M143" i="4" s="1"/>
  <c r="N143" i="4" s="1"/>
  <c r="H144" i="4"/>
  <c r="M144" i="4" s="1"/>
  <c r="N144" i="4" s="1"/>
  <c r="H145" i="4"/>
  <c r="M145" i="4" s="1"/>
  <c r="N145" i="4" s="1"/>
  <c r="H146" i="4"/>
  <c r="M146" i="4" s="1"/>
  <c r="H147" i="4"/>
  <c r="M147" i="4" s="1"/>
  <c r="H148" i="4"/>
  <c r="M148" i="4" s="1"/>
  <c r="N148" i="4" s="1"/>
  <c r="H149" i="4"/>
  <c r="M149" i="4" s="1"/>
  <c r="N149" i="4" s="1"/>
  <c r="H150" i="4"/>
  <c r="M150" i="4" s="1"/>
  <c r="H199" i="4"/>
  <c r="M199" i="4" s="1"/>
  <c r="N199" i="4" s="1"/>
  <c r="G240" i="4"/>
  <c r="L240" i="4" s="1"/>
  <c r="N240" i="4" s="1"/>
  <c r="I245" i="4"/>
  <c r="I250" i="4"/>
  <c r="I31" i="5"/>
  <c r="I43" i="5"/>
  <c r="K47" i="5"/>
  <c r="N68" i="5"/>
  <c r="N71" i="5"/>
  <c r="I74" i="5"/>
  <c r="I77" i="5"/>
  <c r="N94" i="5"/>
  <c r="I97" i="5"/>
  <c r="N103" i="5"/>
  <c r="I108" i="5"/>
  <c r="F177" i="5"/>
  <c r="N174" i="5"/>
  <c r="I208" i="5"/>
  <c r="F19" i="6"/>
  <c r="I16" i="6"/>
  <c r="I89" i="6"/>
  <c r="F116" i="6"/>
  <c r="I170" i="6"/>
  <c r="H166" i="4"/>
  <c r="M166" i="4" s="1"/>
  <c r="N166" i="4" s="1"/>
  <c r="H170" i="4"/>
  <c r="M170" i="4" s="1"/>
  <c r="N170" i="4" s="1"/>
  <c r="H174" i="4"/>
  <c r="M174" i="4" s="1"/>
  <c r="N174" i="4" s="1"/>
  <c r="F262" i="4"/>
  <c r="I255" i="4"/>
  <c r="I19" i="5"/>
  <c r="I26" i="5"/>
  <c r="F47" i="5"/>
  <c r="I29" i="5"/>
  <c r="K115" i="5"/>
  <c r="N163" i="5"/>
  <c r="I218" i="5"/>
  <c r="D60" i="6"/>
  <c r="F51" i="6"/>
  <c r="I51" i="6" s="1"/>
  <c r="I191" i="7"/>
  <c r="H215" i="4"/>
  <c r="M215" i="4" s="1"/>
  <c r="N215" i="4" s="1"/>
  <c r="H216" i="4"/>
  <c r="M216" i="4" s="1"/>
  <c r="N216" i="4" s="1"/>
  <c r="H217" i="4"/>
  <c r="I217" i="4" s="1"/>
  <c r="G255" i="4"/>
  <c r="L255" i="4" s="1"/>
  <c r="N255" i="4" s="1"/>
  <c r="G260" i="4"/>
  <c r="L260" i="4" s="1"/>
  <c r="N260" i="4" s="1"/>
  <c r="G237" i="4"/>
  <c r="L237" i="4" s="1"/>
  <c r="N237" i="4" s="1"/>
  <c r="G252" i="4"/>
  <c r="L252" i="4" s="1"/>
  <c r="I259" i="4"/>
  <c r="I60" i="5"/>
  <c r="F127" i="5"/>
  <c r="I124" i="5"/>
  <c r="N158" i="5"/>
  <c r="N166" i="5"/>
  <c r="D225" i="5"/>
  <c r="N208" i="5"/>
  <c r="L234" i="5"/>
  <c r="H155" i="4"/>
  <c r="M155" i="4" s="1"/>
  <c r="N155" i="4" s="1"/>
  <c r="H159" i="4"/>
  <c r="M159" i="4" s="1"/>
  <c r="N159" i="4" s="1"/>
  <c r="H163" i="4"/>
  <c r="M163" i="4" s="1"/>
  <c r="N163" i="4" s="1"/>
  <c r="H167" i="4"/>
  <c r="M167" i="4" s="1"/>
  <c r="N167" i="4" s="1"/>
  <c r="H171" i="4"/>
  <c r="M171" i="4" s="1"/>
  <c r="N171" i="4" s="1"/>
  <c r="H175" i="4"/>
  <c r="M175" i="4" s="1"/>
  <c r="N175" i="4" s="1"/>
  <c r="H237" i="4"/>
  <c r="M237" i="4" s="1"/>
  <c r="H242" i="4"/>
  <c r="M242" i="4" s="1"/>
  <c r="N242" i="4" s="1"/>
  <c r="H248" i="4"/>
  <c r="M248" i="4" s="1"/>
  <c r="H252" i="4"/>
  <c r="M252" i="4" s="1"/>
  <c r="G254" i="4"/>
  <c r="L254" i="4" s="1"/>
  <c r="N254" i="4" s="1"/>
  <c r="N259" i="4"/>
  <c r="K19" i="5"/>
  <c r="N16" i="5"/>
  <c r="N19" i="5" s="1"/>
  <c r="F86" i="5"/>
  <c r="N124" i="5"/>
  <c r="H195" i="5"/>
  <c r="M190" i="5"/>
  <c r="I194" i="5"/>
  <c r="I201" i="5"/>
  <c r="F86" i="6"/>
  <c r="I64" i="6"/>
  <c r="D126" i="6"/>
  <c r="F123" i="6"/>
  <c r="I155" i="4"/>
  <c r="I186" i="4"/>
  <c r="H202" i="4"/>
  <c r="M202" i="4" s="1"/>
  <c r="N202" i="4" s="1"/>
  <c r="I232" i="4"/>
  <c r="H257" i="4"/>
  <c r="H256" i="4"/>
  <c r="M256" i="4" s="1"/>
  <c r="N256" i="4" s="1"/>
  <c r="G238" i="4"/>
  <c r="L238" i="4" s="1"/>
  <c r="N238" i="4" s="1"/>
  <c r="H243" i="4"/>
  <c r="M243" i="4" s="1"/>
  <c r="N243" i="4" s="1"/>
  <c r="G249" i="4"/>
  <c r="L249" i="4" s="1"/>
  <c r="N249" i="4" s="1"/>
  <c r="G253" i="4"/>
  <c r="H254" i="4"/>
  <c r="M254" i="4" s="1"/>
  <c r="E266" i="4"/>
  <c r="K26" i="5"/>
  <c r="I36" i="5"/>
  <c r="I39" i="5"/>
  <c r="N45" i="5"/>
  <c r="N53" i="5"/>
  <c r="N63" i="5"/>
  <c r="N86" i="5" s="1"/>
  <c r="I82" i="5"/>
  <c r="K86" i="5"/>
  <c r="I92" i="5"/>
  <c r="N110" i="5"/>
  <c r="I113" i="5"/>
  <c r="I159" i="5"/>
  <c r="K225" i="5"/>
  <c r="N189" i="5"/>
  <c r="I197" i="5"/>
  <c r="M135" i="6"/>
  <c r="N135" i="6" s="1"/>
  <c r="N151" i="6" s="1"/>
  <c r="I135" i="6"/>
  <c r="H125" i="4"/>
  <c r="H156" i="4"/>
  <c r="M156" i="4" s="1"/>
  <c r="N156" i="4" s="1"/>
  <c r="H160" i="4"/>
  <c r="M160" i="4" s="1"/>
  <c r="H164" i="4"/>
  <c r="H168" i="4"/>
  <c r="M168" i="4" s="1"/>
  <c r="N168" i="4" s="1"/>
  <c r="K262" i="4"/>
  <c r="G234" i="4"/>
  <c r="H238" i="4"/>
  <c r="M238" i="4" s="1"/>
  <c r="H244" i="4"/>
  <c r="M244" i="4" s="1"/>
  <c r="N244" i="4" s="1"/>
  <c r="H249" i="4"/>
  <c r="M249" i="4" s="1"/>
  <c r="H253" i="4"/>
  <c r="M253" i="4" s="1"/>
  <c r="N258" i="4"/>
  <c r="N22" i="5"/>
  <c r="N26" i="5" s="1"/>
  <c r="N29" i="5"/>
  <c r="N42" i="5"/>
  <c r="N50" i="5"/>
  <c r="N60" i="5" s="1"/>
  <c r="K60" i="5"/>
  <c r="F60" i="5"/>
  <c r="I66" i="5"/>
  <c r="I86" i="5" s="1"/>
  <c r="I69" i="5"/>
  <c r="N75" i="5"/>
  <c r="N98" i="5"/>
  <c r="N115" i="5" s="1"/>
  <c r="I101" i="5"/>
  <c r="N107" i="5"/>
  <c r="I112" i="5"/>
  <c r="I164" i="5"/>
  <c r="N170" i="5"/>
  <c r="I174" i="5"/>
  <c r="L192" i="5"/>
  <c r="N192" i="5" s="1"/>
  <c r="I214" i="5"/>
  <c r="K177" i="6"/>
  <c r="K179" i="6" s="1"/>
  <c r="H200" i="6"/>
  <c r="M188" i="6"/>
  <c r="H193" i="6"/>
  <c r="M193" i="6" s="1"/>
  <c r="H197" i="6"/>
  <c r="M197" i="6" s="1"/>
  <c r="I188" i="6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91" i="5"/>
  <c r="G197" i="5"/>
  <c r="L197" i="5" s="1"/>
  <c r="N197" i="5" s="1"/>
  <c r="G203" i="5"/>
  <c r="L203" i="5" s="1"/>
  <c r="N203" i="5" s="1"/>
  <c r="G208" i="5"/>
  <c r="L208" i="5" s="1"/>
  <c r="G212" i="5"/>
  <c r="L212" i="5" s="1"/>
  <c r="N212" i="5" s="1"/>
  <c r="H256" i="5"/>
  <c r="M256" i="5" s="1"/>
  <c r="H236" i="5"/>
  <c r="M236" i="5" s="1"/>
  <c r="N236" i="5" s="1"/>
  <c r="H246" i="5"/>
  <c r="M246" i="5" s="1"/>
  <c r="N246" i="5" s="1"/>
  <c r="H257" i="5"/>
  <c r="M257" i="5" s="1"/>
  <c r="I250" i="5"/>
  <c r="I259" i="5"/>
  <c r="I24" i="6"/>
  <c r="N41" i="6"/>
  <c r="I58" i="6"/>
  <c r="N75" i="6"/>
  <c r="D116" i="6"/>
  <c r="I92" i="6"/>
  <c r="I108" i="6"/>
  <c r="I157" i="6"/>
  <c r="I243" i="6"/>
  <c r="I158" i="5"/>
  <c r="I162" i="5"/>
  <c r="I166" i="5"/>
  <c r="H192" i="5"/>
  <c r="M192" i="5" s="1"/>
  <c r="G198" i="5"/>
  <c r="L198" i="5" s="1"/>
  <c r="N198" i="5" s="1"/>
  <c r="G205" i="5"/>
  <c r="L205" i="5" s="1"/>
  <c r="N205" i="5" s="1"/>
  <c r="G209" i="5"/>
  <c r="L209" i="5" s="1"/>
  <c r="G213" i="5"/>
  <c r="L213" i="5" s="1"/>
  <c r="I244" i="5"/>
  <c r="N259" i="5"/>
  <c r="I31" i="6"/>
  <c r="N37" i="6"/>
  <c r="I43" i="6"/>
  <c r="I54" i="6"/>
  <c r="D86" i="6"/>
  <c r="N71" i="6"/>
  <c r="I104" i="6"/>
  <c r="I201" i="6"/>
  <c r="H155" i="5"/>
  <c r="M155" i="5" s="1"/>
  <c r="N155" i="5" s="1"/>
  <c r="H159" i="5"/>
  <c r="M159" i="5" s="1"/>
  <c r="N159" i="5" s="1"/>
  <c r="H163" i="5"/>
  <c r="M163" i="5" s="1"/>
  <c r="H167" i="5"/>
  <c r="M167" i="5" s="1"/>
  <c r="N167" i="5" s="1"/>
  <c r="H171" i="5"/>
  <c r="M171" i="5" s="1"/>
  <c r="N171" i="5" s="1"/>
  <c r="H175" i="5"/>
  <c r="M175" i="5" s="1"/>
  <c r="N175" i="5" s="1"/>
  <c r="H198" i="5"/>
  <c r="M198" i="5" s="1"/>
  <c r="H205" i="5"/>
  <c r="M205" i="5" s="1"/>
  <c r="H209" i="5"/>
  <c r="M209" i="5" s="1"/>
  <c r="H213" i="5"/>
  <c r="M213" i="5" s="1"/>
  <c r="N256" i="5"/>
  <c r="I26" i="6"/>
  <c r="F60" i="6"/>
  <c r="I50" i="6"/>
  <c r="I86" i="6"/>
  <c r="N157" i="6"/>
  <c r="L169" i="6"/>
  <c r="N169" i="6" s="1"/>
  <c r="I169" i="6"/>
  <c r="N173" i="6"/>
  <c r="N188" i="6"/>
  <c r="H193" i="5"/>
  <c r="M193" i="5" s="1"/>
  <c r="N193" i="5" s="1"/>
  <c r="G200" i="5"/>
  <c r="L200" i="5" s="1"/>
  <c r="G206" i="5"/>
  <c r="L206" i="5" s="1"/>
  <c r="G210" i="5"/>
  <c r="L210" i="5" s="1"/>
  <c r="N210" i="5" s="1"/>
  <c r="G214" i="5"/>
  <c r="L214" i="5" s="1"/>
  <c r="N214" i="5" s="1"/>
  <c r="D262" i="5"/>
  <c r="D266" i="5" s="1"/>
  <c r="M233" i="5"/>
  <c r="N233" i="5" s="1"/>
  <c r="N244" i="5"/>
  <c r="I246" i="5"/>
  <c r="I253" i="5"/>
  <c r="I258" i="5"/>
  <c r="K19" i="6"/>
  <c r="N16" i="6"/>
  <c r="N19" i="6" s="1"/>
  <c r="N67" i="6"/>
  <c r="N83" i="6"/>
  <c r="I100" i="6"/>
  <c r="I129" i="6"/>
  <c r="I137" i="6"/>
  <c r="I165" i="6"/>
  <c r="N190" i="6"/>
  <c r="I193" i="6"/>
  <c r="L222" i="6"/>
  <c r="I222" i="6"/>
  <c r="H125" i="5"/>
  <c r="M125" i="5" s="1"/>
  <c r="N125" i="5" s="1"/>
  <c r="H156" i="5"/>
  <c r="M156" i="5" s="1"/>
  <c r="N156" i="5" s="1"/>
  <c r="H160" i="5"/>
  <c r="M160" i="5" s="1"/>
  <c r="N160" i="5" s="1"/>
  <c r="H164" i="5"/>
  <c r="M164" i="5" s="1"/>
  <c r="N164" i="5" s="1"/>
  <c r="H168" i="5"/>
  <c r="M168" i="5" s="1"/>
  <c r="N168" i="5" s="1"/>
  <c r="H172" i="5"/>
  <c r="M172" i="5" s="1"/>
  <c r="N172" i="5" s="1"/>
  <c r="G188" i="5"/>
  <c r="L188" i="5" s="1"/>
  <c r="H200" i="5"/>
  <c r="M200" i="5" s="1"/>
  <c r="H206" i="5"/>
  <c r="M206" i="5" s="1"/>
  <c r="H210" i="5"/>
  <c r="M210" i="5" s="1"/>
  <c r="H214" i="5"/>
  <c r="M214" i="5" s="1"/>
  <c r="F232" i="5"/>
  <c r="E266" i="5"/>
  <c r="N64" i="6"/>
  <c r="K86" i="6"/>
  <c r="N172" i="6"/>
  <c r="N175" i="6"/>
  <c r="D225" i="6"/>
  <c r="G245" i="6"/>
  <c r="L245" i="6" s="1"/>
  <c r="G259" i="6"/>
  <c r="G253" i="6"/>
  <c r="G249" i="6"/>
  <c r="G238" i="6"/>
  <c r="G233" i="6"/>
  <c r="L233" i="6" s="1"/>
  <c r="N233" i="6" s="1"/>
  <c r="G258" i="6"/>
  <c r="L258" i="6" s="1"/>
  <c r="G252" i="6"/>
  <c r="L252" i="6" s="1"/>
  <c r="G248" i="6"/>
  <c r="L248" i="6" s="1"/>
  <c r="N248" i="6" s="1"/>
  <c r="G243" i="6"/>
  <c r="L243" i="6" s="1"/>
  <c r="G237" i="6"/>
  <c r="L237" i="6" s="1"/>
  <c r="L230" i="6"/>
  <c r="N230" i="6" s="1"/>
  <c r="G232" i="6"/>
  <c r="L232" i="6" s="1"/>
  <c r="G250" i="6"/>
  <c r="G247" i="6"/>
  <c r="L247" i="6" s="1"/>
  <c r="G235" i="6"/>
  <c r="L235" i="6" s="1"/>
  <c r="N174" i="7"/>
  <c r="L186" i="5"/>
  <c r="H188" i="5"/>
  <c r="M188" i="5" s="1"/>
  <c r="G196" i="5"/>
  <c r="L196" i="5" s="1"/>
  <c r="N196" i="5" s="1"/>
  <c r="G201" i="5"/>
  <c r="L201" i="5" s="1"/>
  <c r="N201" i="5" s="1"/>
  <c r="G207" i="5"/>
  <c r="L207" i="5" s="1"/>
  <c r="N207" i="5" s="1"/>
  <c r="G211" i="5"/>
  <c r="L211" i="5" s="1"/>
  <c r="G218" i="5"/>
  <c r="L218" i="5" s="1"/>
  <c r="N218" i="5" s="1"/>
  <c r="G252" i="5"/>
  <c r="L252" i="5" s="1"/>
  <c r="N252" i="5" s="1"/>
  <c r="G237" i="5"/>
  <c r="L237" i="5" s="1"/>
  <c r="N237" i="5" s="1"/>
  <c r="G247" i="5"/>
  <c r="L247" i="5" s="1"/>
  <c r="N247" i="5" s="1"/>
  <c r="G255" i="5"/>
  <c r="L255" i="5" s="1"/>
  <c r="G251" i="5"/>
  <c r="L251" i="5" s="1"/>
  <c r="G240" i="5"/>
  <c r="L240" i="5" s="1"/>
  <c r="N240" i="5" s="1"/>
  <c r="G254" i="5"/>
  <c r="L254" i="5" s="1"/>
  <c r="G250" i="5"/>
  <c r="L250" i="5" s="1"/>
  <c r="N250" i="5" s="1"/>
  <c r="G245" i="5"/>
  <c r="L245" i="5" s="1"/>
  <c r="N245" i="5" s="1"/>
  <c r="N249" i="5"/>
  <c r="N258" i="5"/>
  <c r="K26" i="6"/>
  <c r="N45" i="6"/>
  <c r="N63" i="6"/>
  <c r="N86" i="6" s="1"/>
  <c r="N79" i="6"/>
  <c r="I96" i="6"/>
  <c r="I112" i="6"/>
  <c r="K116" i="6"/>
  <c r="E179" i="6"/>
  <c r="E263" i="6" s="1"/>
  <c r="I131" i="6"/>
  <c r="I139" i="6"/>
  <c r="D177" i="6"/>
  <c r="I161" i="6"/>
  <c r="F184" i="6"/>
  <c r="I189" i="6"/>
  <c r="H259" i="6"/>
  <c r="M259" i="6" s="1"/>
  <c r="H253" i="6"/>
  <c r="M253" i="6" s="1"/>
  <c r="H249" i="6"/>
  <c r="M249" i="6" s="1"/>
  <c r="H238" i="6"/>
  <c r="M238" i="6" s="1"/>
  <c r="H233" i="6"/>
  <c r="M233" i="6" s="1"/>
  <c r="H258" i="6"/>
  <c r="M258" i="6" s="1"/>
  <c r="H252" i="6"/>
  <c r="M252" i="6" s="1"/>
  <c r="H248" i="6"/>
  <c r="M248" i="6" s="1"/>
  <c r="H243" i="6"/>
  <c r="M243" i="6" s="1"/>
  <c r="H237" i="6"/>
  <c r="M237" i="6" s="1"/>
  <c r="M230" i="6"/>
  <c r="H232" i="6"/>
  <c r="M232" i="6" s="1"/>
  <c r="H251" i="6"/>
  <c r="M251" i="6" s="1"/>
  <c r="H247" i="6"/>
  <c r="M247" i="6" s="1"/>
  <c r="H236" i="6"/>
  <c r="M236" i="6" s="1"/>
  <c r="N236" i="6" s="1"/>
  <c r="H245" i="6"/>
  <c r="M245" i="6" s="1"/>
  <c r="H235" i="6"/>
  <c r="M235" i="6" s="1"/>
  <c r="H250" i="6"/>
  <c r="M250" i="6" s="1"/>
  <c r="M239" i="6"/>
  <c r="I239" i="6"/>
  <c r="K26" i="7"/>
  <c r="N23" i="7"/>
  <c r="N26" i="7" s="1"/>
  <c r="M124" i="5"/>
  <c r="H157" i="5"/>
  <c r="M157" i="5" s="1"/>
  <c r="N157" i="5" s="1"/>
  <c r="H161" i="5"/>
  <c r="M161" i="5" s="1"/>
  <c r="N161" i="5" s="1"/>
  <c r="H165" i="5"/>
  <c r="M165" i="5" s="1"/>
  <c r="N165" i="5" s="1"/>
  <c r="H169" i="5"/>
  <c r="M169" i="5" s="1"/>
  <c r="N169" i="5" s="1"/>
  <c r="M186" i="5"/>
  <c r="H196" i="5"/>
  <c r="M196" i="5" s="1"/>
  <c r="H201" i="5"/>
  <c r="M201" i="5" s="1"/>
  <c r="H207" i="5"/>
  <c r="M207" i="5" s="1"/>
  <c r="H211" i="5"/>
  <c r="M211" i="5" s="1"/>
  <c r="N211" i="5" s="1"/>
  <c r="H247" i="5"/>
  <c r="M247" i="5" s="1"/>
  <c r="H255" i="5"/>
  <c r="M255" i="5" s="1"/>
  <c r="N255" i="5" s="1"/>
  <c r="H251" i="5"/>
  <c r="M251" i="5" s="1"/>
  <c r="H240" i="5"/>
  <c r="M240" i="5" s="1"/>
  <c r="H254" i="5"/>
  <c r="M254" i="5" s="1"/>
  <c r="H250" i="5"/>
  <c r="M250" i="5" s="1"/>
  <c r="H245" i="5"/>
  <c r="M245" i="5" s="1"/>
  <c r="H234" i="5"/>
  <c r="M234" i="5" s="1"/>
  <c r="N234" i="5" s="1"/>
  <c r="H252" i="5"/>
  <c r="M252" i="5" s="1"/>
  <c r="H237" i="5"/>
  <c r="M237" i="5" s="1"/>
  <c r="G235" i="5"/>
  <c r="L235" i="5" s="1"/>
  <c r="N235" i="5" s="1"/>
  <c r="N243" i="5"/>
  <c r="N253" i="5"/>
  <c r="N257" i="5"/>
  <c r="I17" i="6"/>
  <c r="N29" i="6"/>
  <c r="I35" i="6"/>
  <c r="N52" i="6"/>
  <c r="N60" i="6" s="1"/>
  <c r="I69" i="6"/>
  <c r="N102" i="6"/>
  <c r="N116" i="6" s="1"/>
  <c r="N143" i="6"/>
  <c r="N145" i="6"/>
  <c r="N147" i="6"/>
  <c r="N149" i="6"/>
  <c r="F177" i="6"/>
  <c r="N165" i="6"/>
  <c r="N168" i="6"/>
  <c r="G251" i="6"/>
  <c r="L251" i="6" s="1"/>
  <c r="N251" i="6" s="1"/>
  <c r="F47" i="6"/>
  <c r="M123" i="6"/>
  <c r="N123" i="6" s="1"/>
  <c r="H156" i="6"/>
  <c r="M156" i="6" s="1"/>
  <c r="N156" i="6" s="1"/>
  <c r="H160" i="6"/>
  <c r="H164" i="6"/>
  <c r="H168" i="6"/>
  <c r="M168" i="6" s="1"/>
  <c r="H172" i="6"/>
  <c r="M172" i="6" s="1"/>
  <c r="M184" i="6"/>
  <c r="H214" i="6"/>
  <c r="M214" i="6" s="1"/>
  <c r="H213" i="6"/>
  <c r="I198" i="6"/>
  <c r="H215" i="6"/>
  <c r="D261" i="6"/>
  <c r="N231" i="6"/>
  <c r="N234" i="6"/>
  <c r="I256" i="6"/>
  <c r="N38" i="7"/>
  <c r="N47" i="7" s="1"/>
  <c r="D86" i="7"/>
  <c r="F63" i="7"/>
  <c r="N91" i="7"/>
  <c r="N116" i="7" s="1"/>
  <c r="I101" i="7"/>
  <c r="N107" i="7"/>
  <c r="K128" i="7"/>
  <c r="I132" i="7"/>
  <c r="N137" i="7"/>
  <c r="I140" i="7"/>
  <c r="N145" i="7"/>
  <c r="I148" i="7"/>
  <c r="D179" i="7"/>
  <c r="F156" i="7"/>
  <c r="N172" i="7"/>
  <c r="F186" i="7"/>
  <c r="D227" i="7"/>
  <c r="K47" i="7"/>
  <c r="K116" i="7"/>
  <c r="I162" i="7"/>
  <c r="N213" i="7"/>
  <c r="I36" i="16"/>
  <c r="N22" i="6"/>
  <c r="N26" i="6" s="1"/>
  <c r="G201" i="6"/>
  <c r="L201" i="6" s="1"/>
  <c r="G209" i="6"/>
  <c r="L209" i="6" s="1"/>
  <c r="N209" i="6" s="1"/>
  <c r="G205" i="6"/>
  <c r="G212" i="6"/>
  <c r="L212" i="6" s="1"/>
  <c r="G208" i="6"/>
  <c r="L208" i="6" s="1"/>
  <c r="G204" i="6"/>
  <c r="L204" i="6" s="1"/>
  <c r="N204" i="6" s="1"/>
  <c r="G206" i="6"/>
  <c r="L206" i="6" s="1"/>
  <c r="N206" i="6" s="1"/>
  <c r="N246" i="6"/>
  <c r="D26" i="7"/>
  <c r="I40" i="7"/>
  <c r="N57" i="7"/>
  <c r="N60" i="7" s="1"/>
  <c r="K86" i="7"/>
  <c r="N68" i="7"/>
  <c r="N86" i="7" s="1"/>
  <c r="I82" i="7"/>
  <c r="D116" i="7"/>
  <c r="I133" i="7"/>
  <c r="N138" i="7"/>
  <c r="I141" i="7"/>
  <c r="N146" i="7"/>
  <c r="I149" i="7"/>
  <c r="I160" i="7"/>
  <c r="I171" i="7"/>
  <c r="F26" i="6"/>
  <c r="H154" i="6"/>
  <c r="M154" i="6" s="1"/>
  <c r="N154" i="6" s="1"/>
  <c r="H158" i="6"/>
  <c r="M158" i="6" s="1"/>
  <c r="N158" i="6" s="1"/>
  <c r="H162" i="6"/>
  <c r="M162" i="6" s="1"/>
  <c r="N162" i="6" s="1"/>
  <c r="H166" i="6"/>
  <c r="M166" i="6" s="1"/>
  <c r="N166" i="6" s="1"/>
  <c r="H170" i="6"/>
  <c r="M170" i="6" s="1"/>
  <c r="N170" i="6" s="1"/>
  <c r="H174" i="6"/>
  <c r="M174" i="6" s="1"/>
  <c r="N174" i="6" s="1"/>
  <c r="H209" i="6"/>
  <c r="M209" i="6" s="1"/>
  <c r="H205" i="6"/>
  <c r="M205" i="6" s="1"/>
  <c r="H212" i="6"/>
  <c r="M212" i="6" s="1"/>
  <c r="H208" i="6"/>
  <c r="M208" i="6" s="1"/>
  <c r="H223" i="6"/>
  <c r="M223" i="6" s="1"/>
  <c r="H211" i="6"/>
  <c r="M211" i="6" s="1"/>
  <c r="H207" i="6"/>
  <c r="M207" i="6" s="1"/>
  <c r="N207" i="6" s="1"/>
  <c r="H203" i="6"/>
  <c r="M203" i="6" s="1"/>
  <c r="N201" i="6"/>
  <c r="H206" i="6"/>
  <c r="M206" i="6" s="1"/>
  <c r="N214" i="6"/>
  <c r="N222" i="6"/>
  <c r="I232" i="6"/>
  <c r="N239" i="6"/>
  <c r="I252" i="6"/>
  <c r="F60" i="7"/>
  <c r="F116" i="7"/>
  <c r="I89" i="7"/>
  <c r="I116" i="7" s="1"/>
  <c r="N173" i="7"/>
  <c r="F190" i="7"/>
  <c r="I190" i="7" s="1"/>
  <c r="I209" i="7"/>
  <c r="E265" i="7"/>
  <c r="F214" i="8"/>
  <c r="H214" i="8" s="1"/>
  <c r="F206" i="8"/>
  <c r="H206" i="8" s="1"/>
  <c r="F209" i="8"/>
  <c r="F212" i="8"/>
  <c r="F197" i="8"/>
  <c r="H197" i="8" s="1"/>
  <c r="F207" i="8"/>
  <c r="F211" i="8"/>
  <c r="H211" i="8" s="1"/>
  <c r="F203" i="8"/>
  <c r="H203" i="8" s="1"/>
  <c r="F191" i="8"/>
  <c r="H191" i="8" s="1"/>
  <c r="F213" i="8"/>
  <c r="H213" i="8" s="1"/>
  <c r="F208" i="8"/>
  <c r="F205" i="8"/>
  <c r="H205" i="8" s="1"/>
  <c r="F196" i="8"/>
  <c r="H196" i="8" s="1"/>
  <c r="F210" i="8"/>
  <c r="F200" i="8"/>
  <c r="F198" i="8"/>
  <c r="F192" i="8"/>
  <c r="F224" i="8"/>
  <c r="H224" i="8" s="1"/>
  <c r="F218" i="8"/>
  <c r="H186" i="8"/>
  <c r="F188" i="8"/>
  <c r="F201" i="8"/>
  <c r="H201" i="8" s="1"/>
  <c r="F193" i="8"/>
  <c r="N197" i="6"/>
  <c r="I200" i="6"/>
  <c r="G203" i="6"/>
  <c r="L203" i="6" s="1"/>
  <c r="N203" i="6" s="1"/>
  <c r="G211" i="6"/>
  <c r="L211" i="6" s="1"/>
  <c r="N211" i="6" s="1"/>
  <c r="F19" i="7"/>
  <c r="I16" i="7"/>
  <c r="I19" i="7" s="1"/>
  <c r="I22" i="7"/>
  <c r="I26" i="7" s="1"/>
  <c r="F26" i="7"/>
  <c r="D60" i="7"/>
  <c r="H166" i="8"/>
  <c r="K60" i="6"/>
  <c r="H124" i="6"/>
  <c r="M124" i="6" s="1"/>
  <c r="N124" i="6" s="1"/>
  <c r="H155" i="6"/>
  <c r="M155" i="6" s="1"/>
  <c r="N155" i="6" s="1"/>
  <c r="H159" i="6"/>
  <c r="M159" i="6" s="1"/>
  <c r="N159" i="6" s="1"/>
  <c r="H163" i="6"/>
  <c r="M163" i="6" s="1"/>
  <c r="N163" i="6" s="1"/>
  <c r="H167" i="6"/>
  <c r="M167" i="6" s="1"/>
  <c r="N167" i="6" s="1"/>
  <c r="H171" i="6"/>
  <c r="M171" i="6" s="1"/>
  <c r="N171" i="6" s="1"/>
  <c r="K225" i="6"/>
  <c r="N193" i="6"/>
  <c r="N195" i="6"/>
  <c r="N196" i="6"/>
  <c r="G216" i="6"/>
  <c r="L216" i="6" s="1"/>
  <c r="N216" i="6" s="1"/>
  <c r="I237" i="6"/>
  <c r="N245" i="6"/>
  <c r="I247" i="6"/>
  <c r="D47" i="7"/>
  <c r="F29" i="7"/>
  <c r="I126" i="7"/>
  <c r="N131" i="7"/>
  <c r="I134" i="7"/>
  <c r="N139" i="7"/>
  <c r="I142" i="7"/>
  <c r="N147" i="7"/>
  <c r="I150" i="7"/>
  <c r="I157" i="7"/>
  <c r="N158" i="7"/>
  <c r="N250" i="7"/>
  <c r="L184" i="6"/>
  <c r="N184" i="6" s="1"/>
  <c r="N192" i="6"/>
  <c r="G210" i="6"/>
  <c r="H216" i="6"/>
  <c r="M216" i="6" s="1"/>
  <c r="N220" i="6"/>
  <c r="G223" i="6"/>
  <c r="L223" i="6" s="1"/>
  <c r="N223" i="6" s="1"/>
  <c r="M231" i="6"/>
  <c r="H257" i="6"/>
  <c r="M257" i="6" s="1"/>
  <c r="N257" i="6" s="1"/>
  <c r="H254" i="6"/>
  <c r="N235" i="6"/>
  <c r="N241" i="6"/>
  <c r="K19" i="7"/>
  <c r="N16" i="7"/>
  <c r="N19" i="7" s="1"/>
  <c r="N42" i="7"/>
  <c r="I50" i="7"/>
  <c r="I60" i="7" s="1"/>
  <c r="I66" i="7"/>
  <c r="N80" i="7"/>
  <c r="D128" i="7"/>
  <c r="D181" i="7" s="1"/>
  <c r="F125" i="7"/>
  <c r="N134" i="7"/>
  <c r="I137" i="7"/>
  <c r="N142" i="7"/>
  <c r="I145" i="7"/>
  <c r="N150" i="7"/>
  <c r="N244" i="7"/>
  <c r="E181" i="7"/>
  <c r="N171" i="7"/>
  <c r="I176" i="7"/>
  <c r="N194" i="7"/>
  <c r="N195" i="7"/>
  <c r="N196" i="7"/>
  <c r="N204" i="7"/>
  <c r="N216" i="7"/>
  <c r="I238" i="7"/>
  <c r="I244" i="7"/>
  <c r="N261" i="7"/>
  <c r="H84" i="8"/>
  <c r="H86" i="8" s="1"/>
  <c r="H99" i="8"/>
  <c r="H165" i="8"/>
  <c r="K261" i="6"/>
  <c r="I131" i="7"/>
  <c r="H160" i="7"/>
  <c r="M160" i="7" s="1"/>
  <c r="N160" i="7" s="1"/>
  <c r="I165" i="7"/>
  <c r="N170" i="7"/>
  <c r="G218" i="7"/>
  <c r="G201" i="7"/>
  <c r="G198" i="7"/>
  <c r="L198" i="7" s="1"/>
  <c r="N198" i="7" s="1"/>
  <c r="G192" i="7"/>
  <c r="L192" i="7" s="1"/>
  <c r="N192" i="7" s="1"/>
  <c r="L186" i="7"/>
  <c r="N186" i="7" s="1"/>
  <c r="G224" i="7"/>
  <c r="L224" i="7" s="1"/>
  <c r="N224" i="7" s="1"/>
  <c r="G212" i="7"/>
  <c r="L212" i="7" s="1"/>
  <c r="G208" i="7"/>
  <c r="L208" i="7" s="1"/>
  <c r="G188" i="7"/>
  <c r="L188" i="7" s="1"/>
  <c r="N188" i="7" s="1"/>
  <c r="G211" i="7"/>
  <c r="L211" i="7" s="1"/>
  <c r="G207" i="7"/>
  <c r="L207" i="7" s="1"/>
  <c r="G203" i="7"/>
  <c r="L203" i="7" s="1"/>
  <c r="N203" i="7" s="1"/>
  <c r="G200" i="7"/>
  <c r="L200" i="7" s="1"/>
  <c r="G197" i="7"/>
  <c r="L197" i="7" s="1"/>
  <c r="G191" i="7"/>
  <c r="L191" i="7" s="1"/>
  <c r="G214" i="7"/>
  <c r="L214" i="7" s="1"/>
  <c r="N214" i="7" s="1"/>
  <c r="G210" i="7"/>
  <c r="L210" i="7" s="1"/>
  <c r="N210" i="7" s="1"/>
  <c r="G206" i="7"/>
  <c r="L206" i="7" s="1"/>
  <c r="N206" i="7" s="1"/>
  <c r="G193" i="7"/>
  <c r="L193" i="7" s="1"/>
  <c r="N193" i="7" s="1"/>
  <c r="G225" i="7"/>
  <c r="L225" i="7" s="1"/>
  <c r="N225" i="7" s="1"/>
  <c r="G213" i="7"/>
  <c r="L213" i="7" s="1"/>
  <c r="G209" i="7"/>
  <c r="L209" i="7" s="1"/>
  <c r="N209" i="7" s="1"/>
  <c r="G205" i="7"/>
  <c r="L205" i="7" s="1"/>
  <c r="I205" i="7"/>
  <c r="I214" i="7"/>
  <c r="N220" i="7"/>
  <c r="N223" i="7"/>
  <c r="L234" i="7"/>
  <c r="I234" i="7"/>
  <c r="N238" i="7"/>
  <c r="I259" i="7"/>
  <c r="K263" i="7"/>
  <c r="H107" i="8"/>
  <c r="D179" i="8"/>
  <c r="D181" i="8" s="1"/>
  <c r="N191" i="7"/>
  <c r="I207" i="7"/>
  <c r="N241" i="7"/>
  <c r="N253" i="7"/>
  <c r="H92" i="8"/>
  <c r="D116" i="8"/>
  <c r="H28" i="12"/>
  <c r="K60" i="7"/>
  <c r="H177" i="7"/>
  <c r="M177" i="7" s="1"/>
  <c r="N177" i="7" s="1"/>
  <c r="H173" i="7"/>
  <c r="M173" i="7" s="1"/>
  <c r="H169" i="7"/>
  <c r="M169" i="7" s="1"/>
  <c r="N169" i="7" s="1"/>
  <c r="H165" i="7"/>
  <c r="M165" i="7" s="1"/>
  <c r="N165" i="7" s="1"/>
  <c r="H161" i="7"/>
  <c r="M161" i="7" s="1"/>
  <c r="N161" i="7" s="1"/>
  <c r="H176" i="7"/>
  <c r="M176" i="7" s="1"/>
  <c r="N176" i="7" s="1"/>
  <c r="H172" i="7"/>
  <c r="M172" i="7" s="1"/>
  <c r="H168" i="7"/>
  <c r="M168" i="7" s="1"/>
  <c r="N168" i="7" s="1"/>
  <c r="H164" i="7"/>
  <c r="M164" i="7" s="1"/>
  <c r="N164" i="7" s="1"/>
  <c r="H175" i="7"/>
  <c r="M175" i="7" s="1"/>
  <c r="H171" i="7"/>
  <c r="M171" i="7" s="1"/>
  <c r="H167" i="7"/>
  <c r="H163" i="7"/>
  <c r="M163" i="7" s="1"/>
  <c r="N163" i="7" s="1"/>
  <c r="H159" i="7"/>
  <c r="M159" i="7" s="1"/>
  <c r="N159" i="7" s="1"/>
  <c r="H156" i="7"/>
  <c r="M156" i="7" s="1"/>
  <c r="N156" i="7" s="1"/>
  <c r="N166" i="7"/>
  <c r="I177" i="7"/>
  <c r="K227" i="7"/>
  <c r="I189" i="7"/>
  <c r="N197" i="7"/>
  <c r="N205" i="7"/>
  <c r="N234" i="7"/>
  <c r="N247" i="7"/>
  <c r="N256" i="7"/>
  <c r="N259" i="7"/>
  <c r="H140" i="8"/>
  <c r="H148" i="8"/>
  <c r="N162" i="7"/>
  <c r="I164" i="7"/>
  <c r="H174" i="7"/>
  <c r="M174" i="7" s="1"/>
  <c r="N175" i="7"/>
  <c r="G196" i="7"/>
  <c r="L196" i="7" s="1"/>
  <c r="N212" i="7"/>
  <c r="N217" i="7"/>
  <c r="N219" i="7"/>
  <c r="I224" i="7"/>
  <c r="N236" i="7"/>
  <c r="N239" i="7"/>
  <c r="N240" i="7"/>
  <c r="N245" i="7"/>
  <c r="N249" i="7"/>
  <c r="D47" i="8"/>
  <c r="D60" i="8"/>
  <c r="H157" i="8"/>
  <c r="H170" i="8"/>
  <c r="F28" i="11"/>
  <c r="L22" i="15"/>
  <c r="F230" i="6"/>
  <c r="H126" i="7"/>
  <c r="M126" i="7" s="1"/>
  <c r="N126" i="7" s="1"/>
  <c r="N128" i="7" s="1"/>
  <c r="K179" i="7"/>
  <c r="H157" i="7"/>
  <c r="M157" i="7" s="1"/>
  <c r="N157" i="7" s="1"/>
  <c r="N189" i="7"/>
  <c r="I206" i="7"/>
  <c r="I213" i="7"/>
  <c r="N233" i="7"/>
  <c r="N263" i="7" s="1"/>
  <c r="N252" i="7"/>
  <c r="N254" i="7"/>
  <c r="N255" i="7"/>
  <c r="I261" i="7"/>
  <c r="H47" i="8"/>
  <c r="H54" i="8"/>
  <c r="H60" i="8" s="1"/>
  <c r="D86" i="8"/>
  <c r="H90" i="8"/>
  <c r="H116" i="8" s="1"/>
  <c r="H118" i="8" s="1"/>
  <c r="H160" i="8"/>
  <c r="H188" i="8"/>
  <c r="D226" i="8"/>
  <c r="H220" i="8"/>
  <c r="D262" i="8"/>
  <c r="K25" i="11"/>
  <c r="J17" i="16"/>
  <c r="L17" i="16" s="1"/>
  <c r="G17" i="16"/>
  <c r="J30" i="16"/>
  <c r="L30" i="16" s="1"/>
  <c r="G30" i="16"/>
  <c r="L40" i="16"/>
  <c r="L44" i="16"/>
  <c r="H196" i="7"/>
  <c r="M196" i="7" s="1"/>
  <c r="G138" i="8"/>
  <c r="H138" i="8" s="1"/>
  <c r="G140" i="8"/>
  <c r="G142" i="8"/>
  <c r="H142" i="8" s="1"/>
  <c r="G144" i="8"/>
  <c r="H144" i="8" s="1"/>
  <c r="G146" i="8"/>
  <c r="H146" i="8" s="1"/>
  <c r="G148" i="8"/>
  <c r="G150" i="8"/>
  <c r="H150" i="8" s="1"/>
  <c r="G161" i="8"/>
  <c r="H161" i="8" s="1"/>
  <c r="G170" i="8"/>
  <c r="G209" i="8"/>
  <c r="G212" i="8"/>
  <c r="G197" i="8"/>
  <c r="G207" i="8"/>
  <c r="H207" i="8" s="1"/>
  <c r="G210" i="8"/>
  <c r="G224" i="8"/>
  <c r="G193" i="8"/>
  <c r="H251" i="8"/>
  <c r="F26" i="12"/>
  <c r="L13" i="15"/>
  <c r="F24" i="15"/>
  <c r="K24" i="15" s="1"/>
  <c r="F17" i="12"/>
  <c r="C21" i="12"/>
  <c r="C37" i="12" s="1"/>
  <c r="L26" i="16"/>
  <c r="D26" i="8"/>
  <c r="H212" i="8"/>
  <c r="D26" i="12"/>
  <c r="I19" i="12"/>
  <c r="F19" i="12"/>
  <c r="H16" i="13"/>
  <c r="D32" i="13"/>
  <c r="H32" i="13" s="1"/>
  <c r="G26" i="15"/>
  <c r="G172" i="8"/>
  <c r="H172" i="8" s="1"/>
  <c r="H210" i="8"/>
  <c r="G218" i="8"/>
  <c r="F34" i="11"/>
  <c r="F26" i="15"/>
  <c r="K26" i="15" s="1"/>
  <c r="J15" i="16"/>
  <c r="L15" i="16" s="1"/>
  <c r="L19" i="16" s="1"/>
  <c r="G15" i="16"/>
  <c r="G19" i="16" s="1"/>
  <c r="E32" i="16"/>
  <c r="I46" i="16"/>
  <c r="I49" i="16" s="1"/>
  <c r="Q15" i="21"/>
  <c r="I15" i="15" s="1"/>
  <c r="L15" i="15" s="1"/>
  <c r="D19" i="21"/>
  <c r="Q19" i="21" s="1"/>
  <c r="L34" i="15"/>
  <c r="H191" i="7"/>
  <c r="M191" i="7" s="1"/>
  <c r="H197" i="7"/>
  <c r="M197" i="7" s="1"/>
  <c r="H200" i="7"/>
  <c r="M200" i="7" s="1"/>
  <c r="N200" i="7" s="1"/>
  <c r="H203" i="7"/>
  <c r="M203" i="7" s="1"/>
  <c r="H207" i="7"/>
  <c r="M207" i="7" s="1"/>
  <c r="N207" i="7" s="1"/>
  <c r="H211" i="7"/>
  <c r="M211" i="7" s="1"/>
  <c r="N211" i="7" s="1"/>
  <c r="F232" i="7"/>
  <c r="G160" i="8"/>
  <c r="G163" i="8"/>
  <c r="H163" i="8" s="1"/>
  <c r="G169" i="8"/>
  <c r="H169" i="8" s="1"/>
  <c r="G192" i="8"/>
  <c r="H192" i="8" s="1"/>
  <c r="H237" i="8"/>
  <c r="G26" i="16"/>
  <c r="H16" i="8"/>
  <c r="H19" i="8" s="1"/>
  <c r="G131" i="8"/>
  <c r="H131" i="8" s="1"/>
  <c r="G133" i="8"/>
  <c r="H133" i="8" s="1"/>
  <c r="G135" i="8"/>
  <c r="H135" i="8" s="1"/>
  <c r="G137" i="8"/>
  <c r="H137" i="8" s="1"/>
  <c r="G139" i="8"/>
  <c r="H139" i="8" s="1"/>
  <c r="G141" i="8"/>
  <c r="H141" i="8" s="1"/>
  <c r="G143" i="8"/>
  <c r="H143" i="8" s="1"/>
  <c r="G145" i="8"/>
  <c r="H145" i="8" s="1"/>
  <c r="G147" i="8"/>
  <c r="H147" i="8" s="1"/>
  <c r="G149" i="8"/>
  <c r="H149" i="8" s="1"/>
  <c r="G151" i="8"/>
  <c r="H151" i="8" s="1"/>
  <c r="G157" i="8"/>
  <c r="G166" i="8"/>
  <c r="G174" i="8"/>
  <c r="H174" i="8" s="1"/>
  <c r="G198" i="8"/>
  <c r="H198" i="8" s="1"/>
  <c r="G200" i="8"/>
  <c r="H200" i="8" s="1"/>
  <c r="H235" i="8"/>
  <c r="H262" i="8" s="1"/>
  <c r="D27" i="12"/>
  <c r="F27" i="12" s="1"/>
  <c r="I20" i="12"/>
  <c r="K20" i="12" s="1"/>
  <c r="F20" i="12"/>
  <c r="F25" i="12"/>
  <c r="F28" i="12" s="1"/>
  <c r="G34" i="15"/>
  <c r="G44" i="16"/>
  <c r="I28" i="23"/>
  <c r="H188" i="7"/>
  <c r="M188" i="7" s="1"/>
  <c r="H208" i="7"/>
  <c r="M208" i="7" s="1"/>
  <c r="N208" i="7" s="1"/>
  <c r="H212" i="7"/>
  <c r="M212" i="7" s="1"/>
  <c r="G196" i="8"/>
  <c r="G205" i="8"/>
  <c r="G208" i="8"/>
  <c r="G213" i="8"/>
  <c r="H240" i="8"/>
  <c r="H248" i="8"/>
  <c r="J24" i="11"/>
  <c r="J31" i="11"/>
  <c r="F32" i="11"/>
  <c r="D33" i="12"/>
  <c r="E34" i="16"/>
  <c r="I68" i="16"/>
  <c r="I70" i="16" s="1"/>
  <c r="L22" i="17"/>
  <c r="P18" i="19"/>
  <c r="H17" i="11" s="1"/>
  <c r="D49" i="21"/>
  <c r="E49" i="23"/>
  <c r="M49" i="23"/>
  <c r="Q41" i="23"/>
  <c r="I42" i="16" s="1"/>
  <c r="L42" i="16" s="1"/>
  <c r="D42" i="16"/>
  <c r="G42" i="16" s="1"/>
  <c r="G40" i="16"/>
  <c r="G46" i="16" s="1"/>
  <c r="J32" i="11"/>
  <c r="J33" i="11"/>
  <c r="J34" i="11"/>
  <c r="E24" i="15"/>
  <c r="J24" i="15" s="1"/>
  <c r="E26" i="15"/>
  <c r="J26" i="15" s="1"/>
  <c r="F41" i="15"/>
  <c r="F43" i="15"/>
  <c r="F45" i="15"/>
  <c r="G24" i="17"/>
  <c r="D23" i="2" s="1"/>
  <c r="J16" i="18"/>
  <c r="G16" i="18"/>
  <c r="F49" i="21"/>
  <c r="N49" i="21"/>
  <c r="D49" i="23"/>
  <c r="L49" i="23"/>
  <c r="C21" i="11"/>
  <c r="C37" i="11" s="1"/>
  <c r="J24" i="12"/>
  <c r="K24" i="12" s="1"/>
  <c r="E32" i="12"/>
  <c r="F32" i="12" s="1"/>
  <c r="E33" i="12"/>
  <c r="E34" i="12"/>
  <c r="F34" i="12" s="1"/>
  <c r="D32" i="14"/>
  <c r="H32" i="14" s="1"/>
  <c r="G22" i="15"/>
  <c r="K22" i="16"/>
  <c r="L22" i="16" s="1"/>
  <c r="F32" i="16"/>
  <c r="K32" i="16" s="1"/>
  <c r="L38" i="16"/>
  <c r="P40" i="19"/>
  <c r="H24" i="11" s="1"/>
  <c r="P52" i="19"/>
  <c r="H32" i="11" s="1"/>
  <c r="Q36" i="21"/>
  <c r="H49" i="21"/>
  <c r="P49" i="21"/>
  <c r="E49" i="21"/>
  <c r="F49" i="23"/>
  <c r="N47" i="23"/>
  <c r="N49" i="23" s="1"/>
  <c r="D33" i="11"/>
  <c r="F33" i="11" s="1"/>
  <c r="F35" i="11" s="1"/>
  <c r="D34" i="11"/>
  <c r="D19" i="15"/>
  <c r="D49" i="15" s="1"/>
  <c r="D36" i="15"/>
  <c r="F11" i="26"/>
  <c r="F11" i="23"/>
  <c r="N11" i="26"/>
  <c r="N11" i="23"/>
  <c r="I49" i="21"/>
  <c r="G49" i="23"/>
  <c r="O47" i="23"/>
  <c r="O49" i="23" s="1"/>
  <c r="C28" i="12"/>
  <c r="E32" i="15"/>
  <c r="J32" i="15" s="1"/>
  <c r="L32" i="15" s="1"/>
  <c r="P30" i="19"/>
  <c r="H19" i="11" s="1"/>
  <c r="P36" i="19"/>
  <c r="H20" i="11" s="1"/>
  <c r="P50" i="19"/>
  <c r="H31" i="11" s="1"/>
  <c r="J47" i="21"/>
  <c r="J49" i="21" s="1"/>
  <c r="Q43" i="21"/>
  <c r="I45" i="15" s="1"/>
  <c r="K49" i="21"/>
  <c r="P47" i="23"/>
  <c r="F19" i="11"/>
  <c r="F21" i="11" s="1"/>
  <c r="F32" i="15"/>
  <c r="K32" i="15" s="1"/>
  <c r="E24" i="16"/>
  <c r="F40" i="16"/>
  <c r="K40" i="16" s="1"/>
  <c r="F42" i="16"/>
  <c r="K42" i="16" s="1"/>
  <c r="K11" i="25"/>
  <c r="K11" i="21"/>
  <c r="P57" i="20"/>
  <c r="H34" i="12" s="1"/>
  <c r="Q26" i="21"/>
  <c r="I26" i="15" s="1"/>
  <c r="L26" i="15" s="1"/>
  <c r="Q30" i="21"/>
  <c r="I30" i="15" s="1"/>
  <c r="L49" i="21"/>
  <c r="I47" i="23"/>
  <c r="I49" i="23" s="1"/>
  <c r="D20" i="24"/>
  <c r="D21" i="24" s="1"/>
  <c r="D22" i="24" s="1"/>
  <c r="D23" i="24" s="1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D49" i="24" s="1"/>
  <c r="D50" i="24" s="1"/>
  <c r="D51" i="24" s="1"/>
  <c r="D52" i="24" s="1"/>
  <c r="D53" i="24" s="1"/>
  <c r="D54" i="24" s="1"/>
  <c r="D55" i="24" s="1"/>
  <c r="D56" i="24" s="1"/>
  <c r="D57" i="24" s="1"/>
  <c r="D58" i="24" s="1"/>
  <c r="D59" i="24" s="1"/>
  <c r="D60" i="24" s="1"/>
  <c r="D61" i="24" s="1"/>
  <c r="D62" i="24" s="1"/>
  <c r="D63" i="24" s="1"/>
  <c r="D64" i="24" s="1"/>
  <c r="D65" i="24" s="1"/>
  <c r="D66" i="24" s="1"/>
  <c r="D67" i="24" s="1"/>
  <c r="D68" i="24" s="1"/>
  <c r="D69" i="24" s="1"/>
  <c r="D70" i="24" s="1"/>
  <c r="D71" i="24" s="1"/>
  <c r="D72" i="24" s="1"/>
  <c r="D73" i="24" s="1"/>
  <c r="D74" i="24" s="1"/>
  <c r="D75" i="24" s="1"/>
  <c r="D76" i="24" s="1"/>
  <c r="D77" i="24" s="1"/>
  <c r="D78" i="24" s="1"/>
  <c r="D79" i="24" s="1"/>
  <c r="D80" i="24" s="1"/>
  <c r="D81" i="24" s="1"/>
  <c r="D82" i="24" s="1"/>
  <c r="D83" i="24" s="1"/>
  <c r="D84" i="24" s="1"/>
  <c r="D85" i="24" s="1"/>
  <c r="D86" i="24" s="1"/>
  <c r="D87" i="24" s="1"/>
  <c r="D88" i="24" s="1"/>
  <c r="D89" i="24" s="1"/>
  <c r="D90" i="24" s="1"/>
  <c r="D91" i="24" s="1"/>
  <c r="D92" i="24" s="1"/>
  <c r="D93" i="24" s="1"/>
  <c r="D94" i="24" s="1"/>
  <c r="D95" i="24" s="1"/>
  <c r="D96" i="24" s="1"/>
  <c r="D97" i="24" s="1"/>
  <c r="D98" i="24" s="1"/>
  <c r="D99" i="24" s="1"/>
  <c r="D100" i="24" s="1"/>
  <c r="D101" i="24" s="1"/>
  <c r="D102" i="24" s="1"/>
  <c r="D103" i="24" s="1"/>
  <c r="D104" i="24" s="1"/>
  <c r="D105" i="24" s="1"/>
  <c r="D106" i="24" s="1"/>
  <c r="D107" i="24" s="1"/>
  <c r="D108" i="24" s="1"/>
  <c r="D109" i="24" s="1"/>
  <c r="D110" i="24" s="1"/>
  <c r="D111" i="24" s="1"/>
  <c r="D112" i="24" s="1"/>
  <c r="D113" i="24" s="1"/>
  <c r="D114" i="24" s="1"/>
  <c r="D115" i="24" s="1"/>
  <c r="D116" i="24" s="1"/>
  <c r="D117" i="24" s="1"/>
  <c r="D118" i="24" s="1"/>
  <c r="D119" i="24" s="1"/>
  <c r="D120" i="24" s="1"/>
  <c r="D121" i="24" s="1"/>
  <c r="D122" i="24" s="1"/>
  <c r="D123" i="24" s="1"/>
  <c r="D124" i="24" s="1"/>
  <c r="D125" i="24" s="1"/>
  <c r="D126" i="24" s="1"/>
  <c r="D127" i="24" s="1"/>
  <c r="D128" i="24" s="1"/>
  <c r="D129" i="24" s="1"/>
  <c r="D130" i="24" s="1"/>
  <c r="D131" i="24" s="1"/>
  <c r="D132" i="24" s="1"/>
  <c r="D133" i="24" s="1"/>
  <c r="D134" i="24" s="1"/>
  <c r="D135" i="24" s="1"/>
  <c r="D136" i="24" s="1"/>
  <c r="D137" i="24" s="1"/>
  <c r="D138" i="24" s="1"/>
  <c r="D139" i="24" s="1"/>
  <c r="D140" i="24" s="1"/>
  <c r="D141" i="24" s="1"/>
  <c r="D142" i="24" s="1"/>
  <c r="D143" i="24" s="1"/>
  <c r="D144" i="24" s="1"/>
  <c r="D145" i="24" s="1"/>
  <c r="D146" i="24" s="1"/>
  <c r="D147" i="24" s="1"/>
  <c r="D148" i="24" s="1"/>
  <c r="D149" i="24" s="1"/>
  <c r="D150" i="24" s="1"/>
  <c r="D151" i="24" s="1"/>
  <c r="D152" i="24" s="1"/>
  <c r="D153" i="24" s="1"/>
  <c r="D154" i="24" s="1"/>
  <c r="D155" i="24" s="1"/>
  <c r="D156" i="24" s="1"/>
  <c r="D157" i="24" s="1"/>
  <c r="D158" i="24" s="1"/>
  <c r="D159" i="24" s="1"/>
  <c r="D160" i="24" s="1"/>
  <c r="D161" i="24" s="1"/>
  <c r="D162" i="24" s="1"/>
  <c r="D163" i="24" s="1"/>
  <c r="D164" i="24" s="1"/>
  <c r="D165" i="24" s="1"/>
  <c r="D166" i="24" s="1"/>
  <c r="D167" i="24" s="1"/>
  <c r="D168" i="24" s="1"/>
  <c r="D169" i="24" s="1"/>
  <c r="D170" i="24" s="1"/>
  <c r="D171" i="24" s="1"/>
  <c r="D172" i="24" s="1"/>
  <c r="D173" i="24" s="1"/>
  <c r="D174" i="24" s="1"/>
  <c r="D175" i="24" s="1"/>
  <c r="D176" i="24" s="1"/>
  <c r="D177" i="24" s="1"/>
  <c r="D178" i="24" s="1"/>
  <c r="D179" i="24" s="1"/>
  <c r="D180" i="24" s="1"/>
  <c r="D181" i="24" s="1"/>
  <c r="D182" i="24" s="1"/>
  <c r="D183" i="24" s="1"/>
  <c r="D184" i="24" s="1"/>
  <c r="D185" i="24" s="1"/>
  <c r="D186" i="24" s="1"/>
  <c r="D187" i="24" s="1"/>
  <c r="D188" i="24" s="1"/>
  <c r="D189" i="24" s="1"/>
  <c r="D190" i="24" s="1"/>
  <c r="D191" i="24" s="1"/>
  <c r="D192" i="24" s="1"/>
  <c r="D193" i="24" s="1"/>
  <c r="D194" i="24" s="1"/>
  <c r="D195" i="24" s="1"/>
  <c r="D196" i="24" s="1"/>
  <c r="D197" i="24" s="1"/>
  <c r="D198" i="24" s="1"/>
  <c r="D199" i="24" s="1"/>
  <c r="D200" i="24" s="1"/>
  <c r="D201" i="24" s="1"/>
  <c r="D202" i="24" s="1"/>
  <c r="D203" i="24" s="1"/>
  <c r="D204" i="24" s="1"/>
  <c r="D205" i="24" s="1"/>
  <c r="D206" i="24" s="1"/>
  <c r="D207" i="24" s="1"/>
  <c r="D208" i="24" s="1"/>
  <c r="D209" i="24" s="1"/>
  <c r="D210" i="24" s="1"/>
  <c r="D211" i="24" s="1"/>
  <c r="D212" i="24" s="1"/>
  <c r="D213" i="24" s="1"/>
  <c r="D214" i="24" s="1"/>
  <c r="D215" i="24" s="1"/>
  <c r="D216" i="24" s="1"/>
  <c r="D217" i="24" s="1"/>
  <c r="D218" i="24" s="1"/>
  <c r="D219" i="24" s="1"/>
  <c r="D220" i="24" s="1"/>
  <c r="D221" i="24" s="1"/>
  <c r="D222" i="24" s="1"/>
  <c r="D223" i="24" s="1"/>
  <c r="D224" i="24" s="1"/>
  <c r="D225" i="24" s="1"/>
  <c r="D226" i="24" s="1"/>
  <c r="D227" i="24" s="1"/>
  <c r="D228" i="24" s="1"/>
  <c r="D229" i="24" s="1"/>
  <c r="D230" i="24" s="1"/>
  <c r="D231" i="24" s="1"/>
  <c r="D232" i="24" s="1"/>
  <c r="D233" i="24" s="1"/>
  <c r="D234" i="24" s="1"/>
  <c r="D235" i="24" s="1"/>
  <c r="D236" i="24" s="1"/>
  <c r="D237" i="24" s="1"/>
  <c r="D238" i="24" s="1"/>
  <c r="D239" i="24" s="1"/>
  <c r="D240" i="24" s="1"/>
  <c r="D241" i="24" s="1"/>
  <c r="D242" i="24" s="1"/>
  <c r="D243" i="24" s="1"/>
  <c r="D244" i="24" s="1"/>
  <c r="D245" i="24" s="1"/>
  <c r="D246" i="24" s="1"/>
  <c r="D247" i="24" s="1"/>
  <c r="D248" i="24" s="1"/>
  <c r="D249" i="24" s="1"/>
  <c r="D250" i="24" s="1"/>
  <c r="D251" i="24" s="1"/>
  <c r="D252" i="24" s="1"/>
  <c r="D253" i="24" s="1"/>
  <c r="D254" i="24" s="1"/>
  <c r="D255" i="24" s="1"/>
  <c r="D256" i="24" s="1"/>
  <c r="D257" i="24" s="1"/>
  <c r="D258" i="24" s="1"/>
  <c r="D259" i="24" s="1"/>
  <c r="D260" i="24" s="1"/>
  <c r="D261" i="24" s="1"/>
  <c r="D262" i="24" s="1"/>
  <c r="D263" i="24" s="1"/>
  <c r="D264" i="24" s="1"/>
  <c r="D265" i="24" s="1"/>
  <c r="D266" i="24" s="1"/>
  <c r="D267" i="24" s="1"/>
  <c r="D268" i="24" s="1"/>
  <c r="D269" i="24" s="1"/>
  <c r="D270" i="24" s="1"/>
  <c r="D271" i="24" s="1"/>
  <c r="D272" i="24" s="1"/>
  <c r="D273" i="24" s="1"/>
  <c r="D274" i="24" s="1"/>
  <c r="D275" i="24" s="1"/>
  <c r="D276" i="24" s="1"/>
  <c r="D277" i="24" s="1"/>
  <c r="D278" i="24" s="1"/>
  <c r="D279" i="24" s="1"/>
  <c r="D280" i="24" s="1"/>
  <c r="D281" i="24" s="1"/>
  <c r="D282" i="24" s="1"/>
  <c r="D283" i="24" s="1"/>
  <c r="D284" i="24" s="1"/>
  <c r="D285" i="24" s="1"/>
  <c r="D286" i="24" s="1"/>
  <c r="D287" i="24" s="1"/>
  <c r="D288" i="24" s="1"/>
  <c r="D289" i="24" s="1"/>
  <c r="D290" i="24" s="1"/>
  <c r="D291" i="24" s="1"/>
  <c r="D292" i="24" s="1"/>
  <c r="D293" i="24" s="1"/>
  <c r="D294" i="24" s="1"/>
  <c r="D295" i="24" s="1"/>
  <c r="D296" i="24" s="1"/>
  <c r="D297" i="24" s="1"/>
  <c r="D298" i="24" s="1"/>
  <c r="D299" i="24" s="1"/>
  <c r="D300" i="24" s="1"/>
  <c r="D301" i="24" s="1"/>
  <c r="D302" i="24" s="1"/>
  <c r="D303" i="24" s="1"/>
  <c r="D304" i="24" s="1"/>
  <c r="D305" i="24" s="1"/>
  <c r="D306" i="24" s="1"/>
  <c r="D307" i="24" s="1"/>
  <c r="D308" i="24" s="1"/>
  <c r="D309" i="24" s="1"/>
  <c r="D310" i="24" s="1"/>
  <c r="D311" i="24" s="1"/>
  <c r="D312" i="24" s="1"/>
  <c r="D313" i="24" s="1"/>
  <c r="D314" i="24" s="1"/>
  <c r="D315" i="24" s="1"/>
  <c r="D316" i="24" s="1"/>
  <c r="D317" i="24" s="1"/>
  <c r="D318" i="24" s="1"/>
  <c r="D319" i="24" s="1"/>
  <c r="D320" i="24" s="1"/>
  <c r="D321" i="24" s="1"/>
  <c r="D322" i="24" s="1"/>
  <c r="D323" i="24" s="1"/>
  <c r="D324" i="24" s="1"/>
  <c r="D325" i="24" s="1"/>
  <c r="D326" i="24" s="1"/>
  <c r="D327" i="24" s="1"/>
  <c r="D328" i="24" s="1"/>
  <c r="D329" i="24" s="1"/>
  <c r="D330" i="24" s="1"/>
  <c r="D331" i="24" s="1"/>
  <c r="D332" i="24" s="1"/>
  <c r="D333" i="24" s="1"/>
  <c r="D334" i="24" s="1"/>
  <c r="D335" i="24" s="1"/>
  <c r="D336" i="24" s="1"/>
  <c r="D337" i="24" s="1"/>
  <c r="D338" i="24" s="1"/>
  <c r="D339" i="24" s="1"/>
  <c r="D340" i="24" s="1"/>
  <c r="D341" i="24" s="1"/>
  <c r="D342" i="24" s="1"/>
  <c r="D343" i="24" s="1"/>
  <c r="J18" i="12"/>
  <c r="J19" i="12"/>
  <c r="J20" i="12"/>
  <c r="F24" i="16"/>
  <c r="K24" i="16" s="1"/>
  <c r="P56" i="19"/>
  <c r="H34" i="11" s="1"/>
  <c r="I19" i="20"/>
  <c r="F25" i="20"/>
  <c r="P25" i="20" s="1"/>
  <c r="H18" i="12" s="1"/>
  <c r="K18" i="12" s="1"/>
  <c r="N25" i="20"/>
  <c r="C31" i="20"/>
  <c r="P31" i="20" s="1"/>
  <c r="H19" i="12" s="1"/>
  <c r="K19" i="12" s="1"/>
  <c r="K31" i="20"/>
  <c r="H37" i="20"/>
  <c r="P37" i="20" s="1"/>
  <c r="P51" i="20"/>
  <c r="H31" i="12" s="1"/>
  <c r="Q41" i="21"/>
  <c r="I43" i="15" s="1"/>
  <c r="M49" i="21"/>
  <c r="D23" i="22"/>
  <c r="F24" i="2" s="1"/>
  <c r="J47" i="23"/>
  <c r="J49" i="23" s="1"/>
  <c r="E20" i="24"/>
  <c r="I19" i="11"/>
  <c r="I20" i="11"/>
  <c r="G19" i="17"/>
  <c r="P19" i="20"/>
  <c r="H17" i="12" s="1"/>
  <c r="Q24" i="21"/>
  <c r="I24" i="15" s="1"/>
  <c r="K47" i="23"/>
  <c r="K49" i="23" s="1"/>
  <c r="J20" i="24"/>
  <c r="J11" i="21"/>
  <c r="H11" i="23"/>
  <c r="P11" i="23"/>
  <c r="Q47" i="21"/>
  <c r="I11" i="23"/>
  <c r="D11" i="21"/>
  <c r="L11" i="21"/>
  <c r="J11" i="23"/>
  <c r="C21" i="24"/>
  <c r="J39" i="24"/>
  <c r="E11" i="21"/>
  <c r="M11" i="21"/>
  <c r="G28" i="21"/>
  <c r="Q28" i="21" s="1"/>
  <c r="G36" i="21"/>
  <c r="K11" i="23"/>
  <c r="G19" i="18"/>
  <c r="G24" i="18" s="1"/>
  <c r="D23" i="3" s="1"/>
  <c r="F11" i="21"/>
  <c r="N11" i="21"/>
  <c r="D11" i="23"/>
  <c r="L11" i="23"/>
  <c r="G11" i="21"/>
  <c r="O11" i="21"/>
  <c r="E11" i="23"/>
  <c r="M11" i="23"/>
  <c r="J49" i="24"/>
  <c r="J67" i="24"/>
  <c r="J99" i="24"/>
  <c r="H11" i="21"/>
  <c r="P11" i="21"/>
  <c r="Q39" i="21"/>
  <c r="I39" i="15" s="1"/>
  <c r="J57" i="24"/>
  <c r="Q22" i="26"/>
  <c r="I22" i="18" s="1"/>
  <c r="Q16" i="25"/>
  <c r="I16" i="17" s="1"/>
  <c r="L16" i="17" s="1"/>
  <c r="Q16" i="26"/>
  <c r="I16" i="18" s="1"/>
  <c r="L16" i="18" s="1"/>
  <c r="Q13" i="25"/>
  <c r="I13" i="17" s="1"/>
  <c r="L13" i="17" s="1"/>
  <c r="N177" i="5" l="1"/>
  <c r="N118" i="7"/>
  <c r="H179" i="8"/>
  <c r="N126" i="6"/>
  <c r="F37" i="11"/>
  <c r="D22" i="2" s="1"/>
  <c r="L36" i="16"/>
  <c r="N152" i="4"/>
  <c r="N117" i="4"/>
  <c r="I34" i="11"/>
  <c r="I27" i="11"/>
  <c r="K27" i="11" s="1"/>
  <c r="Q47" i="23"/>
  <c r="P49" i="23"/>
  <c r="Q49" i="23" s="1"/>
  <c r="K41" i="15"/>
  <c r="L41" i="15" s="1"/>
  <c r="G41" i="15"/>
  <c r="I19" i="15"/>
  <c r="I28" i="15"/>
  <c r="E21" i="24"/>
  <c r="C22" i="24"/>
  <c r="J33" i="12"/>
  <c r="J26" i="12"/>
  <c r="J34" i="16"/>
  <c r="L34" i="16" s="1"/>
  <c r="G34" i="16"/>
  <c r="H153" i="8"/>
  <c r="H181" i="8" s="1"/>
  <c r="J32" i="16"/>
  <c r="L32" i="16" s="1"/>
  <c r="G32" i="16"/>
  <c r="G36" i="16" s="1"/>
  <c r="G49" i="16" s="1"/>
  <c r="D25" i="3" s="1"/>
  <c r="I168" i="7"/>
  <c r="L201" i="7"/>
  <c r="N201" i="7" s="1"/>
  <c r="I201" i="7"/>
  <c r="I203" i="7"/>
  <c r="M254" i="6"/>
  <c r="N254" i="6" s="1"/>
  <c r="I254" i="6"/>
  <c r="I208" i="6"/>
  <c r="H218" i="8"/>
  <c r="H208" i="8"/>
  <c r="H209" i="8"/>
  <c r="I203" i="6"/>
  <c r="I205" i="6"/>
  <c r="L205" i="6"/>
  <c r="N205" i="6" s="1"/>
  <c r="I186" i="7"/>
  <c r="F227" i="7"/>
  <c r="I154" i="6"/>
  <c r="I235" i="5"/>
  <c r="N186" i="5"/>
  <c r="N232" i="6"/>
  <c r="N261" i="6" s="1"/>
  <c r="L238" i="6"/>
  <c r="N238" i="6" s="1"/>
  <c r="I238" i="6"/>
  <c r="I174" i="6"/>
  <c r="I209" i="6"/>
  <c r="I159" i="6"/>
  <c r="I206" i="6"/>
  <c r="I47" i="6"/>
  <c r="I245" i="6"/>
  <c r="M148" i="5"/>
  <c r="N148" i="5" s="1"/>
  <c r="I148" i="5"/>
  <c r="M140" i="5"/>
  <c r="N140" i="5" s="1"/>
  <c r="I140" i="5"/>
  <c r="M132" i="5"/>
  <c r="N132" i="5" s="1"/>
  <c r="I132" i="5"/>
  <c r="I237" i="5"/>
  <c r="H199" i="5"/>
  <c r="M195" i="5"/>
  <c r="N195" i="5" s="1"/>
  <c r="I165" i="5"/>
  <c r="I247" i="5"/>
  <c r="I47" i="5"/>
  <c r="I161" i="5"/>
  <c r="I240" i="4"/>
  <c r="I115" i="4"/>
  <c r="I140" i="4"/>
  <c r="I254" i="4"/>
  <c r="I145" i="4"/>
  <c r="I242" i="4"/>
  <c r="I249" i="4"/>
  <c r="I168" i="4"/>
  <c r="I166" i="4"/>
  <c r="I199" i="4"/>
  <c r="I63" i="7"/>
  <c r="I86" i="7" s="1"/>
  <c r="F86" i="7"/>
  <c r="H218" i="6"/>
  <c r="H217" i="6"/>
  <c r="M213" i="6"/>
  <c r="N213" i="6" s="1"/>
  <c r="I249" i="6"/>
  <c r="L249" i="6"/>
  <c r="N249" i="6" s="1"/>
  <c r="L234" i="4"/>
  <c r="N234" i="4" s="1"/>
  <c r="I234" i="4"/>
  <c r="L253" i="4"/>
  <c r="N253" i="4" s="1"/>
  <c r="I253" i="4"/>
  <c r="K32" i="11"/>
  <c r="F33" i="12"/>
  <c r="F35" i="12" s="1"/>
  <c r="F37" i="12" s="1"/>
  <c r="D22" i="3" s="1"/>
  <c r="I33" i="12"/>
  <c r="K33" i="12" s="1"/>
  <c r="I26" i="12"/>
  <c r="K26" i="12" s="1"/>
  <c r="F21" i="12"/>
  <c r="I173" i="7"/>
  <c r="M167" i="7"/>
  <c r="N167" i="7" s="1"/>
  <c r="N179" i="7" s="1"/>
  <c r="I167" i="7"/>
  <c r="D118" i="8"/>
  <c r="I188" i="7"/>
  <c r="I169" i="7"/>
  <c r="N47" i="6"/>
  <c r="N118" i="6" s="1"/>
  <c r="N237" i="6"/>
  <c r="I253" i="6"/>
  <c r="L253" i="6"/>
  <c r="N253" i="6" s="1"/>
  <c r="I171" i="6"/>
  <c r="N206" i="5"/>
  <c r="I256" i="5"/>
  <c r="I233" i="6"/>
  <c r="M146" i="5"/>
  <c r="N146" i="5" s="1"/>
  <c r="I146" i="5"/>
  <c r="M138" i="5"/>
  <c r="N138" i="5" s="1"/>
  <c r="I138" i="5"/>
  <c r="M130" i="5"/>
  <c r="N130" i="5" s="1"/>
  <c r="I130" i="5"/>
  <c r="N47" i="5"/>
  <c r="K266" i="4"/>
  <c r="I211" i="5"/>
  <c r="I157" i="5"/>
  <c r="N252" i="4"/>
  <c r="N262" i="4" s="1"/>
  <c r="I213" i="5"/>
  <c r="F117" i="5"/>
  <c r="I216" i="4"/>
  <c r="I188" i="5"/>
  <c r="I148" i="4"/>
  <c r="I252" i="4"/>
  <c r="I238" i="4"/>
  <c r="I159" i="4"/>
  <c r="I137" i="4"/>
  <c r="M191" i="4"/>
  <c r="H192" i="4"/>
  <c r="I156" i="4"/>
  <c r="I177" i="4" s="1"/>
  <c r="L218" i="7"/>
  <c r="N218" i="7" s="1"/>
  <c r="I218" i="7"/>
  <c r="M147" i="5"/>
  <c r="N147" i="5" s="1"/>
  <c r="I147" i="5"/>
  <c r="M139" i="5"/>
  <c r="N139" i="5" s="1"/>
  <c r="I139" i="5"/>
  <c r="M131" i="5"/>
  <c r="N131" i="5" s="1"/>
  <c r="I131" i="5"/>
  <c r="I125" i="5"/>
  <c r="L39" i="15"/>
  <c r="I47" i="15"/>
  <c r="I49" i="15" s="1"/>
  <c r="G49" i="21"/>
  <c r="L24" i="15"/>
  <c r="L28" i="15" s="1"/>
  <c r="H35" i="11"/>
  <c r="K31" i="11"/>
  <c r="K24" i="11"/>
  <c r="H28" i="11"/>
  <c r="Q49" i="21"/>
  <c r="I200" i="7"/>
  <c r="I196" i="7"/>
  <c r="I159" i="7"/>
  <c r="N254" i="5"/>
  <c r="I257" i="6"/>
  <c r="N243" i="6"/>
  <c r="I259" i="6"/>
  <c r="L259" i="6"/>
  <c r="N259" i="6" s="1"/>
  <c r="I251" i="5"/>
  <c r="N188" i="5"/>
  <c r="I248" i="6"/>
  <c r="I151" i="6"/>
  <c r="N200" i="5"/>
  <c r="M145" i="5"/>
  <c r="N145" i="5" s="1"/>
  <c r="I145" i="5"/>
  <c r="M137" i="5"/>
  <c r="N137" i="5" s="1"/>
  <c r="I137" i="5"/>
  <c r="I252" i="5"/>
  <c r="I123" i="6"/>
  <c r="F126" i="6"/>
  <c r="F179" i="6" s="1"/>
  <c r="I206" i="5"/>
  <c r="I196" i="5"/>
  <c r="I197" i="6"/>
  <c r="I168" i="5"/>
  <c r="I117" i="5"/>
  <c r="I156" i="6"/>
  <c r="I210" i="5"/>
  <c r="I115" i="5"/>
  <c r="I260" i="4"/>
  <c r="I136" i="4"/>
  <c r="I142" i="4"/>
  <c r="I133" i="4"/>
  <c r="D266" i="4"/>
  <c r="I86" i="4"/>
  <c r="L22" i="18"/>
  <c r="L24" i="18" s="1"/>
  <c r="F23" i="3" s="1"/>
  <c r="I24" i="18"/>
  <c r="J32" i="12"/>
  <c r="K32" i="12" s="1"/>
  <c r="J25" i="12"/>
  <c r="K25" i="12" s="1"/>
  <c r="G192" i="4"/>
  <c r="L191" i="4"/>
  <c r="N191" i="4" s="1"/>
  <c r="H21" i="12"/>
  <c r="K17" i="12"/>
  <c r="K21" i="12" s="1"/>
  <c r="G24" i="16"/>
  <c r="G28" i="16" s="1"/>
  <c r="J24" i="16"/>
  <c r="L24" i="16" s="1"/>
  <c r="L28" i="16" s="1"/>
  <c r="L46" i="16"/>
  <c r="H21" i="11"/>
  <c r="K17" i="11"/>
  <c r="D264" i="8"/>
  <c r="I225" i="7"/>
  <c r="I193" i="7"/>
  <c r="I172" i="7"/>
  <c r="I125" i="7"/>
  <c r="I128" i="7" s="1"/>
  <c r="F128" i="7"/>
  <c r="F181" i="7" s="1"/>
  <c r="I197" i="7"/>
  <c r="H193" i="8"/>
  <c r="D118" i="7"/>
  <c r="D265" i="7" s="1"/>
  <c r="K181" i="7"/>
  <c r="I167" i="6"/>
  <c r="I240" i="5"/>
  <c r="M144" i="5"/>
  <c r="N144" i="5" s="1"/>
  <c r="I144" i="5"/>
  <c r="M136" i="5"/>
  <c r="N136" i="5" s="1"/>
  <c r="I136" i="5"/>
  <c r="M164" i="4"/>
  <c r="N164" i="4" s="1"/>
  <c r="N177" i="4" s="1"/>
  <c r="I164" i="4"/>
  <c r="I172" i="5"/>
  <c r="D179" i="6"/>
  <c r="D263" i="6" s="1"/>
  <c r="N127" i="5"/>
  <c r="I172" i="6"/>
  <c r="I124" i="6"/>
  <c r="I163" i="5"/>
  <c r="I207" i="5"/>
  <c r="I215" i="4"/>
  <c r="K266" i="5"/>
  <c r="F86" i="4"/>
  <c r="I135" i="4"/>
  <c r="L43" i="15"/>
  <c r="K20" i="11"/>
  <c r="K34" i="11"/>
  <c r="I36" i="15"/>
  <c r="L30" i="15"/>
  <c r="L36" i="15" s="1"/>
  <c r="K19" i="11"/>
  <c r="K45" i="15"/>
  <c r="G45" i="15"/>
  <c r="D46" i="16"/>
  <c r="D49" i="16" s="1"/>
  <c r="I24" i="17"/>
  <c r="F263" i="7"/>
  <c r="I232" i="7"/>
  <c r="I263" i="7" s="1"/>
  <c r="G32" i="15"/>
  <c r="G36" i="15" s="1"/>
  <c r="I212" i="7"/>
  <c r="I175" i="7"/>
  <c r="N227" i="7"/>
  <c r="I153" i="7"/>
  <c r="I163" i="7"/>
  <c r="I174" i="7"/>
  <c r="N153" i="7"/>
  <c r="I211" i="7"/>
  <c r="F118" i="7"/>
  <c r="I211" i="6"/>
  <c r="K118" i="7"/>
  <c r="K265" i="7" s="1"/>
  <c r="I156" i="7"/>
  <c r="I179" i="7" s="1"/>
  <c r="F179" i="7"/>
  <c r="M215" i="6"/>
  <c r="N215" i="6" s="1"/>
  <c r="I215" i="6"/>
  <c r="I235" i="6"/>
  <c r="K118" i="6"/>
  <c r="N251" i="5"/>
  <c r="N262" i="5" s="1"/>
  <c r="N252" i="6"/>
  <c r="I158" i="6"/>
  <c r="I236" i="5"/>
  <c r="I60" i="6"/>
  <c r="N213" i="5"/>
  <c r="I198" i="7"/>
  <c r="M191" i="5"/>
  <c r="N191" i="5" s="1"/>
  <c r="I191" i="5"/>
  <c r="M143" i="5"/>
  <c r="N143" i="5" s="1"/>
  <c r="I143" i="5"/>
  <c r="M135" i="5"/>
  <c r="N135" i="5" s="1"/>
  <c r="I135" i="5"/>
  <c r="I212" i="5"/>
  <c r="I209" i="5"/>
  <c r="I254" i="5"/>
  <c r="I163" i="6"/>
  <c r="I160" i="5"/>
  <c r="F118" i="6"/>
  <c r="I203" i="5"/>
  <c r="I243" i="4"/>
  <c r="I134" i="4"/>
  <c r="I193" i="5"/>
  <c r="I174" i="4"/>
  <c r="I256" i="4"/>
  <c r="I144" i="4"/>
  <c r="L45" i="15"/>
  <c r="L19" i="15"/>
  <c r="I230" i="6"/>
  <c r="F261" i="6"/>
  <c r="I210" i="7"/>
  <c r="K263" i="6"/>
  <c r="I161" i="7"/>
  <c r="I216" i="6"/>
  <c r="N208" i="6"/>
  <c r="G24" i="15"/>
  <c r="G28" i="15" s="1"/>
  <c r="I251" i="6"/>
  <c r="I207" i="6"/>
  <c r="M164" i="6"/>
  <c r="N164" i="6" s="1"/>
  <c r="I164" i="6"/>
  <c r="I223" i="6"/>
  <c r="I255" i="5"/>
  <c r="N247" i="6"/>
  <c r="N258" i="6"/>
  <c r="F262" i="5"/>
  <c r="I232" i="5"/>
  <c r="I204" i="6"/>
  <c r="I162" i="6"/>
  <c r="N209" i="5"/>
  <c r="D118" i="6"/>
  <c r="M150" i="5"/>
  <c r="N150" i="5" s="1"/>
  <c r="I150" i="5"/>
  <c r="M142" i="5"/>
  <c r="N142" i="5" s="1"/>
  <c r="I142" i="5"/>
  <c r="M134" i="5"/>
  <c r="N134" i="5" s="1"/>
  <c r="I134" i="5"/>
  <c r="I156" i="5"/>
  <c r="I167" i="5"/>
  <c r="I257" i="4"/>
  <c r="M257" i="4"/>
  <c r="N257" i="4" s="1"/>
  <c r="N117" i="5"/>
  <c r="I234" i="5"/>
  <c r="I175" i="5"/>
  <c r="I127" i="5"/>
  <c r="M217" i="4"/>
  <c r="N217" i="4" s="1"/>
  <c r="H220" i="4"/>
  <c r="H219" i="4"/>
  <c r="I116" i="6"/>
  <c r="I118" i="6" s="1"/>
  <c r="I200" i="5"/>
  <c r="I147" i="4"/>
  <c r="I130" i="4"/>
  <c r="I248" i="4"/>
  <c r="I195" i="5"/>
  <c r="I202" i="4"/>
  <c r="I163" i="4"/>
  <c r="I117" i="4"/>
  <c r="I132" i="4"/>
  <c r="I47" i="4"/>
  <c r="K31" i="12"/>
  <c r="H35" i="12"/>
  <c r="H37" i="12" s="1"/>
  <c r="K43" i="15"/>
  <c r="G43" i="15"/>
  <c r="L24" i="17"/>
  <c r="F23" i="2" s="1"/>
  <c r="I34" i="12"/>
  <c r="K34" i="12" s="1"/>
  <c r="I27" i="12"/>
  <c r="I33" i="11"/>
  <c r="K33" i="11" s="1"/>
  <c r="I26" i="11"/>
  <c r="K26" i="11" s="1"/>
  <c r="J34" i="12"/>
  <c r="J27" i="12"/>
  <c r="I208" i="7"/>
  <c r="L210" i="6"/>
  <c r="N210" i="6" s="1"/>
  <c r="I210" i="6"/>
  <c r="F47" i="7"/>
  <c r="I29" i="7"/>
  <c r="I47" i="7" s="1"/>
  <c r="I118" i="7" s="1"/>
  <c r="I213" i="6"/>
  <c r="H226" i="8"/>
  <c r="H264" i="8" s="1"/>
  <c r="I192" i="7"/>
  <c r="N177" i="6"/>
  <c r="N212" i="6"/>
  <c r="M160" i="6"/>
  <c r="N160" i="6" s="1"/>
  <c r="I160" i="6"/>
  <c r="I245" i="5"/>
  <c r="F225" i="6"/>
  <c r="I184" i="6"/>
  <c r="L250" i="6"/>
  <c r="N250" i="6" s="1"/>
  <c r="I250" i="6"/>
  <c r="I155" i="6"/>
  <c r="I212" i="6"/>
  <c r="I236" i="6"/>
  <c r="I258" i="6"/>
  <c r="M149" i="5"/>
  <c r="N149" i="5" s="1"/>
  <c r="I149" i="5"/>
  <c r="M141" i="5"/>
  <c r="N141" i="5" s="1"/>
  <c r="I141" i="5"/>
  <c r="M133" i="5"/>
  <c r="N133" i="5" s="1"/>
  <c r="I133" i="5"/>
  <c r="H202" i="6"/>
  <c r="M200" i="6"/>
  <c r="N200" i="6" s="1"/>
  <c r="I192" i="5"/>
  <c r="M125" i="4"/>
  <c r="N125" i="4" s="1"/>
  <c r="N127" i="4" s="1"/>
  <c r="I125" i="4"/>
  <c r="I127" i="4" s="1"/>
  <c r="I257" i="5"/>
  <c r="K117" i="5"/>
  <c r="F179" i="5"/>
  <c r="I19" i="6"/>
  <c r="I198" i="5"/>
  <c r="I155" i="5"/>
  <c r="I214" i="6"/>
  <c r="I169" i="5"/>
  <c r="I143" i="4"/>
  <c r="I205" i="5"/>
  <c r="I171" i="4"/>
  <c r="I171" i="5"/>
  <c r="I149" i="4"/>
  <c r="I166" i="6"/>
  <c r="I244" i="4"/>
  <c r="I262" i="4" s="1"/>
  <c r="I168" i="6"/>
  <c r="F47" i="4"/>
  <c r="F117" i="4" s="1"/>
  <c r="F266" i="4" s="1"/>
  <c r="N181" i="7" l="1"/>
  <c r="N265" i="7" s="1"/>
  <c r="F17" i="3" s="1"/>
  <c r="I225" i="6"/>
  <c r="M219" i="4"/>
  <c r="N219" i="4" s="1"/>
  <c r="I219" i="4"/>
  <c r="K21" i="11"/>
  <c r="E16" i="9" s="1"/>
  <c r="L192" i="4"/>
  <c r="G193" i="4"/>
  <c r="I192" i="4"/>
  <c r="N152" i="5"/>
  <c r="N179" i="5" s="1"/>
  <c r="I177" i="6"/>
  <c r="E22" i="24"/>
  <c r="C23" i="24"/>
  <c r="M217" i="6"/>
  <c r="N217" i="6" s="1"/>
  <c r="I217" i="6"/>
  <c r="I227" i="7"/>
  <c r="I265" i="7" s="1"/>
  <c r="D17" i="3" s="1"/>
  <c r="I177" i="5"/>
  <c r="I179" i="5"/>
  <c r="I181" i="7"/>
  <c r="M218" i="6"/>
  <c r="N218" i="6" s="1"/>
  <c r="I218" i="6"/>
  <c r="I179" i="4"/>
  <c r="L49" i="16"/>
  <c r="L47" i="15"/>
  <c r="L49" i="15" s="1"/>
  <c r="K28" i="11"/>
  <c r="E18" i="9" s="1"/>
  <c r="K35" i="12"/>
  <c r="E20" i="10" s="1"/>
  <c r="I152" i="4"/>
  <c r="I262" i="5"/>
  <c r="F263" i="6"/>
  <c r="E16" i="10"/>
  <c r="K35" i="11"/>
  <c r="M199" i="5"/>
  <c r="N199" i="5" s="1"/>
  <c r="H202" i="5"/>
  <c r="I199" i="5"/>
  <c r="G47" i="15"/>
  <c r="G49" i="15" s="1"/>
  <c r="D25" i="2" s="1"/>
  <c r="N179" i="6"/>
  <c r="M202" i="6"/>
  <c r="N202" i="6" s="1"/>
  <c r="N225" i="6" s="1"/>
  <c r="N263" i="6" s="1"/>
  <c r="F17" i="2" s="1"/>
  <c r="I202" i="6"/>
  <c r="K27" i="12"/>
  <c r="K28" i="12" s="1"/>
  <c r="F266" i="5"/>
  <c r="I261" i="6"/>
  <c r="H37" i="11"/>
  <c r="M192" i="4"/>
  <c r="H193" i="4"/>
  <c r="M220" i="4"/>
  <c r="N220" i="4" s="1"/>
  <c r="I220" i="4"/>
  <c r="N179" i="4"/>
  <c r="F265" i="7"/>
  <c r="I126" i="6"/>
  <c r="I152" i="5"/>
  <c r="E18" i="10" l="1"/>
  <c r="K37" i="12"/>
  <c r="F22" i="3" s="1"/>
  <c r="E20" i="9"/>
  <c r="K37" i="11"/>
  <c r="F22" i="2" s="1"/>
  <c r="I79" i="16"/>
  <c r="F25" i="2"/>
  <c r="E22" i="10"/>
  <c r="N192" i="4"/>
  <c r="L193" i="4"/>
  <c r="G196" i="4"/>
  <c r="I193" i="4"/>
  <c r="I179" i="6"/>
  <c r="E22" i="9"/>
  <c r="E23" i="24"/>
  <c r="C24" i="24"/>
  <c r="M193" i="4"/>
  <c r="H196" i="4"/>
  <c r="I81" i="16"/>
  <c r="I83" i="16" s="1"/>
  <c r="I85" i="16" s="1"/>
  <c r="I72" i="16"/>
  <c r="I75" i="16" s="1"/>
  <c r="L53" i="16"/>
  <c r="F25" i="3" s="1"/>
  <c r="I263" i="6"/>
  <c r="D17" i="2" s="1"/>
  <c r="M202" i="5"/>
  <c r="N202" i="5" s="1"/>
  <c r="H204" i="5"/>
  <c r="I202" i="5"/>
  <c r="H197" i="4" l="1"/>
  <c r="M196" i="4"/>
  <c r="N193" i="4"/>
  <c r="G197" i="4"/>
  <c r="L196" i="4"/>
  <c r="I196" i="4"/>
  <c r="H217" i="5"/>
  <c r="H216" i="5"/>
  <c r="H215" i="5"/>
  <c r="M204" i="5"/>
  <c r="N204" i="5" s="1"/>
  <c r="H220" i="5"/>
  <c r="H219" i="5"/>
  <c r="I204" i="5"/>
  <c r="C25" i="24"/>
  <c r="E24" i="24"/>
  <c r="M217" i="5" l="1"/>
  <c r="N217" i="5" s="1"/>
  <c r="I217" i="5"/>
  <c r="C26" i="24"/>
  <c r="E25" i="24"/>
  <c r="N196" i="4"/>
  <c r="M219" i="5"/>
  <c r="N219" i="5" s="1"/>
  <c r="I219" i="5"/>
  <c r="L197" i="4"/>
  <c r="N197" i="4" s="1"/>
  <c r="I197" i="4"/>
  <c r="G198" i="4"/>
  <c r="M220" i="5"/>
  <c r="N220" i="5" s="1"/>
  <c r="I220" i="5"/>
  <c r="I225" i="5" s="1"/>
  <c r="I266" i="5" s="1"/>
  <c r="D15" i="3" s="1"/>
  <c r="D19" i="3" s="1"/>
  <c r="M215" i="5"/>
  <c r="N215" i="5" s="1"/>
  <c r="I215" i="5"/>
  <c r="M216" i="5"/>
  <c r="N216" i="5" s="1"/>
  <c r="I216" i="5"/>
  <c r="M197" i="4"/>
  <c r="H198" i="4"/>
  <c r="N225" i="5" l="1"/>
  <c r="N266" i="5" s="1"/>
  <c r="F15" i="3" s="1"/>
  <c r="F19" i="3" s="1"/>
  <c r="M198" i="4"/>
  <c r="H200" i="4"/>
  <c r="L198" i="4"/>
  <c r="N198" i="4" s="1"/>
  <c r="G200" i="4"/>
  <c r="I198" i="4"/>
  <c r="C27" i="24"/>
  <c r="E26" i="24"/>
  <c r="E27" i="24" l="1"/>
  <c r="C28" i="24"/>
  <c r="L200" i="4"/>
  <c r="G201" i="4"/>
  <c r="I200" i="4"/>
  <c r="M200" i="4"/>
  <c r="H201" i="4"/>
  <c r="H203" i="4" l="1"/>
  <c r="M201" i="4"/>
  <c r="G203" i="4"/>
  <c r="L201" i="4"/>
  <c r="N201" i="4" s="1"/>
  <c r="I201" i="4"/>
  <c r="N200" i="4"/>
  <c r="E28" i="24"/>
  <c r="C29" i="24"/>
  <c r="E29" i="24" l="1"/>
  <c r="C30" i="24"/>
  <c r="M203" i="4"/>
  <c r="H205" i="4"/>
  <c r="L203" i="4"/>
  <c r="N203" i="4" s="1"/>
  <c r="G205" i="4"/>
  <c r="I203" i="4"/>
  <c r="L205" i="4" l="1"/>
  <c r="N205" i="4" s="1"/>
  <c r="G206" i="4"/>
  <c r="I205" i="4"/>
  <c r="M205" i="4"/>
  <c r="H206" i="4"/>
  <c r="C31" i="24"/>
  <c r="E30" i="24"/>
  <c r="C32" i="24" l="1"/>
  <c r="E31" i="24"/>
  <c r="M206" i="4"/>
  <c r="H207" i="4"/>
  <c r="L206" i="4"/>
  <c r="N206" i="4" s="1"/>
  <c r="G207" i="4"/>
  <c r="I206" i="4"/>
  <c r="G208" i="4" l="1"/>
  <c r="L207" i="4"/>
  <c r="I207" i="4"/>
  <c r="C33" i="24"/>
  <c r="E32" i="24"/>
  <c r="H208" i="4"/>
  <c r="M207" i="4"/>
  <c r="C34" i="24" l="1"/>
  <c r="E33" i="24"/>
  <c r="N207" i="4"/>
  <c r="M208" i="4"/>
  <c r="H209" i="4"/>
  <c r="L208" i="4"/>
  <c r="N208" i="4" s="1"/>
  <c r="G209" i="4"/>
  <c r="I208" i="4"/>
  <c r="L209" i="4" l="1"/>
  <c r="N209" i="4" s="1"/>
  <c r="G210" i="4"/>
  <c r="I209" i="4"/>
  <c r="M209" i="4"/>
  <c r="H210" i="4"/>
  <c r="E34" i="24"/>
  <c r="C35" i="24"/>
  <c r="E35" i="24" l="1"/>
  <c r="C36" i="24"/>
  <c r="M210" i="4"/>
  <c r="H211" i="4"/>
  <c r="L210" i="4"/>
  <c r="N210" i="4" s="1"/>
  <c r="G211" i="4"/>
  <c r="I210" i="4"/>
  <c r="G212" i="4" l="1"/>
  <c r="L211" i="4"/>
  <c r="I211" i="4"/>
  <c r="H212" i="4"/>
  <c r="M211" i="4"/>
  <c r="E36" i="24"/>
  <c r="C37" i="24"/>
  <c r="G214" i="4" l="1"/>
  <c r="L212" i="4"/>
  <c r="G213" i="4"/>
  <c r="I212" i="4"/>
  <c r="E37" i="24"/>
  <c r="C38" i="24"/>
  <c r="H214" i="4"/>
  <c r="M214" i="4" s="1"/>
  <c r="M212" i="4"/>
  <c r="H213" i="4"/>
  <c r="N211" i="4"/>
  <c r="L214" i="4" l="1"/>
  <c r="N214" i="4" s="1"/>
  <c r="I214" i="4"/>
  <c r="H218" i="4"/>
  <c r="M218" i="4" s="1"/>
  <c r="M213" i="4"/>
  <c r="E38" i="24"/>
  <c r="C39" i="24"/>
  <c r="G218" i="4"/>
  <c r="L213" i="4"/>
  <c r="N213" i="4" s="1"/>
  <c r="I213" i="4"/>
  <c r="N212" i="4"/>
  <c r="L218" i="4" l="1"/>
  <c r="N218" i="4" s="1"/>
  <c r="N225" i="4" s="1"/>
  <c r="N266" i="4" s="1"/>
  <c r="F15" i="2" s="1"/>
  <c r="F19" i="2" s="1"/>
  <c r="F27" i="2" s="1"/>
  <c r="I218" i="4"/>
  <c r="I225" i="4" s="1"/>
  <c r="I266" i="4" s="1"/>
  <c r="D15" i="2" s="1"/>
  <c r="D19" i="2" s="1"/>
  <c r="D27" i="2" s="1"/>
  <c r="C40" i="24"/>
  <c r="E39" i="24"/>
  <c r="C41" i="24" l="1"/>
  <c r="E40" i="24"/>
  <c r="C42" i="24" l="1"/>
  <c r="E41" i="24"/>
  <c r="C43" i="24" l="1"/>
  <c r="E42" i="24"/>
  <c r="E43" i="24" l="1"/>
  <c r="C44" i="24"/>
  <c r="E44" i="24" l="1"/>
  <c r="C45" i="24"/>
  <c r="E45" i="24" l="1"/>
  <c r="C46" i="24"/>
  <c r="E46" i="24" l="1"/>
  <c r="C47" i="24"/>
  <c r="C48" i="24" l="1"/>
  <c r="E47" i="24"/>
  <c r="C49" i="24" l="1"/>
  <c r="E48" i="24"/>
  <c r="C50" i="24" l="1"/>
  <c r="E49" i="24"/>
  <c r="C51" i="24" l="1"/>
  <c r="E50" i="24"/>
  <c r="E51" i="24" l="1"/>
  <c r="C52" i="24"/>
  <c r="E52" i="24" l="1"/>
  <c r="C53" i="24"/>
  <c r="C54" i="24" l="1"/>
  <c r="E53" i="24"/>
  <c r="E54" i="24" l="1"/>
  <c r="C55" i="24"/>
  <c r="C56" i="24" l="1"/>
  <c r="E55" i="24"/>
  <c r="C57" i="24" l="1"/>
  <c r="E56" i="24"/>
  <c r="C58" i="24" l="1"/>
  <c r="E57" i="24"/>
  <c r="C59" i="24" l="1"/>
  <c r="E58" i="24"/>
  <c r="E59" i="24" l="1"/>
  <c r="C60" i="24"/>
  <c r="E60" i="24" l="1"/>
  <c r="C61" i="24"/>
  <c r="E61" i="24" l="1"/>
  <c r="C62" i="24"/>
  <c r="E62" i="24" l="1"/>
  <c r="C63" i="24"/>
  <c r="E63" i="24" l="1"/>
  <c r="C64" i="24"/>
  <c r="C65" i="24" l="1"/>
  <c r="E64" i="24"/>
  <c r="C66" i="24" l="1"/>
  <c r="E65" i="24"/>
  <c r="C67" i="24" l="1"/>
  <c r="E66" i="24"/>
  <c r="E67" i="24" l="1"/>
  <c r="C68" i="24"/>
  <c r="E68" i="24" l="1"/>
  <c r="C69" i="24"/>
  <c r="E69" i="24" l="1"/>
  <c r="C70" i="24"/>
  <c r="E70" i="24" l="1"/>
  <c r="C71" i="24"/>
  <c r="E71" i="24" l="1"/>
  <c r="C72" i="24"/>
  <c r="C73" i="24" l="1"/>
  <c r="E72" i="24"/>
  <c r="C74" i="24" l="1"/>
  <c r="E73" i="24"/>
  <c r="C75" i="24" l="1"/>
  <c r="E74" i="24"/>
  <c r="E75" i="24" l="1"/>
  <c r="C76" i="24"/>
  <c r="E76" i="24" l="1"/>
  <c r="C77" i="24"/>
  <c r="E77" i="24" l="1"/>
  <c r="C78" i="24"/>
  <c r="E78" i="24" l="1"/>
  <c r="C79" i="24"/>
  <c r="E79" i="24" l="1"/>
  <c r="C80" i="24"/>
  <c r="C81" i="24" l="1"/>
  <c r="E80" i="24"/>
  <c r="C82" i="24" l="1"/>
  <c r="E81" i="24"/>
  <c r="C83" i="24" l="1"/>
  <c r="E82" i="24"/>
  <c r="E83" i="24" l="1"/>
  <c r="C84" i="24"/>
  <c r="E84" i="24" l="1"/>
  <c r="C85" i="24"/>
  <c r="E85" i="24" l="1"/>
  <c r="C86" i="24"/>
  <c r="E86" i="24" l="1"/>
  <c r="C87" i="24"/>
  <c r="E87" i="24" l="1"/>
  <c r="C88" i="24"/>
  <c r="C89" i="24" l="1"/>
  <c r="E88" i="24"/>
  <c r="C90" i="24" l="1"/>
  <c r="E89" i="24"/>
  <c r="C91" i="24" l="1"/>
  <c r="E90" i="24"/>
  <c r="E91" i="24" l="1"/>
  <c r="C92" i="24"/>
  <c r="E92" i="24" l="1"/>
  <c r="C93" i="24"/>
  <c r="E93" i="24" l="1"/>
  <c r="C94" i="24"/>
  <c r="E94" i="24" l="1"/>
  <c r="C95" i="24"/>
  <c r="E95" i="24" l="1"/>
  <c r="C96" i="24"/>
  <c r="C97" i="24" l="1"/>
  <c r="E96" i="24"/>
  <c r="C98" i="24" l="1"/>
  <c r="E97" i="24"/>
  <c r="C99" i="24" l="1"/>
  <c r="E98" i="24"/>
  <c r="E99" i="24" l="1"/>
  <c r="C100" i="24"/>
  <c r="E100" i="24" l="1"/>
  <c r="C101" i="24"/>
  <c r="E101" i="24" l="1"/>
  <c r="C102" i="24"/>
  <c r="E102" i="24" l="1"/>
  <c r="C103" i="24"/>
  <c r="E103" i="24" l="1"/>
  <c r="C104" i="24"/>
  <c r="C105" i="24" l="1"/>
  <c r="E104" i="24"/>
  <c r="C106" i="24" l="1"/>
  <c r="E105" i="24"/>
  <c r="E106" i="24" l="1"/>
  <c r="C107" i="24"/>
  <c r="E107" i="24" l="1"/>
  <c r="C108" i="24"/>
  <c r="C109" i="24" l="1"/>
  <c r="E108" i="24"/>
  <c r="C110" i="24" l="1"/>
  <c r="E109" i="24"/>
  <c r="E110" i="24" l="1"/>
  <c r="C111" i="24"/>
  <c r="C112" i="24" l="1"/>
  <c r="E111" i="24"/>
  <c r="C113" i="24" l="1"/>
  <c r="E112" i="24"/>
  <c r="E113" i="24" l="1"/>
  <c r="C114" i="24"/>
  <c r="C115" i="24" l="1"/>
  <c r="E114" i="24"/>
  <c r="C13" i="24"/>
  <c r="D24" i="3" s="1"/>
  <c r="D27" i="3" s="1"/>
  <c r="D13" i="24"/>
  <c r="F24" i="3" s="1"/>
  <c r="F27" i="3" s="1"/>
  <c r="I60" i="16" s="1"/>
  <c r="C116" i="24" l="1"/>
  <c r="E115" i="24"/>
  <c r="E116" i="24" l="1"/>
  <c r="C117" i="24"/>
  <c r="E117" i="24" l="1"/>
  <c r="C118" i="24"/>
  <c r="C119" i="24" l="1"/>
  <c r="E118" i="24"/>
  <c r="C120" i="24" l="1"/>
  <c r="E119" i="24"/>
  <c r="C121" i="24" l="1"/>
  <c r="E120" i="24"/>
  <c r="E121" i="24" l="1"/>
  <c r="C122" i="24"/>
  <c r="E122" i="24" l="1"/>
  <c r="C123" i="24"/>
  <c r="C124" i="24" l="1"/>
  <c r="E123" i="24"/>
  <c r="C125" i="24" l="1"/>
  <c r="E124" i="24"/>
  <c r="E125" i="24" l="1"/>
  <c r="C126" i="24"/>
  <c r="C127" i="24" l="1"/>
  <c r="E126" i="24"/>
  <c r="C128" i="24" l="1"/>
  <c r="E127" i="24"/>
  <c r="E128" i="24" l="1"/>
  <c r="C129" i="24"/>
  <c r="E129" i="24" l="1"/>
  <c r="C130" i="24"/>
  <c r="C131" i="24" l="1"/>
  <c r="E130" i="24"/>
  <c r="C132" i="24" l="1"/>
  <c r="E131" i="24"/>
  <c r="C133" i="24" l="1"/>
  <c r="E132" i="24"/>
  <c r="E133" i="24" l="1"/>
  <c r="C134" i="24"/>
  <c r="E134" i="24" l="1"/>
  <c r="C135" i="24"/>
  <c r="C136" i="24" l="1"/>
  <c r="E135" i="24"/>
  <c r="C137" i="24" l="1"/>
  <c r="E136" i="24"/>
  <c r="E137" i="24" l="1"/>
  <c r="C138" i="24"/>
  <c r="E138" i="24" l="1"/>
  <c r="C139" i="24"/>
  <c r="C140" i="24" l="1"/>
  <c r="E139" i="24"/>
  <c r="C141" i="24" l="1"/>
  <c r="E140" i="24"/>
  <c r="E141" i="24" l="1"/>
  <c r="C142" i="24"/>
  <c r="E142" i="24" l="1"/>
  <c r="C143" i="24"/>
  <c r="C144" i="24" l="1"/>
  <c r="E143" i="24"/>
  <c r="C145" i="24" l="1"/>
  <c r="E144" i="24"/>
  <c r="E145" i="24" l="1"/>
  <c r="C146" i="24"/>
  <c r="E146" i="24" l="1"/>
  <c r="C147" i="24"/>
  <c r="C148" i="24" l="1"/>
  <c r="E147" i="24"/>
  <c r="C149" i="24" l="1"/>
  <c r="E148" i="24"/>
  <c r="E149" i="24" l="1"/>
  <c r="C150" i="24"/>
  <c r="E150" i="24" l="1"/>
  <c r="C151" i="24"/>
  <c r="C152" i="24" l="1"/>
  <c r="E151" i="24"/>
  <c r="C153" i="24" l="1"/>
  <c r="E152" i="24"/>
  <c r="E153" i="24" l="1"/>
  <c r="C154" i="24"/>
  <c r="E154" i="24" l="1"/>
  <c r="C155" i="24"/>
  <c r="C156" i="24" l="1"/>
  <c r="E155" i="24"/>
  <c r="C157" i="24" l="1"/>
  <c r="E156" i="24"/>
  <c r="E157" i="24" l="1"/>
  <c r="C158" i="24"/>
  <c r="E158" i="24" l="1"/>
  <c r="C159" i="24"/>
  <c r="C160" i="24" l="1"/>
  <c r="E159" i="24"/>
  <c r="C161" i="24" l="1"/>
  <c r="E160" i="24"/>
  <c r="E161" i="24" l="1"/>
  <c r="C162" i="24"/>
  <c r="E162" i="24" l="1"/>
  <c r="C163" i="24"/>
  <c r="C164" i="24" l="1"/>
  <c r="E163" i="24"/>
  <c r="C165" i="24" l="1"/>
  <c r="E164" i="24"/>
  <c r="E165" i="24" l="1"/>
  <c r="C166" i="24"/>
  <c r="E166" i="24" l="1"/>
  <c r="C167" i="24"/>
  <c r="C168" i="24" l="1"/>
  <c r="E167" i="24"/>
  <c r="C169" i="24" l="1"/>
  <c r="E168" i="24"/>
  <c r="E169" i="24" l="1"/>
  <c r="C170" i="24"/>
  <c r="E170" i="24" l="1"/>
  <c r="C171" i="24"/>
  <c r="C172" i="24" l="1"/>
  <c r="E171" i="24"/>
  <c r="C173" i="24" l="1"/>
  <c r="E172" i="24"/>
  <c r="E173" i="24" l="1"/>
  <c r="C174" i="24"/>
  <c r="E174" i="24" l="1"/>
  <c r="C175" i="24"/>
  <c r="C176" i="24" l="1"/>
  <c r="E175" i="24"/>
  <c r="C177" i="24" l="1"/>
  <c r="E176" i="24"/>
  <c r="E177" i="24" l="1"/>
  <c r="C178" i="24"/>
  <c r="E178" i="24" l="1"/>
  <c r="C179" i="24"/>
  <c r="C180" i="24" l="1"/>
  <c r="E179" i="24"/>
  <c r="C181" i="24" l="1"/>
  <c r="E180" i="24"/>
  <c r="E181" i="24" l="1"/>
  <c r="C182" i="24"/>
  <c r="E182" i="24" l="1"/>
  <c r="C183" i="24"/>
  <c r="C184" i="24" l="1"/>
  <c r="E183" i="24"/>
  <c r="E184" i="24" l="1"/>
  <c r="C185" i="24"/>
  <c r="C186" i="24" l="1"/>
  <c r="E185" i="24"/>
  <c r="E186" i="24" l="1"/>
  <c r="C187" i="24"/>
  <c r="E187" i="24" l="1"/>
  <c r="C188" i="24"/>
  <c r="C189" i="24" l="1"/>
  <c r="E188" i="24"/>
  <c r="C190" i="24" l="1"/>
  <c r="E189" i="24"/>
  <c r="E190" i="24" l="1"/>
  <c r="C191" i="24"/>
  <c r="E191" i="24" l="1"/>
  <c r="C192" i="24"/>
  <c r="C193" i="24" l="1"/>
  <c r="E192" i="24"/>
  <c r="C194" i="24" l="1"/>
  <c r="E193" i="24"/>
  <c r="E194" i="24" l="1"/>
  <c r="C195" i="24"/>
  <c r="E195" i="24" l="1"/>
  <c r="C196" i="24"/>
  <c r="C197" i="24" l="1"/>
  <c r="E196" i="24"/>
  <c r="C198" i="24" l="1"/>
  <c r="E197" i="24"/>
  <c r="E198" i="24" l="1"/>
  <c r="C199" i="24"/>
  <c r="E199" i="24" l="1"/>
  <c r="C200" i="24"/>
  <c r="C201" i="24" l="1"/>
  <c r="E200" i="24"/>
  <c r="C202" i="24" l="1"/>
  <c r="E201" i="24"/>
  <c r="E202" i="24" l="1"/>
  <c r="C203" i="24"/>
  <c r="E203" i="24" l="1"/>
  <c r="C204" i="24"/>
  <c r="C205" i="24" l="1"/>
  <c r="E204" i="24"/>
  <c r="C206" i="24" l="1"/>
  <c r="E205" i="24"/>
  <c r="E206" i="24" l="1"/>
  <c r="C207" i="24"/>
  <c r="E207" i="24" l="1"/>
  <c r="C208" i="24"/>
  <c r="C209" i="24" l="1"/>
  <c r="E208" i="24"/>
  <c r="C210" i="24" l="1"/>
  <c r="E209" i="24"/>
  <c r="E210" i="24" l="1"/>
  <c r="C211" i="24"/>
  <c r="E211" i="24" l="1"/>
  <c r="C212" i="24"/>
  <c r="C213" i="24" l="1"/>
  <c r="E212" i="24"/>
  <c r="C214" i="24" l="1"/>
  <c r="E213" i="24"/>
  <c r="E214" i="24" l="1"/>
  <c r="C215" i="24"/>
  <c r="E215" i="24" l="1"/>
  <c r="C216" i="24"/>
  <c r="C217" i="24" l="1"/>
  <c r="E216" i="24"/>
  <c r="C218" i="24" l="1"/>
  <c r="E217" i="24"/>
  <c r="E218" i="24" l="1"/>
  <c r="C219" i="24"/>
  <c r="E219" i="24" l="1"/>
  <c r="C220" i="24"/>
  <c r="C221" i="24" l="1"/>
  <c r="E220" i="24"/>
  <c r="C222" i="24" l="1"/>
  <c r="E221" i="24"/>
  <c r="E222" i="24" l="1"/>
  <c r="C223" i="24"/>
  <c r="E223" i="24" l="1"/>
  <c r="C224" i="24"/>
  <c r="C225" i="24" l="1"/>
  <c r="E224" i="24"/>
  <c r="C226" i="24" l="1"/>
  <c r="E225" i="24"/>
  <c r="E226" i="24" l="1"/>
  <c r="C227" i="24"/>
  <c r="E227" i="24" l="1"/>
  <c r="C228" i="24"/>
  <c r="C229" i="24" l="1"/>
  <c r="E228" i="24"/>
  <c r="C230" i="24" l="1"/>
  <c r="E229" i="24"/>
  <c r="E230" i="24" l="1"/>
  <c r="C231" i="24"/>
  <c r="E231" i="24" l="1"/>
  <c r="C232" i="24"/>
  <c r="C233" i="24" l="1"/>
  <c r="E232" i="24"/>
  <c r="C234" i="24" l="1"/>
  <c r="E233" i="24"/>
  <c r="E234" i="24" l="1"/>
  <c r="C235" i="24"/>
  <c r="E235" i="24" l="1"/>
  <c r="C236" i="24"/>
  <c r="C237" i="24" l="1"/>
  <c r="E236" i="24"/>
  <c r="C238" i="24" l="1"/>
  <c r="E237" i="24"/>
  <c r="E238" i="24" l="1"/>
  <c r="C239" i="24"/>
  <c r="C240" i="24" l="1"/>
  <c r="E239" i="24"/>
  <c r="C241" i="24" l="1"/>
  <c r="E240" i="24"/>
  <c r="E241" i="24" l="1"/>
  <c r="C242" i="24"/>
  <c r="E242" i="24" l="1"/>
  <c r="C243" i="24"/>
  <c r="C244" i="24" l="1"/>
  <c r="E243" i="24"/>
  <c r="C245" i="24" l="1"/>
  <c r="E244" i="24"/>
  <c r="C246" i="24" l="1"/>
  <c r="E245" i="24"/>
  <c r="E246" i="24" l="1"/>
  <c r="C247" i="24"/>
  <c r="C248" i="24" l="1"/>
  <c r="E247" i="24"/>
  <c r="C249" i="24" l="1"/>
  <c r="E248" i="24"/>
  <c r="E249" i="24" l="1"/>
  <c r="C250" i="24"/>
  <c r="E250" i="24" l="1"/>
  <c r="C251" i="24"/>
  <c r="E251" i="24" l="1"/>
  <c r="C252" i="24"/>
  <c r="C253" i="24" l="1"/>
  <c r="E252" i="24"/>
  <c r="E253" i="24" l="1"/>
  <c r="C254" i="24"/>
  <c r="E254" i="24" l="1"/>
  <c r="C255" i="24"/>
  <c r="E255" i="24" l="1"/>
  <c r="C256" i="24"/>
  <c r="C257" i="24" l="1"/>
  <c r="E256" i="24"/>
  <c r="E257" i="24" l="1"/>
  <c r="C258" i="24"/>
  <c r="E258" i="24" l="1"/>
  <c r="C259" i="24"/>
  <c r="C260" i="24" l="1"/>
  <c r="E259" i="24"/>
  <c r="C261" i="24" l="1"/>
  <c r="E260" i="24"/>
  <c r="E261" i="24" l="1"/>
  <c r="C262" i="24"/>
  <c r="E262" i="24" l="1"/>
  <c r="C263" i="24"/>
  <c r="C264" i="24" l="1"/>
  <c r="E263" i="24"/>
  <c r="C265" i="24" l="1"/>
  <c r="E264" i="24"/>
  <c r="C266" i="24" l="1"/>
  <c r="E265" i="24"/>
  <c r="E266" i="24" l="1"/>
  <c r="C267" i="24"/>
  <c r="E267" i="24" l="1"/>
  <c r="C268" i="24"/>
  <c r="C269" i="24" l="1"/>
  <c r="E268" i="24"/>
  <c r="C270" i="24" l="1"/>
  <c r="E269" i="24"/>
  <c r="E270" i="24" l="1"/>
  <c r="C271" i="24"/>
  <c r="C272" i="24" l="1"/>
  <c r="E271" i="24"/>
  <c r="C273" i="24" l="1"/>
  <c r="E272" i="24"/>
  <c r="E273" i="24" l="1"/>
  <c r="C274" i="24"/>
  <c r="E274" i="24" l="1"/>
  <c r="C275" i="24"/>
  <c r="E275" i="24" l="1"/>
  <c r="C276" i="24"/>
  <c r="C277" i="24" l="1"/>
  <c r="E276" i="24"/>
  <c r="E277" i="24" l="1"/>
  <c r="C278" i="24"/>
  <c r="E278" i="24" l="1"/>
  <c r="C279" i="24"/>
  <c r="C280" i="24" l="1"/>
  <c r="E279" i="24"/>
  <c r="C281" i="24" l="1"/>
  <c r="E280" i="24"/>
  <c r="C282" i="24" l="1"/>
  <c r="E281" i="24"/>
  <c r="E282" i="24" l="1"/>
  <c r="C283" i="24"/>
  <c r="C284" i="24" l="1"/>
  <c r="E283" i="24"/>
  <c r="C285" i="24" l="1"/>
  <c r="E284" i="24"/>
  <c r="C286" i="24" l="1"/>
  <c r="E285" i="24"/>
  <c r="E286" i="24" l="1"/>
  <c r="C287" i="24"/>
  <c r="E287" i="24" l="1"/>
  <c r="C288" i="24"/>
  <c r="C289" i="24" l="1"/>
  <c r="E288" i="24"/>
  <c r="E289" i="24" l="1"/>
  <c r="C290" i="24"/>
  <c r="E290" i="24" l="1"/>
  <c r="C291" i="24"/>
  <c r="C292" i="24" l="1"/>
  <c r="E291" i="24"/>
  <c r="C293" i="24" l="1"/>
  <c r="E292" i="24"/>
  <c r="E293" i="24" l="1"/>
  <c r="C294" i="24"/>
  <c r="E294" i="24" l="1"/>
  <c r="C295" i="24"/>
  <c r="C296" i="24" l="1"/>
  <c r="E295" i="24"/>
  <c r="C297" i="24" l="1"/>
  <c r="E296" i="24"/>
  <c r="C298" i="24" l="1"/>
  <c r="E297" i="24"/>
  <c r="E298" i="24" l="1"/>
  <c r="C299" i="24"/>
  <c r="C300" i="24" l="1"/>
  <c r="E299" i="24"/>
  <c r="C301" i="24" l="1"/>
  <c r="E300" i="24"/>
  <c r="C302" i="24" l="1"/>
  <c r="E301" i="24"/>
  <c r="E302" i="24" l="1"/>
  <c r="C303" i="24"/>
  <c r="E303" i="24" l="1"/>
  <c r="C304" i="24"/>
  <c r="C305" i="24" l="1"/>
  <c r="E304" i="24"/>
  <c r="C306" i="24" l="1"/>
  <c r="E305" i="24"/>
  <c r="E306" i="24" l="1"/>
  <c r="C307" i="24"/>
  <c r="C308" i="24" l="1"/>
  <c r="E307" i="24"/>
  <c r="C309" i="24" l="1"/>
  <c r="E308" i="24"/>
  <c r="C310" i="24" l="1"/>
  <c r="E309" i="24"/>
  <c r="E310" i="24" l="1"/>
  <c r="C311" i="24"/>
  <c r="C312" i="24" l="1"/>
  <c r="E311" i="24"/>
  <c r="C313" i="24" l="1"/>
  <c r="E312" i="24"/>
  <c r="E313" i="24" l="1"/>
  <c r="C314" i="24"/>
  <c r="E314" i="24" l="1"/>
  <c r="C315" i="24"/>
  <c r="E315" i="24" l="1"/>
  <c r="C316" i="24"/>
  <c r="C317" i="24" l="1"/>
  <c r="E316" i="24"/>
  <c r="E317" i="24" l="1"/>
  <c r="C318" i="24"/>
  <c r="E318" i="24" l="1"/>
  <c r="C319" i="24"/>
  <c r="E319" i="24" l="1"/>
  <c r="C320" i="24"/>
  <c r="C321" i="24" l="1"/>
  <c r="E320" i="24"/>
  <c r="E321" i="24" l="1"/>
  <c r="C322" i="24"/>
  <c r="E322" i="24" l="1"/>
  <c r="C323" i="24"/>
  <c r="C324" i="24" l="1"/>
  <c r="E323" i="24"/>
  <c r="C325" i="24" l="1"/>
  <c r="E324" i="24"/>
  <c r="E325" i="24" l="1"/>
  <c r="C326" i="24"/>
  <c r="E326" i="24" l="1"/>
  <c r="C327" i="24"/>
  <c r="C328" i="24" l="1"/>
  <c r="E327" i="24"/>
  <c r="C329" i="24" l="1"/>
  <c r="E328" i="24"/>
  <c r="C330" i="24" l="1"/>
  <c r="E329" i="24"/>
  <c r="E330" i="24" l="1"/>
  <c r="C331" i="24"/>
  <c r="C332" i="24" l="1"/>
  <c r="E331" i="24"/>
  <c r="C333" i="24" l="1"/>
  <c r="E332" i="24"/>
  <c r="E333" i="24" l="1"/>
  <c r="C334" i="24"/>
  <c r="E334" i="24" l="1"/>
  <c r="C335" i="24"/>
  <c r="E335" i="24" l="1"/>
  <c r="C336" i="24"/>
  <c r="C337" i="24" l="1"/>
  <c r="E336" i="24"/>
  <c r="C338" i="24" l="1"/>
  <c r="E337" i="24"/>
  <c r="E338" i="24" l="1"/>
  <c r="C339" i="24"/>
  <c r="C340" i="24" l="1"/>
  <c r="E339" i="24"/>
  <c r="C341" i="24" l="1"/>
  <c r="E340" i="24"/>
  <c r="C342" i="24" l="1"/>
  <c r="E341" i="24"/>
  <c r="E342" i="24" l="1"/>
  <c r="C343" i="24"/>
  <c r="E343" i="24" s="1"/>
</calcChain>
</file>

<file path=xl/sharedStrings.xml><?xml version="1.0" encoding="utf-8"?>
<sst xmlns="http://schemas.openxmlformats.org/spreadsheetml/2006/main" count="2193" uniqueCount="495">
  <si>
    <t>FR 16(8)(b)                 SCHEDULE B</t>
  </si>
  <si>
    <t>Rate Base</t>
  </si>
  <si>
    <t>Schedule</t>
  </si>
  <si>
    <t>Pages</t>
  </si>
  <si>
    <t>Description</t>
  </si>
  <si>
    <t>B-1</t>
  </si>
  <si>
    <t>Rate Base Summary</t>
  </si>
  <si>
    <t>B-2</t>
  </si>
  <si>
    <t>Plant in Service by Account and Sub Account</t>
  </si>
  <si>
    <t>B-3</t>
  </si>
  <si>
    <t>Accumulated Depreciation &amp; Amortization</t>
  </si>
  <si>
    <t>B-3.1</t>
  </si>
  <si>
    <t>Depreciation Expense</t>
  </si>
  <si>
    <t>B-4</t>
  </si>
  <si>
    <t>Allowance for Working Capital</t>
  </si>
  <si>
    <t>B-4.1</t>
  </si>
  <si>
    <t>Working Capital Components - 13 Month Averages</t>
  </si>
  <si>
    <t>B-4.2</t>
  </si>
  <si>
    <t>Cash Working Capital - 1/8 O&amp;M Expenses</t>
  </si>
  <si>
    <t>B-5</t>
  </si>
  <si>
    <t>Deferred Credits &amp; Accumulated Deferred Income Taxes</t>
  </si>
  <si>
    <t>B-6</t>
  </si>
  <si>
    <t>Customer Advances For Construction</t>
  </si>
  <si>
    <t>Jurisdictional Rate Base Summary</t>
  </si>
  <si>
    <t>Data:__X___Base Period______Forecasted Period</t>
  </si>
  <si>
    <t>FR 16(8)(b)1</t>
  </si>
  <si>
    <t>Schedule B-1</t>
  </si>
  <si>
    <t>Workpaper Reference No(s).</t>
  </si>
  <si>
    <t>Witness: Waller</t>
  </si>
  <si>
    <t>Supporting</t>
  </si>
  <si>
    <t>Base</t>
  </si>
  <si>
    <t>Line</t>
  </si>
  <si>
    <t>Period</t>
  </si>
  <si>
    <t>No.</t>
  </si>
  <si>
    <t>Rate Base Component</t>
  </si>
  <si>
    <t>Reference</t>
  </si>
  <si>
    <t>Ending Balance</t>
  </si>
  <si>
    <t>13 Month Average</t>
  </si>
  <si>
    <t>Plant in Service</t>
  </si>
  <si>
    <t>B-2 B</t>
  </si>
  <si>
    <t>Construction Work in Progress</t>
  </si>
  <si>
    <t>Accumulated Depreciation and Amortization</t>
  </si>
  <si>
    <t>B-3 B</t>
  </si>
  <si>
    <t>Property Plant and Equipment, Net (Sum line 1 Thru 3)</t>
  </si>
  <si>
    <t>Cash Working Capital Allowance</t>
  </si>
  <si>
    <t>B-4.2 B</t>
  </si>
  <si>
    <t>Other Working Capital Allowances (Inventory)</t>
  </si>
  <si>
    <t>B-4.1 B</t>
  </si>
  <si>
    <t>B-6 B</t>
  </si>
  <si>
    <t>Regulatory Assets / Liabilities*</t>
  </si>
  <si>
    <t>Deferred Income Taxes and Investment Tax Credits</t>
  </si>
  <si>
    <t>B-5 B</t>
  </si>
  <si>
    <t>Rate Base (Sum line 4 Thru 8)</t>
  </si>
  <si>
    <t>Data:______Base Period__X___Forecasted Period</t>
  </si>
  <si>
    <t>Forecasted</t>
  </si>
  <si>
    <t>Test Period</t>
  </si>
  <si>
    <t>B-2 F</t>
  </si>
  <si>
    <t>B-3 F</t>
  </si>
  <si>
    <t>Property Plant and Equipment, Net (Sum Line 1 Thru 3)</t>
  </si>
  <si>
    <t>B-4.2 F</t>
  </si>
  <si>
    <t>Other Working Capital Allowances (Inventory &amp; Prepaids)</t>
  </si>
  <si>
    <t>B-4.1 F</t>
  </si>
  <si>
    <t>B-6 F</t>
  </si>
  <si>
    <t>Regulatory Assets / Liabilities</t>
  </si>
  <si>
    <t>B-5 F</t>
  </si>
  <si>
    <t>*</t>
  </si>
  <si>
    <t>Rate Base (Sum Line 4 Thru 8)</t>
  </si>
  <si>
    <t xml:space="preserve">*Test Period ending ADIT balance does not include forecasted change in NOLC.  Forecasted change in NOLC is calculated on B.5F on a 13 month average basis only and included in rate base and revenue requirement.  </t>
  </si>
  <si>
    <t xml:space="preserve">Plant in Service by Accounts and SubAccounts </t>
  </si>
  <si>
    <t>FR 16(8)(b)2</t>
  </si>
  <si>
    <t>Schedule B-2 B</t>
  </si>
  <si>
    <t>Kentucky- Mid</t>
  </si>
  <si>
    <t xml:space="preserve">Kentucky </t>
  </si>
  <si>
    <t>Acct.</t>
  </si>
  <si>
    <t>Account /</t>
  </si>
  <si>
    <t>Ending</t>
  </si>
  <si>
    <t xml:space="preserve">Adjusted </t>
  </si>
  <si>
    <t>States Division</t>
  </si>
  <si>
    <t>Jurisdiction</t>
  </si>
  <si>
    <t>Allocated</t>
  </si>
  <si>
    <t>13 Month</t>
  </si>
  <si>
    <t>SubAccount Titles</t>
  </si>
  <si>
    <t>Balance</t>
  </si>
  <si>
    <t>Adjustments</t>
  </si>
  <si>
    <t>Allocation</t>
  </si>
  <si>
    <t>Amount</t>
  </si>
  <si>
    <t>Average</t>
  </si>
  <si>
    <t>(a)</t>
  </si>
  <si>
    <t>(b)</t>
  </si>
  <si>
    <t>(c) = (a) + (b)</t>
  </si>
  <si>
    <t>(d)</t>
  </si>
  <si>
    <t>(e)</t>
  </si>
  <si>
    <t>(f) = (c) * (d) * (e)</t>
  </si>
  <si>
    <t>(g)</t>
  </si>
  <si>
    <t>(h)</t>
  </si>
  <si>
    <t>(i)</t>
  </si>
  <si>
    <t>(j) = (g) * (h) * (i)</t>
  </si>
  <si>
    <t>Kentucky Direct (Division 009)</t>
  </si>
  <si>
    <t>Intangible Plant</t>
  </si>
  <si>
    <t>Organization</t>
  </si>
  <si>
    <t>Franchises &amp; Consents</t>
  </si>
  <si>
    <t>Total Intangible Plant</t>
  </si>
  <si>
    <t>Natural Gas Production Plant</t>
  </si>
  <si>
    <t>Rights of Ways</t>
  </si>
  <si>
    <t>Tributary Lines</t>
  </si>
  <si>
    <t>Field Meas. &amp; Reg. Sta. Equip</t>
  </si>
  <si>
    <t>Total Natural Gas Production Plant</t>
  </si>
  <si>
    <t>Storage Plant</t>
  </si>
  <si>
    <t>Land</t>
  </si>
  <si>
    <t>Rights of Way</t>
  </si>
  <si>
    <t>Structures and Improvements</t>
  </si>
  <si>
    <t xml:space="preserve">Compression Station Equipment </t>
  </si>
  <si>
    <t>Meas. &amp; Reg. Sta. Structues</t>
  </si>
  <si>
    <t>Other Structures</t>
  </si>
  <si>
    <t>Wells \ Rights of Way</t>
  </si>
  <si>
    <t>Well Construction</t>
  </si>
  <si>
    <t>Well Equipment</t>
  </si>
  <si>
    <t>Cushion Gas</t>
  </si>
  <si>
    <t>Leaseholds</t>
  </si>
  <si>
    <t>Storage Rights</t>
  </si>
  <si>
    <t>Field Lines</t>
  </si>
  <si>
    <t>Compressor Station Equipment</t>
  </si>
  <si>
    <t>Meas &amp; Reg. Equipment</t>
  </si>
  <si>
    <t>Purification Equipment</t>
  </si>
  <si>
    <t>Total Storage Plant</t>
  </si>
  <si>
    <t>Transmission Plant</t>
  </si>
  <si>
    <t>Structures &amp; Improvements</t>
  </si>
  <si>
    <t>Other Structues</t>
  </si>
  <si>
    <t>Mains Cathodic Protection</t>
  </si>
  <si>
    <t>Mains - Steel</t>
  </si>
  <si>
    <t>Mains - Anodes</t>
  </si>
  <si>
    <t>Meas. &amp; Reg. Equipment</t>
  </si>
  <si>
    <t>Total Transmission Plant</t>
  </si>
  <si>
    <t>Distribution Plant</t>
  </si>
  <si>
    <t>Land &amp; Land Rights</t>
  </si>
  <si>
    <t>Land Rights</t>
  </si>
  <si>
    <t>Land Other</t>
  </si>
  <si>
    <t>Structures &amp; Improvements T.B.</t>
  </si>
  <si>
    <t>Improvements</t>
  </si>
  <si>
    <t>Mains - Plastic</t>
  </si>
  <si>
    <t>Mains - Leak Clamps</t>
  </si>
  <si>
    <t>Meas &amp; Reg. Sta. Equip - General</t>
  </si>
  <si>
    <t>Meas &amp; Reg. Sta. Equip - City Gate</t>
  </si>
  <si>
    <t>Meas &amp; Reg. Sta. Equipment T.b.</t>
  </si>
  <si>
    <t>Services</t>
  </si>
  <si>
    <t>Meters</t>
  </si>
  <si>
    <t>Meter Installaitons</t>
  </si>
  <si>
    <t>House Regulators</t>
  </si>
  <si>
    <t>House Reg. Installations</t>
  </si>
  <si>
    <t>Ind. Meas. &amp; Reg. Sta. Equipment</t>
  </si>
  <si>
    <t>Total Distribution Plant</t>
  </si>
  <si>
    <t>General Plant **</t>
  </si>
  <si>
    <t>Structures-Brick</t>
  </si>
  <si>
    <t>Air Conditioning Equipment</t>
  </si>
  <si>
    <t>Improvement to leased Premises</t>
  </si>
  <si>
    <t>Office Furniture &amp; Equipment</t>
  </si>
  <si>
    <t>Office Machines</t>
  </si>
  <si>
    <t>Transportation Equipment</t>
  </si>
  <si>
    <t>Trailers</t>
  </si>
  <si>
    <t>Tools, Shop &amp; Garage Equipment</t>
  </si>
  <si>
    <t>Ditchers</t>
  </si>
  <si>
    <t>Backhoes</t>
  </si>
  <si>
    <t>Welders</t>
  </si>
  <si>
    <t>Communication Equipment</t>
  </si>
  <si>
    <t>Communication Equip.</t>
  </si>
  <si>
    <t>Communication Equip. - Telemetering</t>
  </si>
  <si>
    <t>Miscellaneous Equipment</t>
  </si>
  <si>
    <t>Servers Hardware</t>
  </si>
  <si>
    <t>Servers Software</t>
  </si>
  <si>
    <t>Other Tangible Property - Network - H/W</t>
  </si>
  <si>
    <t>Other Tang. Property - PC Hardware</t>
  </si>
  <si>
    <t>Other Tang. Property - PC Software</t>
  </si>
  <si>
    <t>Other Tang. Property - Mainframe S/W</t>
  </si>
  <si>
    <t>Total General Plant</t>
  </si>
  <si>
    <t>Total Plant  (Div 9)</t>
  </si>
  <si>
    <t>Kentucky-Mid-States General Office (Division 091)</t>
  </si>
  <si>
    <t>Misc Intangible Plant</t>
  </si>
  <si>
    <t>Other Prop. On Cust. Prem</t>
  </si>
  <si>
    <t>General Plant</t>
  </si>
  <si>
    <t>Structures Frame</t>
  </si>
  <si>
    <t>Office Furniture And</t>
  </si>
  <si>
    <t>Stores Equipment</t>
  </si>
  <si>
    <t>Power Operated Equipment</t>
  </si>
  <si>
    <t>Other Tangible Property</t>
  </si>
  <si>
    <t>Other Tangible Property - Servers - H/W</t>
  </si>
  <si>
    <t>Other Tangible Property - Servers - S/W</t>
  </si>
  <si>
    <t>Total Plant  (Div 91)</t>
  </si>
  <si>
    <t>Shared Services General Office (Division 002)</t>
  </si>
  <si>
    <t>G-Structures &amp; Improvements</t>
  </si>
  <si>
    <t>Struct &amp; Improv AEAM</t>
  </si>
  <si>
    <t>Improv-Leased AEAM</t>
  </si>
  <si>
    <t>Remittance Processing Equip</t>
  </si>
  <si>
    <t>G-Office Furniture &amp; Equip.</t>
  </si>
  <si>
    <t>Off Furn &amp; Equip-AEAM</t>
  </si>
  <si>
    <t>Tools And Garage-AEAM</t>
  </si>
  <si>
    <t>Laboratory Equipment</t>
  </si>
  <si>
    <t>Commun Equip AEAM</t>
  </si>
  <si>
    <t>Misc Equip - AEAM</t>
  </si>
  <si>
    <t>Other Tang. Property - CPU</t>
  </si>
  <si>
    <t>Other Tangible Property - MF - Hardware</t>
  </si>
  <si>
    <t>Other Tang. Property - Application Software</t>
  </si>
  <si>
    <t>Servers-Hardware-AEAM</t>
  </si>
  <si>
    <t>Servers-Software-AEAM</t>
  </si>
  <si>
    <t>Network Hardware-AEAM</t>
  </si>
  <si>
    <t>39924-Oth Tang Prop - Gen.</t>
  </si>
  <si>
    <t>Pc Hardware-AEAM</t>
  </si>
  <si>
    <t>Application SW-AEAM</t>
  </si>
  <si>
    <t>ALGN-Servers-Hardware</t>
  </si>
  <si>
    <t>ALGN-Servers-Software</t>
  </si>
  <si>
    <t>ALGN-Application SW</t>
  </si>
  <si>
    <t>Total General Plant  (Div 2)</t>
  </si>
  <si>
    <t>Shared Services Customer Support (Division 012)</t>
  </si>
  <si>
    <t>CKV-Land &amp; Land Rights</t>
  </si>
  <si>
    <t>CKV-Structures &amp; Improvements</t>
  </si>
  <si>
    <t>Remittance Processing</t>
  </si>
  <si>
    <t>39103-Office Furn. - Copiers &amp; Type</t>
  </si>
  <si>
    <t>CKV-Office Furn &amp; Eq</t>
  </si>
  <si>
    <t>CKV-Transportation Eq</t>
  </si>
  <si>
    <t>CKV-Tools Shop Garage</t>
  </si>
  <si>
    <t>CKV-Laboratory Equip</t>
  </si>
  <si>
    <t>CKV-Communication Equipment</t>
  </si>
  <si>
    <t>CKV-Misc Equipment</t>
  </si>
  <si>
    <t>CKV-Other Tangible Property</t>
  </si>
  <si>
    <t>CKV-Oth Tang Prop-PC Hardware</t>
  </si>
  <si>
    <t>CKV-Oth Tang Prop-PC Software</t>
  </si>
  <si>
    <t>CKV-Oth Tang Prop-App</t>
  </si>
  <si>
    <t>Oth Tang Prop - Gen.</t>
  </si>
  <si>
    <t>Total General Plant  (Div 12)</t>
  </si>
  <si>
    <t>Total Plant (Div 009, 091, 002, 012)</t>
  </si>
  <si>
    <t>Data Source:</t>
  </si>
  <si>
    <t>KY Plant Data-2024.xlsx</t>
  </si>
  <si>
    <t>NOTE: CWIP is excluded</t>
  </si>
  <si>
    <t>Schedule B-2 F</t>
  </si>
  <si>
    <t>Jurisdictional Accumulated Depreciation &amp; Amortization</t>
  </si>
  <si>
    <t>FR 16(8)(b)3</t>
  </si>
  <si>
    <t>Schedule B-3 B</t>
  </si>
  <si>
    <t>Total Intangible Plant Reserves</t>
  </si>
  <si>
    <t>Total Natural Gas Production Plant Reserves</t>
  </si>
  <si>
    <t>Total Storage Plant Reserves</t>
  </si>
  <si>
    <t>Total Production Plant - LPG Reserves</t>
  </si>
  <si>
    <t>Total Distribution Plant Reserves</t>
  </si>
  <si>
    <t>38900-Land &amp; Land Rights</t>
  </si>
  <si>
    <t>39000-Structures &amp; Improvements</t>
  </si>
  <si>
    <t>39002-Structures - Brick</t>
  </si>
  <si>
    <t>39003-Improvements</t>
  </si>
  <si>
    <t>39004-Air Conditioning Equipment</t>
  </si>
  <si>
    <t>39009-Improv. to Leased Premises</t>
  </si>
  <si>
    <t>39100-Office Furniture &amp; Equipment</t>
  </si>
  <si>
    <t>39200-Transportation Equipment</t>
  </si>
  <si>
    <t>39202-WKG Trailers</t>
  </si>
  <si>
    <t>39400-Tools, Shop, &amp; Garage Equip.</t>
  </si>
  <si>
    <t>39603-Ditchers</t>
  </si>
  <si>
    <t>39604-Backhoes</t>
  </si>
  <si>
    <t>39605-Welders</t>
  </si>
  <si>
    <t>39700-Communication Equipment</t>
  </si>
  <si>
    <t>39705-Comm. Equip. - Telemetering</t>
  </si>
  <si>
    <t>39800-Miscellaneous Equipment</t>
  </si>
  <si>
    <t>39903-Oth Tang Prop - Network - H/W</t>
  </si>
  <si>
    <t>39906-Oth Tang Prop - PC Hardware</t>
  </si>
  <si>
    <t>39907-Oth Tang Prop - PC Software</t>
  </si>
  <si>
    <t>39908-Oth Tang Prop - Appl Software</t>
  </si>
  <si>
    <t>RWIP</t>
  </si>
  <si>
    <t>Retirement Work in Progress</t>
  </si>
  <si>
    <t>Total General Plant Reserves</t>
  </si>
  <si>
    <t>Total Depr Reserves  (Div 9)</t>
  </si>
  <si>
    <t>39001-Structures - Frame</t>
  </si>
  <si>
    <t>39200-Trans Equip- Group</t>
  </si>
  <si>
    <t>39600-Power Operated Equipment</t>
  </si>
  <si>
    <t>39900-Other Tangible Property</t>
  </si>
  <si>
    <t>39901-Oth Tang Prop - Servers - H/W</t>
  </si>
  <si>
    <t>39902-Oth Tang Prop - Servers - S/W</t>
  </si>
  <si>
    <t>Total Depr Reserves  (Div 91)</t>
  </si>
  <si>
    <t>39005-G-Structures &amp; Improvements</t>
  </si>
  <si>
    <t>39102-Remittance Processing Equipment</t>
  </si>
  <si>
    <t>39104-G-Office Furniture &amp; Equip.</t>
  </si>
  <si>
    <t>39300-Stores Equipment</t>
  </si>
  <si>
    <t>39500-Laboratory Equipment</t>
  </si>
  <si>
    <t>39900-Other Tangible Equipm</t>
  </si>
  <si>
    <t>39904-Oth Tang Prop - CPU</t>
  </si>
  <si>
    <t>39905-Oth Tang Prop - MF Hardware</t>
  </si>
  <si>
    <t>39909-Oth Tang Prop - Mainframe S/W</t>
  </si>
  <si>
    <t>ADJ</t>
  </si>
  <si>
    <t>WTW Adjustment (1)</t>
  </si>
  <si>
    <t>Total Depr Reserves  (Div 2)</t>
  </si>
  <si>
    <t>38900-Land</t>
  </si>
  <si>
    <t>38910-CKV-Land &amp; Land Rights</t>
  </si>
  <si>
    <t>39010-CKV-Structures &amp; Improvements</t>
  </si>
  <si>
    <t>39710-CKV-Communication Equipment</t>
  </si>
  <si>
    <t>39910-CKV-Other Tangible Property</t>
  </si>
  <si>
    <t>39916-CKV-Oth Tang Prop-PC Hardware</t>
  </si>
  <si>
    <t>39917-CKV-Oth Tang Prop-PC Software</t>
  </si>
  <si>
    <t>Total Depr Reserves  (Div 12)</t>
  </si>
  <si>
    <t>Total Accumulated Depreciation &amp; Amortization (Div 009, 091, 002, 012)</t>
  </si>
  <si>
    <t>DATA SOURCE:</t>
  </si>
  <si>
    <t>Schedule B-3 F</t>
  </si>
  <si>
    <t>FR 16(8)(b)3.1</t>
  </si>
  <si>
    <t>Schedule B-3.1</t>
  </si>
  <si>
    <t>12 Months</t>
  </si>
  <si>
    <t>O&amp;M</t>
  </si>
  <si>
    <t>Expense</t>
  </si>
  <si>
    <t>Factor</t>
  </si>
  <si>
    <t>Total Intangible Plant Amort.</t>
  </si>
  <si>
    <t>Total Natural Gas Production Plant Depr</t>
  </si>
  <si>
    <t>Total Storage Plant Depr</t>
  </si>
  <si>
    <t>Total Production Plant - (LPG)  Depr</t>
  </si>
  <si>
    <t>Total Distribution Plant Depr</t>
  </si>
  <si>
    <t>Total General Plant Depr</t>
  </si>
  <si>
    <t>Total Depreciation Expense  (Div 9)</t>
  </si>
  <si>
    <t>Total Intangible Plant Depr</t>
  </si>
  <si>
    <t>Total Depreciation Expense  (Div 91)</t>
  </si>
  <si>
    <r>
      <t>WTW Adjustment</t>
    </r>
    <r>
      <rPr>
        <vertAlign val="superscript"/>
        <sz val="12"/>
        <rFont val="Helvetica-Narrow"/>
      </rPr>
      <t>1</t>
    </r>
  </si>
  <si>
    <t>Total Depreciation Expense  (Div 2)</t>
  </si>
  <si>
    <t>Total Depreciation Expense  (Div 12)</t>
  </si>
  <si>
    <t>Note: 1.  This amount relates to the reclass of depreciaiton and amortization expense due to the Willis Towers Watson identified adjustment during years 2018-2021.  This amount began being amortized in November 2021 and will continue for 5 years.</t>
  </si>
  <si>
    <t>Data Source</t>
  </si>
  <si>
    <t>Allowance For Working Capital</t>
  </si>
  <si>
    <t>FR 16(8)(b)4</t>
  </si>
  <si>
    <t>Schedule B-4 B</t>
  </si>
  <si>
    <t>Witness: Christian, Waller</t>
  </si>
  <si>
    <t>Description of methodology</t>
  </si>
  <si>
    <t>Working Capital</t>
  </si>
  <si>
    <t>used to determine</t>
  </si>
  <si>
    <t>Workpaper</t>
  </si>
  <si>
    <t>Total</t>
  </si>
  <si>
    <t>Component</t>
  </si>
  <si>
    <t>Jurisdictional Requirement</t>
  </si>
  <si>
    <t>Reference No.</t>
  </si>
  <si>
    <t>Company</t>
  </si>
  <si>
    <t xml:space="preserve"> 1</t>
  </si>
  <si>
    <t>Cash Working Capital</t>
  </si>
  <si>
    <t>Lead/Lag Study</t>
  </si>
  <si>
    <t>Material &amp; Supplies</t>
  </si>
  <si>
    <t>13 Month Average Balance</t>
  </si>
  <si>
    <t xml:space="preserve">Gas Stored Underground </t>
  </si>
  <si>
    <t>Prepayments</t>
  </si>
  <si>
    <t>Total Working Capital Requirements</t>
  </si>
  <si>
    <t>Schedule B-4 F</t>
  </si>
  <si>
    <t xml:space="preserve">Working Capital Components </t>
  </si>
  <si>
    <t>FR 16(8)(b)4.1</t>
  </si>
  <si>
    <t>Schedule B-4.1 B</t>
  </si>
  <si>
    <t>Base Period Ending Balance</t>
  </si>
  <si>
    <t>13 Month Avg</t>
  </si>
  <si>
    <t>Material &amp; Supplies (Account 1540 &amp; 1630)</t>
  </si>
  <si>
    <t>Kentucky Direct (Div 009)</t>
  </si>
  <si>
    <t>KY/Mid-States General Office (Div 091)</t>
  </si>
  <si>
    <t>Shared Services General Office (Div 002)</t>
  </si>
  <si>
    <t>Shared Services Customer Support (Div 012)</t>
  </si>
  <si>
    <t>Gas Stored Underground (Account 1641)</t>
  </si>
  <si>
    <t>Prepayments (Account 1650)</t>
  </si>
  <si>
    <t>Total Other Working Capital Allowances</t>
  </si>
  <si>
    <t>Schedule B-4.1 F</t>
  </si>
  <si>
    <t>Forecasted Period Ending Balance</t>
  </si>
  <si>
    <t>Cash Working Capital Components - 1 / 8 O&amp;M Expenses</t>
  </si>
  <si>
    <t>FR 16(8)(b)4.2</t>
  </si>
  <si>
    <t>Schedule B-4.2 B</t>
  </si>
  <si>
    <t xml:space="preserve">Total </t>
  </si>
  <si>
    <t>1 /8 Method</t>
  </si>
  <si>
    <t>Jurisdictional</t>
  </si>
  <si>
    <t>Percent</t>
  </si>
  <si>
    <t>(1)</t>
  </si>
  <si>
    <t>(2)</t>
  </si>
  <si>
    <t>(3)</t>
  </si>
  <si>
    <t>12.50%</t>
  </si>
  <si>
    <t>Total O &amp; M Expenses</t>
  </si>
  <si>
    <t>Schedule B-4.2 F</t>
  </si>
  <si>
    <t>Deferred  Credits and Accumulated Deferred Income Taxes</t>
  </si>
  <si>
    <t>Data:__X___Base Period_____Forecasted Period</t>
  </si>
  <si>
    <t>FR 16(8)(b)5</t>
  </si>
  <si>
    <t>Type of Filing:___X____Original________Updated</t>
  </si>
  <si>
    <t>Sch. B-5 B</t>
  </si>
  <si>
    <t>Witness: Waller, Multer</t>
  </si>
  <si>
    <t>Period ending</t>
  </si>
  <si>
    <t>13-Month</t>
  </si>
  <si>
    <t>Account</t>
  </si>
  <si>
    <t>Period End</t>
  </si>
  <si>
    <t>DIVISION 09</t>
  </si>
  <si>
    <t>Account 190 - Accumulated Deferred Income Taxes (1)</t>
  </si>
  <si>
    <t>Account 282 - Accumulated Deferred Income Taxes</t>
  </si>
  <si>
    <t>Account 283 - Accumulated Deferred Income Taxes - Other</t>
  </si>
  <si>
    <t>Div 09 Accumulated Deferred Income Taxes</t>
  </si>
  <si>
    <t>DIVISION 02</t>
  </si>
  <si>
    <t>Account 190 - Accumulated Deferred Income Taxes</t>
  </si>
  <si>
    <t>Div 02 Accumulated Deferred Income Taxes</t>
  </si>
  <si>
    <t>DIVISION 12</t>
  </si>
  <si>
    <t>Div 012 Accumulated Deferred Income Taxes</t>
  </si>
  <si>
    <t>DIVISION 91</t>
  </si>
  <si>
    <t>Account 255 - Accumulated Deferred Investment Tax Credits</t>
  </si>
  <si>
    <t>Div 91 Accumulated Deferred Income Taxes</t>
  </si>
  <si>
    <t>Total Deferred Inc. Taxes and Investment Tax  Credits</t>
  </si>
  <si>
    <t>Data:_____Base Period___X__Forecasted Period</t>
  </si>
  <si>
    <t>Sch. B-5 F</t>
  </si>
  <si>
    <t>Prorated</t>
  </si>
  <si>
    <t xml:space="preserve">      (excluding forecasted change in NOLC)</t>
  </si>
  <si>
    <t>Forecasted Change in NOLC</t>
  </si>
  <si>
    <t>Forecasted 13-month Average ADIT in Rate Base</t>
  </si>
  <si>
    <t xml:space="preserve">Calculation of Change in NOLC </t>
  </si>
  <si>
    <t>(from 13-month average Base Period to 13-month average Forecasted Period</t>
  </si>
  <si>
    <t>Forecasted Test Period</t>
  </si>
  <si>
    <t>13-month average Rate Base</t>
  </si>
  <si>
    <t>B.1 F</t>
  </si>
  <si>
    <t>Required Operating Income</t>
  </si>
  <si>
    <t>A.1</t>
  </si>
  <si>
    <t>Interest Deduction</t>
  </si>
  <si>
    <t>E.1</t>
  </si>
  <si>
    <t>Return on Equity Portion of Rate Base</t>
  </si>
  <si>
    <t>line 50 - line 52</t>
  </si>
  <si>
    <t>Return, grossed up for Income Tax</t>
  </si>
  <si>
    <t>Line 54 / (1-tax rate)</t>
  </si>
  <si>
    <t>Tax Expense on Return</t>
  </si>
  <si>
    <t>Line 56 x tax rate</t>
  </si>
  <si>
    <t>Change In ADIT, excluding forecasted change in NOLC</t>
  </si>
  <si>
    <t>Line 37; B.5 B</t>
  </si>
  <si>
    <t>Required Change in NOLC</t>
  </si>
  <si>
    <r>
      <t>Total Required Change in Accumulated Deferred Income Taxes</t>
    </r>
    <r>
      <rPr>
        <b/>
        <vertAlign val="superscript"/>
        <sz val="8.4"/>
        <rFont val="Helvetica-Narrow"/>
      </rPr>
      <t>1</t>
    </r>
  </si>
  <si>
    <t>B.1 F; B.1 B</t>
  </si>
  <si>
    <t>ADIT Reconciliation</t>
  </si>
  <si>
    <t>Avg ADIT, Base Period</t>
  </si>
  <si>
    <t>B.5 B</t>
  </si>
  <si>
    <t>13-Month Average ADIT, Forecasted Period, excl, Change in NOLC</t>
  </si>
  <si>
    <t>Line 37</t>
  </si>
  <si>
    <t>Change in NOLC</t>
  </si>
  <si>
    <t>Line 39</t>
  </si>
  <si>
    <t>Total Required Change in Accumulated Deferred Income Taxes</t>
  </si>
  <si>
    <t>Line 71 - Line 67</t>
  </si>
  <si>
    <r>
      <rPr>
        <i/>
        <vertAlign val="superscript"/>
        <sz val="8.4"/>
        <rFont val="Helvetica-Narrow"/>
      </rPr>
      <t>1</t>
    </r>
    <r>
      <rPr>
        <i/>
        <sz val="12"/>
        <rFont val="Helvetica-Narrow"/>
      </rPr>
      <t>Because the Company is in a NOLC position, the total change in ADIT must equal the tax expenses included in revenue requirement</t>
    </r>
  </si>
  <si>
    <t>FR 16(8)(b)6</t>
  </si>
  <si>
    <t>Sch. B-6 B</t>
  </si>
  <si>
    <t>Account 252 - Customer Advances For Construction</t>
  </si>
  <si>
    <t>Total Account 252 - Customer Advances For Construction</t>
  </si>
  <si>
    <t>Sch. B-6 F</t>
  </si>
  <si>
    <t>Working Capital Components</t>
  </si>
  <si>
    <t>WP B.4.1 F</t>
  </si>
  <si>
    <t>actual</t>
  </si>
  <si>
    <t>projected</t>
  </si>
  <si>
    <t>Materials &amp; Supplies</t>
  </si>
  <si>
    <t>Account 1540- Plant Materials and Operating Supplies</t>
  </si>
  <si>
    <t>Account 1560- Other Materials and Supplies</t>
  </si>
  <si>
    <t xml:space="preserve">Account 1630- Stores Expense Undistributed </t>
  </si>
  <si>
    <t>Total Materials &amp; Supplies</t>
  </si>
  <si>
    <t>Gas Stored Underground- Account 1641</t>
  </si>
  <si>
    <t>Prepayments- Account 1650</t>
  </si>
  <si>
    <t>Balance Sheet_Report-Misc BS Accts_with projections.xlsx</t>
  </si>
  <si>
    <t>KY Revenue  Billing Unit Forecast TYE 6.30.2024.xlsx</t>
  </si>
  <si>
    <t xml:space="preserve"> </t>
  </si>
  <si>
    <t>WP B-5 B</t>
  </si>
  <si>
    <t>Sub</t>
  </si>
  <si>
    <t>forecast</t>
  </si>
  <si>
    <t>13 month</t>
  </si>
  <si>
    <t>Acct</t>
  </si>
  <si>
    <t>Deferred Liablity Amortization</t>
  </si>
  <si>
    <t>Base Period</t>
  </si>
  <si>
    <t>Regulatory Liability Balance</t>
  </si>
  <si>
    <t>Amortization Expense</t>
  </si>
  <si>
    <t>ADIT Excess Deferred Liabilities</t>
  </si>
  <si>
    <t>Accounts 2530 - 27909, 2420 - 27909</t>
  </si>
  <si>
    <t>(13 Month Average)</t>
  </si>
  <si>
    <t>Sched. B-5</t>
  </si>
  <si>
    <t>Budgeted</t>
  </si>
  <si>
    <t>Forecast</t>
  </si>
  <si>
    <t>Protected Balance and Amortization Only</t>
  </si>
  <si>
    <t>Test Period Ending Balance</t>
  </si>
  <si>
    <t>Test Period 13-Month Balance</t>
  </si>
  <si>
    <t>Test Period Amort. Expense</t>
  </si>
  <si>
    <t>Full Amortization Schedule</t>
  </si>
  <si>
    <t>Amortization</t>
  </si>
  <si>
    <t>Protected</t>
  </si>
  <si>
    <t>Unprotected</t>
  </si>
  <si>
    <t>Total Reg Liability</t>
  </si>
  <si>
    <t>Accelerated Unprotected</t>
  </si>
  <si>
    <t>Beginning Regulatory Liability</t>
  </si>
  <si>
    <t>First Change in Rates</t>
  </si>
  <si>
    <t>New Rate Set</t>
  </si>
  <si>
    <t>Forecasted Test Period End</t>
  </si>
  <si>
    <t>Deferred  Credits</t>
  </si>
  <si>
    <t>Sched. B-6</t>
  </si>
  <si>
    <t>Waller</t>
  </si>
  <si>
    <t>Atmos Energy Corporation, Kentucky/Mid-States Division</t>
  </si>
  <si>
    <t xml:space="preserve">Kentucky Jurisdiction Case No. 2024-00276 </t>
  </si>
  <si>
    <t>Base Period: Twelve Months Ended December 31, 2024</t>
  </si>
  <si>
    <t>Forecasted Test Period:  Twelve Months Ended March 31, 2026</t>
  </si>
  <si>
    <t>Type of Filing:___X____Original________Updated ________Revised</t>
  </si>
  <si>
    <t>Production O&amp;M Expense</t>
  </si>
  <si>
    <t>Storage O&amp;M Expense</t>
  </si>
  <si>
    <t>Transmission O&amp;M Expense</t>
  </si>
  <si>
    <t>Distribution O&amp;M Expense</t>
  </si>
  <si>
    <t>Customer Accting. &amp; Collection</t>
  </si>
  <si>
    <t>Customer Service &amp; Information</t>
  </si>
  <si>
    <t>Sales Expense</t>
  </si>
  <si>
    <t>Admin. &amp; General Expense</t>
  </si>
  <si>
    <t>Gas Storage 2024.xlsx</t>
  </si>
  <si>
    <t>Balance Sheet_Report-Misc BS Accts_with projections 2024.xlsx</t>
  </si>
  <si>
    <t>KY ADIT - EDIT Tax Update June 2024.xlsx</t>
  </si>
  <si>
    <t>Balance Sheet_Report-AIC Accts_w projections 2024.xlsx</t>
  </si>
  <si>
    <t>WP B.5 B1</t>
  </si>
  <si>
    <t>WP B.5 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</si>
</sst>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_);_(* \(#,##0.0\);_(* &quot;-&quot;??_);_(@_)"/>
    <numFmt numFmtId="167" formatCode="0.00000%"/>
    <numFmt numFmtId="168" formatCode="0.000000%"/>
    <numFmt numFmtId="169" formatCode="0.0000000%"/>
    <numFmt numFmtId="170" formatCode="0.000000000000000%"/>
    <numFmt numFmtId="171" formatCode="_(* #,##0.0000_);_(* \(#,##0.0000\);_(* &quot;-&quot;??_);_(@_)"/>
    <numFmt numFmtId="172" formatCode="0_);\(0\)"/>
    <numFmt numFmtId="173" formatCode="#,##0.0000_);\(#,##0.0000\)"/>
    <numFmt numFmtId="174" formatCode="[$-409]mmm\-yy;@"/>
  </numFmts>
  <fonts count="18">
    <font>
      <sz val="12"/>
      <name val="Helvetica-Narrow"/>
      <family val="2"/>
    </font>
    <font>
      <b/>
      <sz val="12"/>
      <name val="Helvetica-Narrow"/>
      <family val="2"/>
    </font>
    <font>
      <b/>
      <sz val="12"/>
      <name val="Helvetica-Narrow"/>
    </font>
    <font>
      <sz val="12"/>
      <name val="Times New Roman"/>
      <family val="1"/>
    </font>
    <font>
      <i/>
      <sz val="8"/>
      <name val="Helvetica-Narrow"/>
    </font>
    <font>
      <u/>
      <sz val="12"/>
      <name val="Helvetica-Narrow"/>
      <family val="2"/>
    </font>
    <font>
      <i/>
      <sz val="10"/>
      <name val="Helvetica-Narrow"/>
    </font>
    <font>
      <sz val="10"/>
      <name val="Arial"/>
      <family val="2"/>
    </font>
    <font>
      <sz val="12"/>
      <name val="Helvetica-Narrow"/>
    </font>
    <font>
      <vertAlign val="superscript"/>
      <sz val="12"/>
      <name val="Helvetica-Narrow"/>
    </font>
    <font>
      <i/>
      <sz val="12"/>
      <name val="Helvetica-Narrow"/>
    </font>
    <font>
      <b/>
      <vertAlign val="superscript"/>
      <sz val="8.4"/>
      <name val="Helvetica-Narrow"/>
    </font>
    <font>
      <i/>
      <vertAlign val="superscript"/>
      <sz val="8.4"/>
      <name val="Helvetica-Narrow"/>
    </font>
    <font>
      <b/>
      <u/>
      <sz val="12"/>
      <name val="Helvetica-Narrow"/>
    </font>
    <font>
      <b/>
      <sz val="11"/>
      <name val="Helvetica-Narrow"/>
    </font>
    <font>
      <b/>
      <sz val="10"/>
      <name val="Helvetica-Narrow"/>
    </font>
    <font>
      <sz val="10"/>
      <name val="Helvetica-Narrow"/>
      <family val="2"/>
    </font>
    <font>
      <sz val="12"/>
      <name val="Helvetica-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5">
    <xf numFmtId="37" fontId="0" fillId="0" borderId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</cellStyleXfs>
  <cellXfs count="244">
    <xf numFmtId="37" fontId="0" fillId="0" borderId="0" xfId="0"/>
    <xf numFmtId="37" fontId="2" fillId="0" borderId="1" xfId="0" applyFont="1" applyBorder="1" applyAlignment="1">
      <alignment horizontal="center"/>
    </xf>
    <xf numFmtId="37" fontId="4" fillId="0" borderId="0" xfId="0" applyFont="1" applyAlignment="1" applyProtection="1">
      <alignment horizontal="left" wrapText="1"/>
    </xf>
    <xf numFmtId="14" fontId="2" fillId="0" borderId="7" xfId="0" applyNumberFormat="1" applyFont="1" applyBorder="1" applyAlignment="1">
      <alignment horizontal="center"/>
    </xf>
    <xf numFmtId="37" fontId="2" fillId="0" borderId="7" xfId="0" applyFont="1" applyBorder="1" applyAlignment="1" applyProtection="1">
      <alignment horizontal="center"/>
    </xf>
    <xf numFmtId="37" fontId="2" fillId="0" borderId="0" xfId="0" applyFont="1"/>
    <xf numFmtId="37" fontId="5" fillId="0" borderId="0" xfId="0" applyFont="1" applyAlignment="1" applyProtection="1">
      <alignment horizontal="left"/>
    </xf>
    <xf numFmtId="44" fontId="0" fillId="0" borderId="0" xfId="2" applyFont="1" applyFill="1"/>
    <xf numFmtId="9" fontId="0" fillId="0" borderId="0" xfId="3" applyFont="1" applyFill="1" applyAlignment="1">
      <alignment horizontal="center"/>
    </xf>
    <xf numFmtId="9" fontId="0" fillId="0" borderId="0" xfId="3" applyFont="1" applyFill="1"/>
    <xf numFmtId="165" fontId="0" fillId="0" borderId="0" xfId="1" applyNumberFormat="1" applyFont="1" applyFill="1"/>
    <xf numFmtId="164" fontId="0" fillId="0" borderId="0" xfId="3" applyNumberFormat="1" applyFont="1" applyFill="1" applyAlignment="1">
      <alignment horizontal="center"/>
    </xf>
    <xf numFmtId="165" fontId="0" fillId="0" borderId="0" xfId="1" applyNumberFormat="1" applyFont="1" applyFill="1" applyBorder="1"/>
    <xf numFmtId="164" fontId="0" fillId="0" borderId="5" xfId="2" applyNumberFormat="1" applyFont="1" applyFill="1" applyBorder="1"/>
    <xf numFmtId="164" fontId="0" fillId="0" borderId="0" xfId="2" applyNumberFormat="1" applyFont="1" applyFill="1"/>
    <xf numFmtId="10" fontId="0" fillId="0" borderId="0" xfId="3" applyNumberFormat="1" applyFont="1" applyFill="1"/>
    <xf numFmtId="43" fontId="2" fillId="0" borderId="0" xfId="1" applyFont="1" applyFill="1" applyAlignment="1" applyProtection="1">
      <alignment horizontal="left"/>
    </xf>
    <xf numFmtId="165" fontId="0" fillId="0" borderId="1" xfId="1" applyNumberFormat="1" applyFont="1" applyFill="1" applyBorder="1"/>
    <xf numFmtId="10" fontId="0" fillId="0" borderId="0" xfId="3" applyNumberFormat="1" applyFont="1" applyFill="1" applyAlignment="1">
      <alignment horizontal="center"/>
    </xf>
    <xf numFmtId="164" fontId="0" fillId="0" borderId="0" xfId="2" applyNumberFormat="1" applyFont="1" applyFill="1" applyBorder="1"/>
    <xf numFmtId="166" fontId="0" fillId="0" borderId="0" xfId="1" applyNumberFormat="1" applyFont="1" applyFill="1"/>
    <xf numFmtId="37" fontId="6" fillId="0" borderId="0" xfId="0" applyFont="1"/>
    <xf numFmtId="0" fontId="7" fillId="0" borderId="0" xfId="0" applyNumberFormat="1" applyFont="1"/>
    <xf numFmtId="37" fontId="7" fillId="0" borderId="0" xfId="0" applyFont="1" applyAlignment="1">
      <alignment horizontal="left"/>
    </xf>
    <xf numFmtId="10" fontId="0" fillId="0" borderId="0" xfId="3" applyNumberFormat="1" applyFont="1" applyAlignment="1">
      <alignment horizontal="center"/>
    </xf>
    <xf numFmtId="37" fontId="2" fillId="0" borderId="7" xfId="0" applyFont="1" applyBorder="1" applyAlignment="1">
      <alignment horizontal="center"/>
    </xf>
    <xf numFmtId="37" fontId="2" fillId="0" borderId="9" xfId="0" applyFont="1" applyBorder="1" applyAlignment="1" applyProtection="1">
      <alignment horizontal="center"/>
    </xf>
    <xf numFmtId="167" fontId="0" fillId="0" borderId="0" xfId="3" applyNumberFormat="1" applyFont="1" applyAlignment="1">
      <alignment horizontal="center"/>
    </xf>
    <xf numFmtId="165" fontId="0" fillId="0" borderId="5" xfId="1" applyNumberFormat="1" applyFont="1" applyFill="1" applyBorder="1"/>
    <xf numFmtId="0" fontId="8" fillId="0" borderId="0" xfId="0" applyNumberFormat="1" applyFont="1" applyAlignment="1">
      <alignment horizontal="center"/>
    </xf>
    <xf numFmtId="37" fontId="8" fillId="0" borderId="0" xfId="0" applyFont="1" applyAlignment="1" applyProtection="1">
      <alignment horizontal="left"/>
    </xf>
    <xf numFmtId="10" fontId="8" fillId="0" borderId="0" xfId="3" applyNumberFormat="1" applyFont="1" applyFill="1" applyAlignment="1">
      <alignment horizontal="center"/>
    </xf>
    <xf numFmtId="37" fontId="8" fillId="0" borderId="0" xfId="0" applyFont="1"/>
    <xf numFmtId="10" fontId="0" fillId="0" borderId="0" xfId="3" quotePrefix="1" applyNumberFormat="1" applyFont="1" applyFill="1" applyAlignment="1">
      <alignment horizontal="right"/>
    </xf>
    <xf numFmtId="37" fontId="8" fillId="0" borderId="0" xfId="0" applyFont="1" applyAlignment="1" applyProtection="1">
      <alignment horizontal="center"/>
    </xf>
    <xf numFmtId="37" fontId="8" fillId="0" borderId="0" xfId="0" applyFont="1" applyAlignment="1">
      <alignment horizontal="right"/>
    </xf>
    <xf numFmtId="37" fontId="8" fillId="0" borderId="0" xfId="0" applyFont="1" applyAlignment="1" applyProtection="1">
      <alignment horizontal="right"/>
    </xf>
    <xf numFmtId="37" fontId="8" fillId="0" borderId="4" xfId="0" applyFont="1" applyBorder="1"/>
    <xf numFmtId="37" fontId="8" fillId="0" borderId="6" xfId="0" applyFont="1" applyBorder="1"/>
    <xf numFmtId="37" fontId="8" fillId="0" borderId="7" xfId="0" applyFont="1" applyBorder="1"/>
    <xf numFmtId="37" fontId="8" fillId="0" borderId="8" xfId="0" applyFont="1" applyBorder="1"/>
    <xf numFmtId="37" fontId="8" fillId="0" borderId="7" xfId="0" applyFont="1" applyBorder="1" applyAlignment="1" applyProtection="1">
      <alignment horizontal="center"/>
    </xf>
    <xf numFmtId="37" fontId="8" fillId="0" borderId="8" xfId="0" applyFont="1" applyBorder="1" applyAlignment="1" applyProtection="1">
      <alignment horizontal="center"/>
    </xf>
    <xf numFmtId="37" fontId="8" fillId="0" borderId="9" xfId="0" applyFont="1" applyBorder="1" applyAlignment="1" applyProtection="1">
      <alignment horizontal="center"/>
    </xf>
    <xf numFmtId="37" fontId="8" fillId="0" borderId="10" xfId="0" applyFont="1" applyBorder="1" applyAlignment="1" applyProtection="1">
      <alignment horizontal="left"/>
    </xf>
    <xf numFmtId="37" fontId="8" fillId="0" borderId="10" xfId="0" applyFont="1" applyBorder="1" applyAlignment="1" applyProtection="1">
      <alignment horizontal="center"/>
    </xf>
    <xf numFmtId="37" fontId="8" fillId="0" borderId="0" xfId="0" applyFont="1" applyProtection="1"/>
    <xf numFmtId="37" fontId="8" fillId="0" borderId="0" xfId="0" applyFont="1" applyAlignment="1" applyProtection="1">
      <alignment horizontal="left" indent="1"/>
    </xf>
    <xf numFmtId="9" fontId="8" fillId="0" borderId="0" xfId="3" applyFont="1" applyFill="1" applyAlignment="1" applyProtection="1">
      <alignment horizontal="center"/>
    </xf>
    <xf numFmtId="165" fontId="8" fillId="0" borderId="0" xfId="1" applyNumberFormat="1" applyFont="1" applyBorder="1" applyProtection="1"/>
    <xf numFmtId="37" fontId="8" fillId="0" borderId="0" xfId="0" applyFont="1" applyAlignment="1" applyProtection="1">
      <alignment horizontal="left" indent="2"/>
    </xf>
    <xf numFmtId="10" fontId="8" fillId="0" borderId="0" xfId="0" applyNumberFormat="1" applyFont="1" applyAlignment="1" applyProtection="1">
      <alignment horizontal="center"/>
    </xf>
    <xf numFmtId="10" fontId="8" fillId="0" borderId="0" xfId="0" applyNumberFormat="1" applyFont="1" applyProtection="1"/>
    <xf numFmtId="37" fontId="1" fillId="0" borderId="0" xfId="0" applyFont="1"/>
    <xf numFmtId="37" fontId="5" fillId="0" borderId="0" xfId="0" applyFont="1" applyAlignment="1" applyProtection="1">
      <alignment horizontal="center"/>
    </xf>
    <xf numFmtId="37" fontId="2" fillId="0" borderId="0" xfId="0" applyFont="1" applyAlignment="1" applyProtection="1">
      <alignment horizontal="left"/>
    </xf>
    <xf numFmtId="37" fontId="10" fillId="0" borderId="0" xfId="0" applyFont="1"/>
    <xf numFmtId="37" fontId="2" fillId="0" borderId="5" xfId="0" applyFont="1" applyBorder="1"/>
    <xf numFmtId="37" fontId="2" fillId="0" borderId="0" xfId="0" applyFont="1" applyAlignment="1">
      <alignment horizontal="left"/>
    </xf>
    <xf numFmtId="37" fontId="2" fillId="0" borderId="0" xfId="0" applyFont="1" applyAlignment="1">
      <alignment horizontal="center"/>
    </xf>
    <xf numFmtId="37" fontId="2" fillId="0" borderId="13" xfId="0" applyFont="1" applyBorder="1"/>
    <xf numFmtId="37" fontId="13" fillId="0" borderId="0" xfId="0" applyFont="1"/>
    <xf numFmtId="0" fontId="8" fillId="0" borderId="0" xfId="0" applyNumberFormat="1" applyFont="1"/>
    <xf numFmtId="174" fontId="8" fillId="0" borderId="0" xfId="0" quotePrefix="1" applyNumberFormat="1" applyFont="1"/>
    <xf numFmtId="37" fontId="2" fillId="0" borderId="1" xfId="0" applyFont="1" applyBorder="1" applyAlignment="1">
      <alignment horizontal="center" wrapText="1"/>
    </xf>
    <xf numFmtId="0" fontId="14" fillId="0" borderId="1" xfId="4" applyFont="1" applyBorder="1" applyAlignment="1">
      <alignment horizontal="center"/>
    </xf>
    <xf numFmtId="0" fontId="14" fillId="0" borderId="1" xfId="4" applyFont="1" applyBorder="1" applyAlignment="1">
      <alignment horizontal="center" wrapText="1"/>
    </xf>
    <xf numFmtId="0" fontId="14" fillId="0" borderId="0" xfId="4" applyFont="1" applyAlignment="1">
      <alignment horizontal="center" wrapText="1"/>
    </xf>
    <xf numFmtId="17" fontId="8" fillId="0" borderId="0" xfId="0" applyNumberFormat="1" applyFont="1"/>
    <xf numFmtId="37" fontId="15" fillId="3" borderId="0" xfId="0" applyFont="1" applyFill="1" applyAlignment="1">
      <alignment horizontal="center"/>
    </xf>
    <xf numFmtId="37" fontId="8" fillId="3" borderId="0" xfId="0" applyFont="1" applyFill="1"/>
    <xf numFmtId="37" fontId="15" fillId="0" borderId="0" xfId="0" applyFont="1" applyAlignment="1">
      <alignment horizontal="center"/>
    </xf>
    <xf numFmtId="165" fontId="0" fillId="0" borderId="0" xfId="1" applyNumberFormat="1" applyFont="1" applyFill="1" applyBorder="1" applyProtection="1"/>
    <xf numFmtId="165" fontId="0" fillId="0" borderId="0" xfId="1" applyNumberFormat="1" applyFont="1" applyFill="1" applyBorder="1" applyAlignment="1">
      <alignment horizontal="right"/>
    </xf>
    <xf numFmtId="164" fontId="0" fillId="0" borderId="0" xfId="2" applyNumberFormat="1" applyFont="1" applyFill="1" applyAlignment="1">
      <alignment horizontal="right"/>
    </xf>
    <xf numFmtId="37" fontId="0" fillId="0" borderId="0" xfId="0" applyProtection="1"/>
    <xf numFmtId="10" fontId="0" fillId="0" borderId="0" xfId="3" applyNumberFormat="1" applyFont="1" applyAlignment="1" applyProtection="1">
      <alignment horizontal="center"/>
    </xf>
    <xf numFmtId="37" fontId="0" fillId="0" borderId="0" xfId="0" applyAlignment="1">
      <alignment horizontal="center"/>
    </xf>
    <xf numFmtId="37" fontId="0" fillId="0" borderId="0" xfId="0" applyAlignment="1">
      <alignment horizontal="left" indent="1"/>
    </xf>
    <xf numFmtId="37" fontId="0" fillId="0" borderId="0" xfId="0" applyAlignment="1" applyProtection="1">
      <alignment horizontal="left"/>
    </xf>
    <xf numFmtId="37" fontId="0" fillId="0" borderId="0" xfId="0" applyAlignment="1" applyProtection="1">
      <alignment horizontal="center"/>
    </xf>
    <xf numFmtId="37" fontId="0" fillId="0" borderId="0" xfId="0" applyAlignment="1" applyProtection="1">
      <alignment horizontal="centerContinuous"/>
    </xf>
    <xf numFmtId="37" fontId="0" fillId="0" borderId="0" xfId="0" applyAlignment="1">
      <alignment horizontal="centerContinuous"/>
    </xf>
    <xf numFmtId="37" fontId="0" fillId="0" borderId="1" xfId="0" applyBorder="1" applyAlignment="1" applyProtection="1">
      <alignment horizontal="left"/>
    </xf>
    <xf numFmtId="37" fontId="0" fillId="0" borderId="2" xfId="0" applyBorder="1"/>
    <xf numFmtId="37" fontId="0" fillId="0" borderId="1" xfId="0" applyBorder="1"/>
    <xf numFmtId="37" fontId="0" fillId="0" borderId="2" xfId="0" applyBorder="1" applyAlignment="1" applyProtection="1">
      <alignment horizontal="center"/>
    </xf>
    <xf numFmtId="174" fontId="0" fillId="0" borderId="1" xfId="0" applyNumberFormat="1" applyBorder="1" applyAlignment="1">
      <alignment horizontal="center"/>
    </xf>
    <xf numFmtId="37" fontId="0" fillId="0" borderId="1" xfId="0" applyBorder="1" applyAlignment="1">
      <alignment horizontal="center"/>
    </xf>
    <xf numFmtId="172" fontId="0" fillId="0" borderId="0" xfId="0" applyNumberFormat="1" applyProtection="1"/>
    <xf numFmtId="164" fontId="0" fillId="0" borderId="0" xfId="2" applyNumberFormat="1" applyFont="1"/>
    <xf numFmtId="172" fontId="0" fillId="0" borderId="0" xfId="0" applyNumberFormat="1"/>
    <xf numFmtId="172" fontId="0" fillId="0" borderId="0" xfId="0" quotePrefix="1" applyNumberFormat="1" applyAlignment="1" applyProtection="1">
      <alignment horizontal="center"/>
    </xf>
    <xf numFmtId="165" fontId="0" fillId="0" borderId="0" xfId="1" applyNumberFormat="1" applyFont="1" applyFill="1" applyBorder="1" applyAlignment="1" applyProtection="1">
      <alignment horizontal="center"/>
    </xf>
    <xf numFmtId="165" fontId="0" fillId="0" borderId="0" xfId="1" applyNumberFormat="1" applyFont="1" applyBorder="1" applyProtection="1"/>
    <xf numFmtId="165" fontId="0" fillId="0" borderId="0" xfId="1" applyNumberFormat="1" applyFont="1"/>
    <xf numFmtId="37" fontId="0" fillId="0" borderId="0" xfId="0" applyAlignment="1">
      <alignment horizontal="right"/>
    </xf>
    <xf numFmtId="164" fontId="8" fillId="0" borderId="0" xfId="2" applyNumberFormat="1" applyFont="1"/>
    <xf numFmtId="164" fontId="8" fillId="0" borderId="5" xfId="2" applyNumberFormat="1" applyFont="1" applyBorder="1"/>
    <xf numFmtId="17" fontId="8" fillId="3" borderId="0" xfId="0" applyNumberFormat="1" applyFont="1" applyFill="1"/>
    <xf numFmtId="37" fontId="0" fillId="0" borderId="1" xfId="0" applyBorder="1" applyAlignment="1">
      <alignment horizontal="right"/>
    </xf>
    <xf numFmtId="164" fontId="0" fillId="0" borderId="12" xfId="2" applyNumberFormat="1" applyFont="1" applyFill="1" applyBorder="1" applyProtection="1"/>
    <xf numFmtId="164" fontId="0" fillId="0" borderId="12" xfId="2" applyNumberFormat="1" applyFont="1" applyFill="1" applyBorder="1"/>
    <xf numFmtId="165" fontId="0" fillId="0" borderId="0" xfId="1" applyNumberFormat="1" applyFont="1" applyFill="1" applyAlignment="1">
      <alignment horizontal="right"/>
    </xf>
    <xf numFmtId="165" fontId="0" fillId="0" borderId="0" xfId="1" applyNumberFormat="1" applyFont="1" applyFill="1" applyBorder="1" applyAlignment="1">
      <alignment horizontal="center"/>
    </xf>
    <xf numFmtId="164" fontId="0" fillId="0" borderId="11" xfId="2" applyNumberFormat="1" applyFont="1" applyFill="1" applyBorder="1"/>
    <xf numFmtId="173" fontId="0" fillId="0" borderId="0" xfId="0" applyNumberFormat="1"/>
    <xf numFmtId="10" fontId="0" fillId="0" borderId="0" xfId="0" applyNumberFormat="1"/>
    <xf numFmtId="0" fontId="0" fillId="0" borderId="0" xfId="0" applyNumberFormat="1"/>
    <xf numFmtId="174" fontId="0" fillId="0" borderId="0" xfId="0" quotePrefix="1" applyNumberFormat="1"/>
    <xf numFmtId="164" fontId="0" fillId="0" borderId="0" xfId="2" applyNumberFormat="1" applyFont="1" applyFill="1" applyBorder="1" applyAlignment="1">
      <alignment horizontal="right"/>
    </xf>
    <xf numFmtId="37" fontId="0" fillId="0" borderId="0" xfId="0" applyAlignment="1" applyProtection="1">
      <alignment horizontal="right"/>
    </xf>
    <xf numFmtId="165" fontId="0" fillId="0" borderId="0" xfId="1" applyNumberFormat="1" applyFont="1" applyFill="1" applyBorder="1" applyAlignment="1" applyProtection="1">
      <alignment horizontal="right"/>
    </xf>
    <xf numFmtId="43" fontId="0" fillId="0" borderId="0" xfId="1" applyFont="1" applyAlignment="1" applyProtection="1">
      <alignment horizontal="right"/>
    </xf>
    <xf numFmtId="37" fontId="0" fillId="0" borderId="2" xfId="0" applyBorder="1" applyAlignment="1" applyProtection="1">
      <alignment horizontal="left"/>
    </xf>
    <xf numFmtId="37" fontId="0" fillId="0" borderId="14" xfId="0" applyBorder="1"/>
    <xf numFmtId="37" fontId="0" fillId="0" borderId="14" xfId="0" applyBorder="1" applyAlignment="1">
      <alignment horizontal="center"/>
    </xf>
    <xf numFmtId="37" fontId="0" fillId="0" borderId="6" xfId="0" applyBorder="1" applyAlignment="1" applyProtection="1">
      <alignment horizontal="center"/>
    </xf>
    <xf numFmtId="37" fontId="0" fillId="0" borderId="14" xfId="0" applyBorder="1" applyAlignment="1" applyProtection="1">
      <alignment horizontal="center"/>
    </xf>
    <xf numFmtId="37" fontId="0" fillId="0" borderId="6" xfId="0" applyBorder="1"/>
    <xf numFmtId="37" fontId="0" fillId="0" borderId="7" xfId="0" applyBorder="1" applyAlignment="1" applyProtection="1">
      <alignment horizontal="center"/>
    </xf>
    <xf numFmtId="37" fontId="0" fillId="0" borderId="7" xfId="0" applyBorder="1" applyAlignment="1">
      <alignment horizontal="center"/>
    </xf>
    <xf numFmtId="37" fontId="0" fillId="0" borderId="8" xfId="0" applyBorder="1" applyAlignment="1" applyProtection="1">
      <alignment horizontal="center"/>
    </xf>
    <xf numFmtId="37" fontId="0" fillId="0" borderId="15" xfId="0" applyBorder="1" applyAlignment="1" applyProtection="1">
      <alignment horizontal="center"/>
    </xf>
    <xf numFmtId="37" fontId="0" fillId="0" borderId="2" xfId="0" applyBorder="1" applyAlignment="1">
      <alignment horizontal="center"/>
    </xf>
    <xf numFmtId="37" fontId="0" fillId="0" borderId="9" xfId="0" applyBorder="1" applyAlignment="1">
      <alignment horizontal="center"/>
    </xf>
    <xf numFmtId="37" fontId="0" fillId="0" borderId="1" xfId="0" applyBorder="1" applyAlignment="1" applyProtection="1">
      <alignment horizontal="center"/>
    </xf>
    <xf numFmtId="37" fontId="0" fillId="0" borderId="16" xfId="0" applyBorder="1" applyAlignment="1" applyProtection="1">
      <alignment horizontal="center"/>
    </xf>
    <xf numFmtId="37" fontId="0" fillId="0" borderId="9" xfId="0" applyBorder="1" applyAlignment="1" applyProtection="1">
      <alignment horizontal="center"/>
    </xf>
    <xf numFmtId="37" fontId="0" fillId="0" borderId="16" xfId="0" applyBorder="1" applyAlignment="1">
      <alignment horizontal="center"/>
    </xf>
    <xf numFmtId="164" fontId="0" fillId="0" borderId="0" xfId="2" applyNumberFormat="1" applyFont="1" applyFill="1" applyBorder="1" applyProtection="1"/>
    <xf numFmtId="9" fontId="0" fillId="0" borderId="0" xfId="0" applyNumberFormat="1" applyAlignment="1" applyProtection="1">
      <alignment horizontal="center"/>
    </xf>
    <xf numFmtId="164" fontId="0" fillId="0" borderId="0" xfId="2" applyNumberFormat="1" applyFont="1" applyBorder="1"/>
    <xf numFmtId="9" fontId="0" fillId="0" borderId="0" xfId="3" applyFont="1" applyBorder="1" applyAlignment="1">
      <alignment horizontal="center"/>
    </xf>
    <xf numFmtId="165" fontId="0" fillId="0" borderId="0" xfId="1" applyNumberFormat="1" applyFont="1" applyBorder="1"/>
    <xf numFmtId="10" fontId="0" fillId="0" borderId="0" xfId="0" applyNumberFormat="1" applyAlignment="1" applyProtection="1">
      <alignment horizontal="center"/>
    </xf>
    <xf numFmtId="10" fontId="0" fillId="0" borderId="0" xfId="3" applyNumberFormat="1" applyFont="1" applyFill="1" applyBorder="1" applyAlignment="1">
      <alignment horizontal="center"/>
    </xf>
    <xf numFmtId="9" fontId="0" fillId="0" borderId="0" xfId="3" applyFont="1" applyBorder="1" applyAlignment="1" applyProtection="1">
      <alignment horizontal="center"/>
    </xf>
    <xf numFmtId="10" fontId="0" fillId="0" borderId="0" xfId="3" applyNumberFormat="1" applyFont="1" applyBorder="1" applyAlignment="1" applyProtection="1">
      <alignment horizontal="center"/>
    </xf>
    <xf numFmtId="164" fontId="0" fillId="0" borderId="11" xfId="2" applyNumberFormat="1" applyFont="1" applyBorder="1"/>
    <xf numFmtId="37" fontId="0" fillId="0" borderId="4" xfId="0" applyBorder="1"/>
    <xf numFmtId="37" fontId="0" fillId="0" borderId="5" xfId="0" applyBorder="1"/>
    <xf numFmtId="37" fontId="0" fillId="0" borderId="4" xfId="0" applyBorder="1" applyAlignment="1">
      <alignment horizontal="center"/>
    </xf>
    <xf numFmtId="37" fontId="0" fillId="0" borderId="5" xfId="0" applyBorder="1" applyAlignment="1">
      <alignment horizontal="center"/>
    </xf>
    <xf numFmtId="37" fontId="0" fillId="0" borderId="5" xfId="0" applyBorder="1" applyAlignment="1" applyProtection="1">
      <alignment horizontal="center"/>
    </xf>
    <xf numFmtId="37" fontId="0" fillId="0" borderId="4" xfId="0" applyBorder="1" applyAlignment="1" applyProtection="1">
      <alignment horizontal="center"/>
    </xf>
    <xf numFmtId="37" fontId="0" fillId="0" borderId="10" xfId="0" applyBorder="1" applyAlignment="1" applyProtection="1">
      <alignment horizontal="center"/>
    </xf>
    <xf numFmtId="37" fontId="0" fillId="0" borderId="10" xfId="0" applyBorder="1" applyAlignment="1">
      <alignment horizontal="center"/>
    </xf>
    <xf numFmtId="164" fontId="0" fillId="0" borderId="0" xfId="2" applyNumberFormat="1" applyFont="1" applyFill="1" applyProtection="1"/>
    <xf numFmtId="9" fontId="0" fillId="0" borderId="0" xfId="3" applyFont="1" applyAlignment="1" applyProtection="1">
      <alignment horizontal="center"/>
    </xf>
    <xf numFmtId="164" fontId="0" fillId="0" borderId="12" xfId="2" applyNumberFormat="1" applyFont="1" applyBorder="1"/>
    <xf numFmtId="37" fontId="2" fillId="0" borderId="3" xfId="0" applyFont="1" applyBorder="1"/>
    <xf numFmtId="37" fontId="0" fillId="0" borderId="13" xfId="0" applyBorder="1"/>
    <xf numFmtId="37" fontId="0" fillId="0" borderId="13" xfId="0" applyBorder="1" applyAlignment="1" applyProtection="1">
      <alignment horizontal="center"/>
    </xf>
    <xf numFmtId="37" fontId="0" fillId="0" borderId="12" xfId="0" applyBorder="1"/>
    <xf numFmtId="37" fontId="2" fillId="0" borderId="11" xfId="0" applyFont="1" applyBorder="1"/>
    <xf numFmtId="37" fontId="2" fillId="0" borderId="12" xfId="0" applyFont="1" applyBorder="1"/>
    <xf numFmtId="9" fontId="0" fillId="0" borderId="0" xfId="0" applyNumberFormat="1" applyAlignment="1">
      <alignment horizontal="center"/>
    </xf>
    <xf numFmtId="10" fontId="0" fillId="0" borderId="0" xfId="3" applyNumberFormat="1" applyFont="1" applyFill="1" applyAlignment="1" applyProtection="1">
      <alignment horizontal="center"/>
    </xf>
    <xf numFmtId="164" fontId="0" fillId="0" borderId="3" xfId="2" applyNumberFormat="1" applyFont="1" applyBorder="1"/>
    <xf numFmtId="37" fontId="0" fillId="0" borderId="2" xfId="0" applyBorder="1" applyAlignment="1" applyProtection="1">
      <alignment horizontal="right"/>
    </xf>
    <xf numFmtId="10" fontId="0" fillId="0" borderId="0" xfId="0" applyNumberFormat="1" applyProtection="1"/>
    <xf numFmtId="37" fontId="0" fillId="0" borderId="0" xfId="0" applyAlignment="1" applyProtection="1">
      <alignment horizontal="left" indent="2"/>
    </xf>
    <xf numFmtId="164" fontId="0" fillId="0" borderId="0" xfId="2" applyNumberFormat="1" applyFont="1" applyProtection="1"/>
    <xf numFmtId="37" fontId="0" fillId="0" borderId="0" xfId="0" applyAlignment="1">
      <alignment horizontal="left" indent="2"/>
    </xf>
    <xf numFmtId="37" fontId="0" fillId="0" borderId="2" xfId="0" applyBorder="1" applyProtection="1"/>
    <xf numFmtId="164" fontId="0" fillId="0" borderId="3" xfId="2" applyNumberFormat="1" applyFont="1" applyBorder="1" applyProtection="1"/>
    <xf numFmtId="171" fontId="0" fillId="0" borderId="0" xfId="1" applyNumberFormat="1" applyFont="1"/>
    <xf numFmtId="14" fontId="0" fillId="0" borderId="7" xfId="0" applyNumberFormat="1" applyBorder="1" applyAlignment="1">
      <alignment horizontal="center"/>
    </xf>
    <xf numFmtId="164" fontId="8" fillId="0" borderId="0" xfId="2" applyNumberFormat="1" applyFont="1" applyFill="1" applyProtection="1"/>
    <xf numFmtId="164" fontId="8" fillId="0" borderId="0" xfId="2" applyNumberFormat="1" applyFont="1" applyProtection="1"/>
    <xf numFmtId="9" fontId="8" fillId="0" borderId="0" xfId="3" applyFont="1" applyAlignment="1" applyProtection="1">
      <alignment horizontal="center"/>
    </xf>
    <xf numFmtId="165" fontId="8" fillId="0" borderId="0" xfId="1" applyNumberFormat="1" applyFont="1" applyFill="1" applyProtection="1"/>
    <xf numFmtId="10" fontId="8" fillId="0" borderId="0" xfId="3" applyNumberFormat="1" applyFont="1" applyFill="1" applyAlignment="1" applyProtection="1">
      <alignment horizontal="center"/>
    </xf>
    <xf numFmtId="165" fontId="8" fillId="0" borderId="0" xfId="1" applyNumberFormat="1" applyFont="1" applyProtection="1"/>
    <xf numFmtId="10" fontId="8" fillId="0" borderId="0" xfId="3" applyNumberFormat="1" applyFont="1" applyAlignment="1" applyProtection="1">
      <alignment horizontal="center"/>
    </xf>
    <xf numFmtId="165" fontId="8" fillId="0" borderId="1" xfId="1" applyNumberFormat="1" applyFont="1" applyFill="1" applyBorder="1" applyProtection="1"/>
    <xf numFmtId="165" fontId="8" fillId="0" borderId="1" xfId="1" applyNumberFormat="1" applyFont="1" applyBorder="1" applyProtection="1"/>
    <xf numFmtId="43" fontId="8" fillId="0" borderId="0" xfId="1" applyFont="1" applyFill="1" applyProtection="1"/>
    <xf numFmtId="43" fontId="8" fillId="0" borderId="1" xfId="1" applyFont="1" applyFill="1" applyBorder="1" applyProtection="1"/>
    <xf numFmtId="164" fontId="8" fillId="0" borderId="3" xfId="2" applyNumberFormat="1" applyFont="1" applyBorder="1" applyProtection="1"/>
    <xf numFmtId="42" fontId="0" fillId="0" borderId="0" xfId="0" applyNumberFormat="1" applyProtection="1"/>
    <xf numFmtId="165" fontId="0" fillId="0" borderId="0" xfId="1" applyNumberFormat="1" applyFont="1" applyFill="1" applyProtection="1"/>
    <xf numFmtId="165" fontId="0" fillId="0" borderId="2" xfId="1" applyNumberFormat="1" applyFont="1" applyFill="1" applyBorder="1" applyProtection="1"/>
    <xf numFmtId="14" fontId="0" fillId="0" borderId="1" xfId="0" applyNumberFormat="1" applyBorder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NumberFormat="1" applyAlignment="1">
      <alignment horizontal="center"/>
    </xf>
    <xf numFmtId="3" fontId="0" fillId="0" borderId="0" xfId="0" quotePrefix="1" applyNumberFormat="1" applyAlignment="1">
      <alignment horizontal="left"/>
    </xf>
    <xf numFmtId="9" fontId="8" fillId="0" borderId="0" xfId="3" applyFont="1" applyFill="1" applyAlignment="1">
      <alignment horizontal="center"/>
    </xf>
    <xf numFmtId="165" fontId="8" fillId="0" borderId="0" xfId="1" applyNumberFormat="1" applyFont="1" applyFill="1"/>
    <xf numFmtId="165" fontId="0" fillId="0" borderId="0" xfId="1" applyNumberFormat="1" applyFont="1" applyFill="1" applyAlignment="1">
      <alignment horizontal="center"/>
    </xf>
    <xf numFmtId="164" fontId="0" fillId="0" borderId="0" xfId="2" applyNumberFormat="1" applyFont="1" applyFill="1" applyAlignment="1">
      <alignment horizontal="center"/>
    </xf>
    <xf numFmtId="3" fontId="0" fillId="0" borderId="0" xfId="0" quotePrefix="1" applyNumberFormat="1"/>
    <xf numFmtId="3" fontId="0" fillId="0" borderId="0" xfId="0" quotePrefix="1" applyNumberFormat="1" applyAlignment="1">
      <alignment horizontal="right"/>
    </xf>
    <xf numFmtId="10" fontId="0" fillId="0" borderId="0" xfId="3" quotePrefix="1" applyNumberFormat="1" applyFont="1" applyFill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9" fontId="0" fillId="0" borderId="0" xfId="1" applyNumberFormat="1" applyFont="1" applyFill="1" applyAlignment="1">
      <alignment horizontal="center"/>
    </xf>
    <xf numFmtId="43" fontId="0" fillId="0" borderId="0" xfId="1" applyFont="1" applyFill="1" applyBorder="1" applyAlignment="1">
      <alignment horizontal="center"/>
    </xf>
    <xf numFmtId="164" fontId="0" fillId="0" borderId="3" xfId="2" applyNumberFormat="1" applyFont="1" applyFill="1" applyBorder="1"/>
    <xf numFmtId="37" fontId="0" fillId="0" borderId="0" xfId="0" applyAlignment="1" applyProtection="1">
      <alignment horizontal="left" wrapText="1"/>
    </xf>
    <xf numFmtId="37" fontId="0" fillId="0" borderId="0" xfId="0" applyAlignment="1">
      <alignment horizontal="left" wrapText="1"/>
    </xf>
    <xf numFmtId="37" fontId="0" fillId="2" borderId="0" xfId="0" applyFill="1" applyAlignment="1">
      <alignment horizontal="center"/>
    </xf>
    <xf numFmtId="37" fontId="0" fillId="0" borderId="4" xfId="0" applyBorder="1" applyAlignment="1" applyProtection="1">
      <alignment horizontal="left"/>
    </xf>
    <xf numFmtId="37" fontId="0" fillId="0" borderId="6" xfId="0" applyBorder="1" applyAlignment="1" applyProtection="1">
      <alignment horizontal="left"/>
    </xf>
    <xf numFmtId="37" fontId="0" fillId="0" borderId="7" xfId="0" applyBorder="1" applyAlignment="1" applyProtection="1">
      <alignment horizontal="left"/>
    </xf>
    <xf numFmtId="37" fontId="0" fillId="0" borderId="8" xfId="0" applyBorder="1"/>
    <xf numFmtId="37" fontId="0" fillId="0" borderId="8" xfId="0" applyBorder="1" applyAlignment="1" applyProtection="1">
      <alignment horizontal="left"/>
    </xf>
    <xf numFmtId="37" fontId="0" fillId="0" borderId="7" xfId="0" applyBorder="1"/>
    <xf numFmtId="43" fontId="0" fillId="0" borderId="0" xfId="1" applyFont="1" applyFill="1" applyAlignment="1">
      <alignment horizontal="center"/>
    </xf>
    <xf numFmtId="168" fontId="0" fillId="0" borderId="0" xfId="3" applyNumberFormat="1" applyFont="1" applyFill="1" applyAlignment="1">
      <alignment horizontal="center"/>
    </xf>
    <xf numFmtId="169" fontId="0" fillId="0" borderId="0" xfId="3" applyNumberFormat="1" applyFont="1" applyFill="1" applyAlignment="1">
      <alignment horizontal="center"/>
    </xf>
    <xf numFmtId="166" fontId="0" fillId="0" borderId="0" xfId="1" applyNumberFormat="1" applyFont="1" applyFill="1" applyBorder="1"/>
    <xf numFmtId="170" fontId="0" fillId="0" borderId="0" xfId="3" applyNumberFormat="1" applyFont="1" applyFill="1" applyAlignment="1">
      <alignment horizontal="center"/>
    </xf>
    <xf numFmtId="0" fontId="0" fillId="0" borderId="0" xfId="0" applyNumberFormat="1" applyAlignment="1" applyProtection="1">
      <alignment horizontal="left"/>
    </xf>
    <xf numFmtId="44" fontId="0" fillId="0" borderId="0" xfId="2" applyFont="1" applyFill="1" applyAlignment="1">
      <alignment horizontal="left" indent="2"/>
    </xf>
    <xf numFmtId="43" fontId="0" fillId="0" borderId="0" xfId="1" applyFont="1" applyFill="1" applyAlignment="1" applyProtection="1">
      <alignment horizontal="center"/>
    </xf>
    <xf numFmtId="43" fontId="0" fillId="0" borderId="0" xfId="1" applyFont="1" applyFill="1" applyAlignment="1" applyProtection="1">
      <alignment horizontal="left"/>
    </xf>
    <xf numFmtId="9" fontId="0" fillId="0" borderId="0" xfId="3" applyFont="1" applyFill="1" applyBorder="1" applyAlignment="1">
      <alignment horizontal="center"/>
    </xf>
    <xf numFmtId="0" fontId="0" fillId="0" borderId="0" xfId="1" applyNumberFormat="1" applyFont="1" applyFill="1" applyAlignment="1" applyProtection="1">
      <alignment horizontal="center"/>
    </xf>
    <xf numFmtId="43" fontId="0" fillId="0" borderId="0" xfId="1" applyFont="1" applyFill="1"/>
    <xf numFmtId="0" fontId="0" fillId="0" borderId="0" xfId="1" applyNumberFormat="1" applyFont="1" applyFill="1" applyAlignment="1" applyProtection="1">
      <alignment horizontal="right"/>
    </xf>
    <xf numFmtId="165" fontId="0" fillId="0" borderId="1" xfId="1" applyNumberFormat="1" applyFont="1" applyFill="1" applyBorder="1" applyProtection="1"/>
    <xf numFmtId="37" fontId="16" fillId="0" borderId="0" xfId="0" applyFont="1" applyAlignment="1" applyProtection="1">
      <alignment horizontal="center"/>
    </xf>
    <xf numFmtId="37" fontId="0" fillId="0" borderId="1" xfId="0" applyBorder="1" applyProtection="1"/>
    <xf numFmtId="37" fontId="0" fillId="0" borderId="17" xfId="0" applyBorder="1" applyAlignment="1">
      <alignment horizontal="right"/>
    </xf>
    <xf numFmtId="37" fontId="17" fillId="0" borderId="0" xfId="0" applyFont="1"/>
    <xf numFmtId="37" fontId="1" fillId="0" borderId="0" xfId="0" applyFont="1" applyAlignment="1">
      <alignment horizontal="center"/>
    </xf>
    <xf numFmtId="37" fontId="0" fillId="0" borderId="0" xfId="0" applyAlignment="1">
      <alignment horizontal="center"/>
    </xf>
    <xf numFmtId="37" fontId="0" fillId="0" borderId="0" xfId="0" applyAlignment="1" applyProtection="1">
      <alignment horizontal="center"/>
    </xf>
    <xf numFmtId="37" fontId="2" fillId="0" borderId="0" xfId="0" applyFont="1" applyAlignment="1" applyProtection="1">
      <alignment horizontal="center"/>
    </xf>
    <xf numFmtId="37" fontId="0" fillId="0" borderId="0" xfId="0" applyAlignment="1">
      <alignment horizontal="left" wrapText="1"/>
    </xf>
    <xf numFmtId="37" fontId="8" fillId="0" borderId="0" xfId="0" applyFont="1" applyAlignment="1" applyProtection="1">
      <alignment horizontal="center"/>
    </xf>
    <xf numFmtId="37" fontId="8" fillId="0" borderId="4" xfId="0" applyFont="1" applyBorder="1" applyAlignment="1">
      <alignment horizontal="center"/>
    </xf>
    <xf numFmtId="37" fontId="8" fillId="0" borderId="5" xfId="0" applyFont="1" applyBorder="1" applyAlignment="1">
      <alignment horizontal="center"/>
    </xf>
    <xf numFmtId="37" fontId="8" fillId="0" borderId="6" xfId="0" applyFont="1" applyBorder="1" applyAlignment="1">
      <alignment horizontal="center"/>
    </xf>
    <xf numFmtId="37" fontId="8" fillId="0" borderId="4" xfId="0" applyFont="1" applyBorder="1" applyAlignment="1" applyProtection="1">
      <alignment horizontal="center"/>
    </xf>
    <xf numFmtId="37" fontId="8" fillId="0" borderId="5" xfId="0" applyFont="1" applyBorder="1" applyAlignment="1" applyProtection="1">
      <alignment horizontal="center"/>
    </xf>
    <xf numFmtId="37" fontId="8" fillId="0" borderId="6" xfId="0" applyFont="1" applyBorder="1" applyAlignment="1" applyProtection="1">
      <alignment horizontal="center"/>
    </xf>
    <xf numFmtId="49" fontId="0" fillId="0" borderId="0" xfId="0" applyNumberFormat="1" applyAlignment="1">
      <alignment horizontal="center"/>
    </xf>
    <xf numFmtId="37" fontId="2" fillId="0" borderId="1" xfId="0" applyFont="1" applyBorder="1" applyAlignment="1">
      <alignment horizontal="center"/>
    </xf>
    <xf numFmtId="37" fontId="2" fillId="0" borderId="0" xfId="0" applyFont="1" applyAlignment="1">
      <alignment horizontal="right"/>
    </xf>
    <xf numFmtId="37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174" fontId="2" fillId="0" borderId="0" xfId="0" quotePrefix="1" applyNumberFormat="1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 2" xfId="4" xr:uid="{06F5726B-E143-475F-A517-91F314552857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ED239-F925-4C44-8933-AC295582FBC6}">
  <sheetPr>
    <tabColor rgb="FF92D050"/>
  </sheetPr>
  <dimension ref="A1:C24"/>
  <sheetViews>
    <sheetView tabSelected="1" view="pageBreakPreview" zoomScale="80" zoomScaleNormal="100" zoomScaleSheetLayoutView="80" workbookViewId="0">
      <selection sqref="A1:C1"/>
    </sheetView>
  </sheetViews>
  <sheetFormatPr defaultRowHeight="15"/>
  <cols>
    <col min="1" max="1" width="10" customWidth="1"/>
    <col min="3" max="3" width="74.44140625" bestFit="1" customWidth="1"/>
  </cols>
  <sheetData>
    <row r="1" spans="1:3">
      <c r="A1" s="227" t="s">
        <v>476</v>
      </c>
      <c r="B1" s="227"/>
      <c r="C1" s="227"/>
    </row>
    <row r="2" spans="1:3">
      <c r="A2" s="227" t="s">
        <v>477</v>
      </c>
      <c r="B2" s="227"/>
      <c r="C2" s="227"/>
    </row>
    <row r="3" spans="1:3">
      <c r="A3" s="227" t="s">
        <v>478</v>
      </c>
      <c r="B3" s="227"/>
      <c r="C3" s="227"/>
    </row>
    <row r="4" spans="1:3">
      <c r="A4" s="227" t="s">
        <v>479</v>
      </c>
      <c r="B4" s="227"/>
      <c r="C4" s="227"/>
    </row>
    <row r="9" spans="1:3">
      <c r="A9" s="227" t="s">
        <v>0</v>
      </c>
      <c r="B9" s="227"/>
      <c r="C9" s="227"/>
    </row>
    <row r="11" spans="1:3" ht="15.75">
      <c r="A11" s="226" t="s">
        <v>1</v>
      </c>
      <c r="B11" s="226"/>
      <c r="C11" s="226"/>
    </row>
    <row r="14" spans="1:3" ht="15.75">
      <c r="A14" s="1" t="s">
        <v>2</v>
      </c>
      <c r="B14" s="1" t="s">
        <v>3</v>
      </c>
      <c r="C14" s="1" t="s">
        <v>4</v>
      </c>
    </row>
    <row r="15" spans="1:3">
      <c r="A15" s="77"/>
    </row>
    <row r="16" spans="1:3">
      <c r="A16" s="78" t="s">
        <v>5</v>
      </c>
      <c r="B16" s="77">
        <v>2</v>
      </c>
      <c r="C16" t="s">
        <v>6</v>
      </c>
    </row>
    <row r="17" spans="1:3">
      <c r="A17" s="78" t="s">
        <v>7</v>
      </c>
      <c r="B17" s="77">
        <v>14</v>
      </c>
      <c r="C17" t="s">
        <v>8</v>
      </c>
    </row>
    <row r="18" spans="1:3">
      <c r="A18" s="78" t="s">
        <v>9</v>
      </c>
      <c r="B18" s="77">
        <v>14</v>
      </c>
      <c r="C18" t="s">
        <v>10</v>
      </c>
    </row>
    <row r="19" spans="1:3">
      <c r="A19" s="78" t="s">
        <v>11</v>
      </c>
      <c r="B19" s="77">
        <v>5</v>
      </c>
      <c r="C19" t="s">
        <v>12</v>
      </c>
    </row>
    <row r="20" spans="1:3">
      <c r="A20" s="78" t="s">
        <v>13</v>
      </c>
      <c r="B20" s="77">
        <v>2</v>
      </c>
      <c r="C20" t="s">
        <v>14</v>
      </c>
    </row>
    <row r="21" spans="1:3">
      <c r="A21" s="78" t="s">
        <v>15</v>
      </c>
      <c r="B21" s="77">
        <v>2</v>
      </c>
      <c r="C21" t="s">
        <v>16</v>
      </c>
    </row>
    <row r="22" spans="1:3">
      <c r="A22" s="78" t="s">
        <v>17</v>
      </c>
      <c r="B22" s="77">
        <v>2</v>
      </c>
      <c r="C22" t="s">
        <v>18</v>
      </c>
    </row>
    <row r="23" spans="1:3">
      <c r="A23" s="78" t="s">
        <v>19</v>
      </c>
      <c r="B23" s="77">
        <v>3</v>
      </c>
      <c r="C23" t="s">
        <v>20</v>
      </c>
    </row>
    <row r="24" spans="1:3">
      <c r="A24" s="78" t="s">
        <v>21</v>
      </c>
      <c r="B24" s="77">
        <v>2</v>
      </c>
      <c r="C24" s="79" t="s">
        <v>22</v>
      </c>
    </row>
  </sheetData>
  <mergeCells count="6">
    <mergeCell ref="A11:C11"/>
    <mergeCell ref="A1:C1"/>
    <mergeCell ref="A2:C2"/>
    <mergeCell ref="A3:C3"/>
    <mergeCell ref="A4:C4"/>
    <mergeCell ref="A9:C9"/>
  </mergeCells>
  <printOptions horizontalCentered="1"/>
  <pageMargins left="0.75" right="0.75" top="1" bottom="1" header="0.25" footer="0.5"/>
  <pageSetup scale="78" orientation="portrait" r:id="rId1"/>
  <headerFooter alignWithMargins="0">
    <oddHeader xml:space="preserve">&amp;R&amp;9CASE NO. 2024-00276 
FR 16(8)(b)
ATTACHMENT 1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5F355-FC47-4E53-A71F-2FEDA0B4CF8D}">
  <sheetPr>
    <tabColor rgb="FF92D050"/>
  </sheetPr>
  <dimension ref="A1:E39"/>
  <sheetViews>
    <sheetView view="pageBreakPreview" zoomScale="80" zoomScaleNormal="100" zoomScaleSheetLayoutView="80" workbookViewId="0">
      <selection sqref="A1:E1"/>
    </sheetView>
  </sheetViews>
  <sheetFormatPr defaultColWidth="8.44140625" defaultRowHeight="15"/>
  <cols>
    <col min="1" max="1" width="6.6640625" customWidth="1"/>
    <col min="2" max="2" width="30.6640625" customWidth="1"/>
    <col min="3" max="3" width="24.6640625" customWidth="1"/>
    <col min="4" max="4" width="17" customWidth="1"/>
    <col min="5" max="5" width="20.21875" customWidth="1"/>
    <col min="6" max="6" width="11.88671875" customWidth="1"/>
  </cols>
  <sheetData>
    <row r="1" spans="1:5">
      <c r="A1" s="228" t="s">
        <v>476</v>
      </c>
      <c r="B1" s="228"/>
      <c r="C1" s="228"/>
      <c r="D1" s="228"/>
      <c r="E1" s="228"/>
    </row>
    <row r="2" spans="1:5">
      <c r="A2" s="228" t="s">
        <v>477</v>
      </c>
      <c r="B2" s="228"/>
      <c r="C2" s="228"/>
      <c r="D2" s="228"/>
      <c r="E2" s="228"/>
    </row>
    <row r="3" spans="1:5">
      <c r="A3" s="228" t="s">
        <v>315</v>
      </c>
      <c r="B3" s="228"/>
      <c r="C3" s="228"/>
      <c r="D3" s="228"/>
      <c r="E3" s="228"/>
    </row>
    <row r="4" spans="1:5">
      <c r="A4" s="228" t="str">
        <f>'B.1 F '!A4</f>
        <v>Forecasted Test Period:  Twelve Months Ended March 31, 2026</v>
      </c>
      <c r="B4" s="228"/>
      <c r="C4" s="228"/>
      <c r="D4" s="228"/>
      <c r="E4" s="228"/>
    </row>
    <row r="6" spans="1:5">
      <c r="A6" s="79" t="str">
        <f>'B.1 F '!A6</f>
        <v>Data:______Base Period__X___Forecasted Period</v>
      </c>
      <c r="E6" s="96" t="s">
        <v>316</v>
      </c>
    </row>
    <row r="7" spans="1:5">
      <c r="A7" s="79" t="str">
        <f>'B.1 F '!A7</f>
        <v>Type of Filing:___X____Original________Updated ________Revised</v>
      </c>
      <c r="B7" s="79"/>
      <c r="E7" s="111" t="s">
        <v>336</v>
      </c>
    </row>
    <row r="8" spans="1:5">
      <c r="A8" s="83" t="str">
        <f>'B.1 F '!A8</f>
        <v>Workpaper Reference No(s).</v>
      </c>
      <c r="B8" s="84"/>
      <c r="C8" s="84"/>
      <c r="D8" s="84"/>
      <c r="E8" s="160" t="str">
        <f>'B.4 B'!E8</f>
        <v>Witness: Christian, Waller</v>
      </c>
    </row>
    <row r="9" spans="1:5">
      <c r="C9" s="80" t="s">
        <v>319</v>
      </c>
    </row>
    <row r="10" spans="1:5">
      <c r="A10" s="80" t="s">
        <v>31</v>
      </c>
      <c r="B10" s="79" t="s">
        <v>320</v>
      </c>
      <c r="C10" s="80" t="s">
        <v>321</v>
      </c>
      <c r="D10" s="80" t="s">
        <v>322</v>
      </c>
      <c r="E10" s="80" t="s">
        <v>323</v>
      </c>
    </row>
    <row r="11" spans="1:5">
      <c r="A11" s="86" t="s">
        <v>33</v>
      </c>
      <c r="B11" s="114" t="s">
        <v>324</v>
      </c>
      <c r="C11" s="86" t="s">
        <v>325</v>
      </c>
      <c r="D11" s="86" t="s">
        <v>326</v>
      </c>
      <c r="E11" s="86" t="s">
        <v>327</v>
      </c>
    </row>
    <row r="12" spans="1:5">
      <c r="E12" s="80"/>
    </row>
    <row r="14" spans="1:5">
      <c r="A14" s="80">
        <v>1</v>
      </c>
      <c r="B14" s="79" t="s">
        <v>329</v>
      </c>
      <c r="C14" s="79" t="s">
        <v>330</v>
      </c>
      <c r="D14" s="80"/>
      <c r="E14" s="181">
        <v>-2199566</v>
      </c>
    </row>
    <row r="15" spans="1:5">
      <c r="D15" s="161"/>
      <c r="E15" s="75"/>
    </row>
    <row r="16" spans="1:5">
      <c r="A16" s="80">
        <v>2</v>
      </c>
      <c r="B16" s="79" t="s">
        <v>331</v>
      </c>
      <c r="C16" s="79" t="s">
        <v>332</v>
      </c>
      <c r="D16" s="80" t="s">
        <v>15</v>
      </c>
      <c r="E16" s="75">
        <f>'B.4.1 F'!K21</f>
        <v>534699.00257804943</v>
      </c>
    </row>
    <row r="17" spans="1:5">
      <c r="D17" s="161"/>
      <c r="E17" s="75"/>
    </row>
    <row r="18" spans="1:5">
      <c r="A18" s="80">
        <v>3</v>
      </c>
      <c r="B18" s="79" t="s">
        <v>333</v>
      </c>
      <c r="C18" s="79" t="s">
        <v>332</v>
      </c>
      <c r="D18" s="80" t="s">
        <v>15</v>
      </c>
      <c r="E18" s="75">
        <f>'B.4.1 F'!K28</f>
        <v>9182907.3274840545</v>
      </c>
    </row>
    <row r="19" spans="1:5">
      <c r="D19" s="161"/>
      <c r="E19" s="75"/>
    </row>
    <row r="20" spans="1:5">
      <c r="A20" s="80">
        <v>4</v>
      </c>
      <c r="B20" s="79" t="s">
        <v>334</v>
      </c>
      <c r="C20" s="79" t="s">
        <v>332</v>
      </c>
      <c r="D20" s="80" t="s">
        <v>15</v>
      </c>
      <c r="E20" s="165">
        <f>'B.4.1 F'!K35</f>
        <v>0</v>
      </c>
    </row>
    <row r="21" spans="1:5">
      <c r="D21" s="80"/>
      <c r="E21" s="75"/>
    </row>
    <row r="22" spans="1:5" ht="15.75" thickBot="1">
      <c r="A22" s="80">
        <v>5</v>
      </c>
      <c r="B22" s="79" t="s">
        <v>335</v>
      </c>
      <c r="E22" s="166">
        <f>SUM(E14:E20)</f>
        <v>7518040.3300621044</v>
      </c>
    </row>
    <row r="23" spans="1:5" ht="15.75" thickTop="1">
      <c r="E23" s="75"/>
    </row>
    <row r="24" spans="1:5">
      <c r="D24" s="161"/>
      <c r="E24" s="75"/>
    </row>
    <row r="25" spans="1:5">
      <c r="E25" s="75"/>
    </row>
    <row r="26" spans="1:5">
      <c r="D26" s="161"/>
      <c r="E26" s="75"/>
    </row>
    <row r="27" spans="1:5">
      <c r="E27" s="75"/>
    </row>
    <row r="28" spans="1:5">
      <c r="D28" s="161"/>
      <c r="E28" s="75"/>
    </row>
    <row r="29" spans="1:5">
      <c r="E29" s="75"/>
    </row>
    <row r="30" spans="1:5">
      <c r="E30" s="75"/>
    </row>
    <row r="31" spans="1:5">
      <c r="E31" s="75"/>
    </row>
    <row r="32" spans="1:5">
      <c r="A32" s="79"/>
      <c r="B32" s="79"/>
      <c r="E32" s="75"/>
    </row>
    <row r="33" spans="2:5">
      <c r="B33" s="79"/>
      <c r="E33" s="75"/>
    </row>
    <row r="34" spans="2:5">
      <c r="B34" s="79"/>
      <c r="E34" s="75"/>
    </row>
    <row r="35" spans="2:5">
      <c r="B35" s="79"/>
      <c r="E35" s="75"/>
    </row>
    <row r="36" spans="2:5">
      <c r="E36" s="75"/>
    </row>
    <row r="37" spans="2:5">
      <c r="E37" s="75"/>
    </row>
    <row r="38" spans="2:5">
      <c r="E38" s="75"/>
    </row>
    <row r="39" spans="2:5">
      <c r="E39" s="75"/>
    </row>
  </sheetData>
  <mergeCells count="4">
    <mergeCell ref="A1:E1"/>
    <mergeCell ref="A2:E2"/>
    <mergeCell ref="A3:E3"/>
    <mergeCell ref="A4:E4"/>
  </mergeCells>
  <printOptions horizontalCentered="1"/>
  <pageMargins left="0.75" right="0.75" top="1.08" bottom="0.5" header="0.25" footer="0.5"/>
  <pageSetup orientation="landscape" r:id="rId1"/>
  <headerFooter alignWithMargins="0">
    <oddHeader xml:space="preserve">&amp;R&amp;8CASE NO. 2024-00276 
FR 16(8)(b)
ATTACHMENT 1
</oddHeader>
    <oddFooter>&amp;RSchedule &amp;A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F8BBE-13ED-4119-B7B1-4FC549284FD6}">
  <sheetPr>
    <tabColor rgb="FF92D050"/>
    <pageSetUpPr fitToPage="1"/>
  </sheetPr>
  <dimension ref="A1:K47"/>
  <sheetViews>
    <sheetView view="pageBreakPreview" zoomScale="80" zoomScaleNormal="100" zoomScaleSheetLayoutView="80" workbookViewId="0">
      <selection sqref="A1:K1"/>
    </sheetView>
  </sheetViews>
  <sheetFormatPr defaultColWidth="8.44140625" defaultRowHeight="15"/>
  <cols>
    <col min="1" max="1" width="5" style="32" customWidth="1"/>
    <col min="2" max="2" width="42.77734375" style="32" customWidth="1"/>
    <col min="3" max="3" width="14.109375" style="32" customWidth="1"/>
    <col min="4" max="4" width="13.5546875" style="32" customWidth="1"/>
    <col min="5" max="5" width="11.77734375" style="32" customWidth="1"/>
    <col min="6" max="6" width="12.5546875" style="32" customWidth="1"/>
    <col min="7" max="7" width="2.88671875" style="32" customWidth="1"/>
    <col min="8" max="8" width="13.33203125" style="32" bestFit="1" customWidth="1"/>
    <col min="9" max="9" width="12.6640625" style="32" customWidth="1"/>
    <col min="10" max="10" width="10.77734375" style="32" customWidth="1"/>
    <col min="11" max="11" width="13.88671875" style="32" customWidth="1"/>
    <col min="12" max="16384" width="8.44140625" style="32"/>
  </cols>
  <sheetData>
    <row r="1" spans="1:11">
      <c r="A1" s="231" t="s">
        <v>476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1">
      <c r="A2" s="231" t="s">
        <v>477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</row>
    <row r="3" spans="1:11">
      <c r="A3" s="231" t="s">
        <v>337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>
      <c r="A4" s="231" t="str">
        <f>'B.1 B'!A4</f>
        <v>Base Period: Twelve Months Ended December 31, 2024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7" spans="1:11">
      <c r="A7" s="30" t="str">
        <f>'B.1 B'!A6</f>
        <v>Data:__X___Base Period______Forecasted Period</v>
      </c>
      <c r="K7" s="35" t="s">
        <v>338</v>
      </c>
    </row>
    <row r="8" spans="1:11">
      <c r="A8" s="30" t="str">
        <f>'B.1 B'!A7</f>
        <v>Type of Filing:___X____Original________Updated ________Revised</v>
      </c>
      <c r="B8" s="79"/>
      <c r="K8" s="36" t="s">
        <v>339</v>
      </c>
    </row>
    <row r="9" spans="1:11">
      <c r="A9" s="30" t="str">
        <f>'B.1 B'!A8</f>
        <v>Workpaper Reference No(s).</v>
      </c>
      <c r="K9" s="36" t="str">
        <f>'B.2 B'!N8</f>
        <v>Witness: Waller</v>
      </c>
    </row>
    <row r="10" spans="1:11">
      <c r="A10" s="37"/>
      <c r="B10" s="38"/>
      <c r="C10" s="232" t="s">
        <v>340</v>
      </c>
      <c r="D10" s="233"/>
      <c r="E10" s="233"/>
      <c r="F10" s="234"/>
      <c r="H10" s="235" t="s">
        <v>37</v>
      </c>
      <c r="I10" s="236"/>
      <c r="J10" s="236"/>
      <c r="K10" s="237"/>
    </row>
    <row r="11" spans="1:11">
      <c r="A11" s="39"/>
      <c r="B11" s="40"/>
      <c r="C11" s="37"/>
      <c r="D11" s="143" t="s">
        <v>71</v>
      </c>
      <c r="E11" s="144" t="s">
        <v>72</v>
      </c>
      <c r="F11" s="38"/>
      <c r="H11" s="37"/>
      <c r="I11" s="143" t="s">
        <v>71</v>
      </c>
      <c r="J11" s="144" t="s">
        <v>72</v>
      </c>
      <c r="K11" s="38"/>
    </row>
    <row r="12" spans="1:11">
      <c r="A12" s="41" t="s">
        <v>31</v>
      </c>
      <c r="B12" s="40"/>
      <c r="C12" s="168">
        <f>'B.2 B'!D10</f>
        <v>45657</v>
      </c>
      <c r="D12" s="80" t="s">
        <v>77</v>
      </c>
      <c r="E12" s="80" t="s">
        <v>78</v>
      </c>
      <c r="F12" s="42" t="s">
        <v>79</v>
      </c>
      <c r="G12" s="34"/>
      <c r="H12" s="168">
        <f>C12</f>
        <v>45657</v>
      </c>
      <c r="I12" s="80" t="s">
        <v>77</v>
      </c>
      <c r="J12" s="80" t="s">
        <v>78</v>
      </c>
      <c r="K12" s="42" t="s">
        <v>79</v>
      </c>
    </row>
    <row r="13" spans="1:11">
      <c r="A13" s="43" t="s">
        <v>33</v>
      </c>
      <c r="B13" s="44" t="s">
        <v>4</v>
      </c>
      <c r="C13" s="128" t="s">
        <v>36</v>
      </c>
      <c r="D13" s="126" t="s">
        <v>84</v>
      </c>
      <c r="E13" s="126" t="s">
        <v>84</v>
      </c>
      <c r="F13" s="45" t="s">
        <v>85</v>
      </c>
      <c r="G13" s="34"/>
      <c r="H13" s="128" t="s">
        <v>341</v>
      </c>
      <c r="I13" s="126" t="s">
        <v>84</v>
      </c>
      <c r="J13" s="126" t="s">
        <v>84</v>
      </c>
      <c r="K13" s="45" t="s">
        <v>85</v>
      </c>
    </row>
    <row r="14" spans="1:11">
      <c r="C14" s="34"/>
      <c r="F14" s="34"/>
      <c r="G14" s="34"/>
      <c r="H14" s="34"/>
      <c r="I14" s="34"/>
      <c r="K14" s="34"/>
    </row>
    <row r="16" spans="1:11">
      <c r="A16" s="34">
        <v>1</v>
      </c>
      <c r="B16" s="30" t="s">
        <v>342</v>
      </c>
      <c r="C16" s="46"/>
      <c r="D16" s="34"/>
      <c r="E16" s="34"/>
      <c r="F16" s="46"/>
      <c r="G16" s="46"/>
      <c r="H16" s="46"/>
      <c r="I16" s="46"/>
      <c r="J16" s="34"/>
      <c r="K16" s="46"/>
    </row>
    <row r="17" spans="1:11">
      <c r="A17" s="34">
        <v>2</v>
      </c>
      <c r="B17" s="47" t="s">
        <v>343</v>
      </c>
      <c r="C17" s="169">
        <f>'WP B.4.1B'!O18</f>
        <v>-29509.686666666672</v>
      </c>
      <c r="D17" s="48">
        <v>1</v>
      </c>
      <c r="E17" s="48">
        <v>1</v>
      </c>
      <c r="F17" s="170">
        <f>C17*D17*E17</f>
        <v>-29509.686666666672</v>
      </c>
      <c r="G17" s="46"/>
      <c r="H17" s="169">
        <f>'WP B.4.1B'!P18</f>
        <v>-29025.553076923075</v>
      </c>
      <c r="I17" s="171">
        <f t="shared" ref="I17:J20" si="0">D17</f>
        <v>1</v>
      </c>
      <c r="J17" s="171">
        <f t="shared" si="0"/>
        <v>1</v>
      </c>
      <c r="K17" s="170">
        <f>H17*I17*J17</f>
        <v>-29025.553076923075</v>
      </c>
    </row>
    <row r="18" spans="1:11">
      <c r="A18" s="34">
        <v>3</v>
      </c>
      <c r="B18" s="47" t="s">
        <v>344</v>
      </c>
      <c r="C18" s="172">
        <f>'WP B.4.1B'!O24</f>
        <v>1100524.9216666666</v>
      </c>
      <c r="D18" s="48">
        <v>1</v>
      </c>
      <c r="E18" s="173">
        <v>0.49969999999999998</v>
      </c>
      <c r="F18" s="174">
        <f>C18*D18*E18</f>
        <v>549932.30335683329</v>
      </c>
      <c r="G18" s="49"/>
      <c r="H18" s="172">
        <f>'WP B.4.1B'!P24</f>
        <v>1097860.2353846154</v>
      </c>
      <c r="I18" s="171">
        <f t="shared" si="0"/>
        <v>1</v>
      </c>
      <c r="J18" s="175">
        <f t="shared" si="0"/>
        <v>0.49969999999999998</v>
      </c>
      <c r="K18" s="174">
        <f>H18*I18*J18</f>
        <v>548600.75962169224</v>
      </c>
    </row>
    <row r="19" spans="1:11">
      <c r="A19" s="34">
        <v>4</v>
      </c>
      <c r="B19" s="47" t="s">
        <v>345</v>
      </c>
      <c r="C19" s="172">
        <f>'WP B.4.1B'!O30</f>
        <v>312923.48</v>
      </c>
      <c r="D19" s="173">
        <v>9.1300000000000006E-2</v>
      </c>
      <c r="E19" s="173">
        <v>0.49969999999999998</v>
      </c>
      <c r="F19" s="174">
        <f>C19*D19*E19</f>
        <v>14276.3858878828</v>
      </c>
      <c r="G19" s="49"/>
      <c r="H19" s="172">
        <f>'WP B.4.1B'!P30</f>
        <v>312803.60538461537</v>
      </c>
      <c r="I19" s="175">
        <f t="shared" si="0"/>
        <v>9.1300000000000006E-2</v>
      </c>
      <c r="J19" s="175">
        <f t="shared" si="0"/>
        <v>0.49969999999999998</v>
      </c>
      <c r="K19" s="174">
        <f>H19*I19*J19</f>
        <v>14270.916895056209</v>
      </c>
    </row>
    <row r="20" spans="1:11">
      <c r="A20" s="34">
        <v>5</v>
      </c>
      <c r="B20" s="47" t="s">
        <v>346</v>
      </c>
      <c r="C20" s="176">
        <f>'WP B.4.1B'!O36</f>
        <v>0</v>
      </c>
      <c r="D20" s="173">
        <v>0.109</v>
      </c>
      <c r="E20" s="173">
        <v>0.49459999999999998</v>
      </c>
      <c r="F20" s="177">
        <f>C20*D20*E20</f>
        <v>0</v>
      </c>
      <c r="G20" s="49"/>
      <c r="H20" s="176">
        <f>'WP B.4.1B'!P36</f>
        <v>0</v>
      </c>
      <c r="I20" s="175">
        <f t="shared" si="0"/>
        <v>0.109</v>
      </c>
      <c r="J20" s="175">
        <f t="shared" si="0"/>
        <v>0.49459999999999998</v>
      </c>
      <c r="K20" s="177">
        <f>H20*I20*J20</f>
        <v>0</v>
      </c>
    </row>
    <row r="21" spans="1:11">
      <c r="A21" s="34">
        <v>6</v>
      </c>
      <c r="B21" s="50" t="s">
        <v>323</v>
      </c>
      <c r="C21" s="169">
        <f>SUM(C17:C20)</f>
        <v>1383938.7149999999</v>
      </c>
      <c r="D21" s="51"/>
      <c r="E21" s="34"/>
      <c r="F21" s="169">
        <f>SUM(F17:F20)</f>
        <v>534699.00257804943</v>
      </c>
      <c r="G21" s="46"/>
      <c r="H21" s="169">
        <f>SUM(H17:H20)</f>
        <v>1381638.2876923075</v>
      </c>
      <c r="I21" s="46"/>
      <c r="J21" s="34"/>
      <c r="K21" s="169">
        <f>SUM(K17:K20)</f>
        <v>533846.12343982537</v>
      </c>
    </row>
    <row r="22" spans="1:11">
      <c r="A22" s="34">
        <v>7</v>
      </c>
      <c r="F22" s="46"/>
      <c r="G22" s="46"/>
      <c r="H22" s="46"/>
      <c r="I22" s="46"/>
      <c r="K22" s="46"/>
    </row>
    <row r="23" spans="1:11">
      <c r="A23" s="34">
        <v>8</v>
      </c>
      <c r="B23" s="30" t="s">
        <v>347</v>
      </c>
      <c r="C23" s="46"/>
      <c r="D23" s="34"/>
      <c r="E23" s="34"/>
      <c r="F23" s="46"/>
      <c r="G23" s="46"/>
      <c r="H23" s="46"/>
      <c r="I23" s="46"/>
      <c r="J23" s="34"/>
      <c r="K23" s="46"/>
    </row>
    <row r="24" spans="1:11">
      <c r="A24" s="34">
        <v>9</v>
      </c>
      <c r="B24" s="47" t="s">
        <v>343</v>
      </c>
      <c r="C24" s="169">
        <f>'WP B.4.1B'!O40</f>
        <v>14105107.93756515</v>
      </c>
      <c r="D24" s="171">
        <f>D17</f>
        <v>1</v>
      </c>
      <c r="E24" s="171">
        <f>E17</f>
        <v>1</v>
      </c>
      <c r="F24" s="170">
        <f>C24*D24*E24</f>
        <v>14105107.93756515</v>
      </c>
      <c r="G24" s="46"/>
      <c r="H24" s="169">
        <f>'WP B.4.1B'!P40</f>
        <v>17289464.946991775</v>
      </c>
      <c r="I24" s="171">
        <f>I17</f>
        <v>1</v>
      </c>
      <c r="J24" s="171">
        <f>J17</f>
        <v>1</v>
      </c>
      <c r="K24" s="170">
        <f>H24*I24*J24</f>
        <v>17289464.946991775</v>
      </c>
    </row>
    <row r="25" spans="1:11">
      <c r="A25" s="34">
        <v>10</v>
      </c>
      <c r="B25" s="47" t="s">
        <v>344</v>
      </c>
      <c r="C25" s="178">
        <f>'WP B.4.1B'!O42</f>
        <v>0</v>
      </c>
      <c r="D25" s="171">
        <f t="shared" ref="D25:E27" si="1">D18</f>
        <v>1</v>
      </c>
      <c r="E25" s="175">
        <f t="shared" si="1"/>
        <v>0.49969999999999998</v>
      </c>
      <c r="F25" s="174">
        <f>C25*D25*E25</f>
        <v>0</v>
      </c>
      <c r="G25" s="49"/>
      <c r="H25" s="172">
        <f>'WP B.4.1B'!P42</f>
        <v>0</v>
      </c>
      <c r="I25" s="171">
        <f t="shared" ref="I25:J27" si="2">I18</f>
        <v>1</v>
      </c>
      <c r="J25" s="175">
        <f t="shared" si="2"/>
        <v>0.49969999999999998</v>
      </c>
      <c r="K25" s="174">
        <f>H25*I25*J25</f>
        <v>0</v>
      </c>
    </row>
    <row r="26" spans="1:11">
      <c r="A26" s="34">
        <v>11</v>
      </c>
      <c r="B26" s="47" t="s">
        <v>345</v>
      </c>
      <c r="C26" s="178">
        <f>'WP B.4.1B'!O44</f>
        <v>0</v>
      </c>
      <c r="D26" s="175">
        <f t="shared" si="1"/>
        <v>9.1300000000000006E-2</v>
      </c>
      <c r="E26" s="175">
        <f t="shared" si="1"/>
        <v>0.49969999999999998</v>
      </c>
      <c r="F26" s="174">
        <f>C26*D26*E26</f>
        <v>0</v>
      </c>
      <c r="G26" s="49"/>
      <c r="H26" s="172">
        <f>'WP B.4.1B'!P44</f>
        <v>0</v>
      </c>
      <c r="I26" s="175">
        <f t="shared" si="2"/>
        <v>9.1300000000000006E-2</v>
      </c>
      <c r="J26" s="175">
        <f t="shared" si="2"/>
        <v>0.49969999999999998</v>
      </c>
      <c r="K26" s="174">
        <f>H26*I26*J26</f>
        <v>0</v>
      </c>
    </row>
    <row r="27" spans="1:11">
      <c r="A27" s="34">
        <v>12</v>
      </c>
      <c r="B27" s="47" t="s">
        <v>346</v>
      </c>
      <c r="C27" s="179">
        <f>'WP B.4.1B'!O46</f>
        <v>0</v>
      </c>
      <c r="D27" s="175">
        <f t="shared" si="1"/>
        <v>0.109</v>
      </c>
      <c r="E27" s="175">
        <f t="shared" si="1"/>
        <v>0.49459999999999998</v>
      </c>
      <c r="F27" s="177">
        <f>C27*D27*E27</f>
        <v>0</v>
      </c>
      <c r="G27" s="49"/>
      <c r="H27" s="176">
        <f>'WP B.4.1B'!P46</f>
        <v>0</v>
      </c>
      <c r="I27" s="175">
        <f t="shared" si="2"/>
        <v>0.109</v>
      </c>
      <c r="J27" s="175">
        <f t="shared" si="2"/>
        <v>0.49459999999999998</v>
      </c>
      <c r="K27" s="177">
        <f>H27*I27*J27</f>
        <v>0</v>
      </c>
    </row>
    <row r="28" spans="1:11">
      <c r="A28" s="34">
        <v>13</v>
      </c>
      <c r="B28" s="50" t="s">
        <v>323</v>
      </c>
      <c r="C28" s="169">
        <f>SUM(C24:C27)</f>
        <v>14105107.93756515</v>
      </c>
      <c r="D28" s="34"/>
      <c r="E28" s="34"/>
      <c r="F28" s="169">
        <f>SUM(F24:F27)</f>
        <v>14105107.93756515</v>
      </c>
      <c r="G28" s="46"/>
      <c r="H28" s="169">
        <f>SUM(H24:H27)</f>
        <v>17289464.946991775</v>
      </c>
      <c r="I28" s="46"/>
      <c r="J28" s="34"/>
      <c r="K28" s="169">
        <f>SUM(K24:K27)</f>
        <v>17289464.946991775</v>
      </c>
    </row>
    <row r="29" spans="1:11">
      <c r="A29" s="34">
        <v>14</v>
      </c>
      <c r="B29" s="50"/>
      <c r="D29" s="52"/>
      <c r="E29" s="52"/>
      <c r="F29" s="46"/>
      <c r="G29" s="46"/>
      <c r="H29" s="46"/>
      <c r="I29" s="46"/>
      <c r="J29" s="34"/>
      <c r="K29" s="46"/>
    </row>
    <row r="30" spans="1:11">
      <c r="A30" s="34">
        <v>15</v>
      </c>
      <c r="B30" s="30" t="s">
        <v>348</v>
      </c>
      <c r="C30" s="46"/>
      <c r="D30" s="34"/>
      <c r="E30" s="34"/>
      <c r="F30" s="46"/>
      <c r="G30" s="46"/>
      <c r="H30" s="46"/>
      <c r="I30" s="46"/>
      <c r="J30" s="34"/>
      <c r="K30" s="46"/>
    </row>
    <row r="31" spans="1:11">
      <c r="A31" s="34">
        <v>16</v>
      </c>
      <c r="B31" s="47" t="s">
        <v>343</v>
      </c>
      <c r="C31" s="169">
        <f>'WP B.4.1B'!O50</f>
        <v>0</v>
      </c>
      <c r="D31" s="171">
        <f>D17</f>
        <v>1</v>
      </c>
      <c r="E31" s="171">
        <f>E17</f>
        <v>1</v>
      </c>
      <c r="F31" s="170">
        <f>C31*D31*E31</f>
        <v>0</v>
      </c>
      <c r="G31" s="46"/>
      <c r="H31" s="169">
        <f>'WP B.4.1B'!P50</f>
        <v>0</v>
      </c>
      <c r="I31" s="171">
        <f>I17</f>
        <v>1</v>
      </c>
      <c r="J31" s="171">
        <f>J17</f>
        <v>1</v>
      </c>
      <c r="K31" s="170">
        <f>H31*I31*J31</f>
        <v>0</v>
      </c>
    </row>
    <row r="32" spans="1:11">
      <c r="A32" s="34">
        <v>17</v>
      </c>
      <c r="B32" s="47" t="s">
        <v>344</v>
      </c>
      <c r="C32" s="172">
        <f>'WP B.4.1B'!O52</f>
        <v>0</v>
      </c>
      <c r="D32" s="171">
        <f t="shared" ref="D32:E34" si="3">D18</f>
        <v>1</v>
      </c>
      <c r="E32" s="175">
        <f t="shared" si="3"/>
        <v>0.49969999999999998</v>
      </c>
      <c r="F32" s="174">
        <f>C32*D32*E32</f>
        <v>0</v>
      </c>
      <c r="G32" s="46"/>
      <c r="H32" s="172">
        <f>'WP B.4.1B'!P52</f>
        <v>0</v>
      </c>
      <c r="I32" s="171">
        <f t="shared" ref="I32:J34" si="4">I18</f>
        <v>1</v>
      </c>
      <c r="J32" s="175">
        <f t="shared" si="4"/>
        <v>0.49969999999999998</v>
      </c>
      <c r="K32" s="174">
        <f>H32*I32*J32</f>
        <v>0</v>
      </c>
    </row>
    <row r="33" spans="1:11">
      <c r="A33" s="34">
        <v>18</v>
      </c>
      <c r="B33" s="47" t="s">
        <v>345</v>
      </c>
      <c r="C33" s="172">
        <f>'WP B.4.1B'!O54</f>
        <v>0</v>
      </c>
      <c r="D33" s="175">
        <f t="shared" si="3"/>
        <v>9.1300000000000006E-2</v>
      </c>
      <c r="E33" s="175">
        <f t="shared" si="3"/>
        <v>0.49969999999999998</v>
      </c>
      <c r="F33" s="174">
        <f>C33*D33*E33</f>
        <v>0</v>
      </c>
      <c r="G33" s="46"/>
      <c r="H33" s="172">
        <f>'WP B.4.1B'!P54</f>
        <v>0</v>
      </c>
      <c r="I33" s="175">
        <f t="shared" si="4"/>
        <v>9.1300000000000006E-2</v>
      </c>
      <c r="J33" s="175">
        <f t="shared" si="4"/>
        <v>0.49969999999999998</v>
      </c>
      <c r="K33" s="174">
        <f>H33*I33*J33</f>
        <v>0</v>
      </c>
    </row>
    <row r="34" spans="1:11">
      <c r="A34" s="34">
        <v>19</v>
      </c>
      <c r="B34" s="47" t="s">
        <v>346</v>
      </c>
      <c r="C34" s="176">
        <f>'WP B.4.1B'!O56</f>
        <v>0</v>
      </c>
      <c r="D34" s="76">
        <f t="shared" si="3"/>
        <v>0.109</v>
      </c>
      <c r="E34" s="175">
        <f t="shared" si="3"/>
        <v>0.49459999999999998</v>
      </c>
      <c r="F34" s="177">
        <f>C34*D34*E34</f>
        <v>0</v>
      </c>
      <c r="G34" s="46"/>
      <c r="H34" s="176">
        <f>'WP B.4.1B'!P56</f>
        <v>0</v>
      </c>
      <c r="I34" s="175">
        <f t="shared" si="4"/>
        <v>0.109</v>
      </c>
      <c r="J34" s="175">
        <f t="shared" si="4"/>
        <v>0.49459999999999998</v>
      </c>
      <c r="K34" s="177">
        <f>H34*I34*J34</f>
        <v>0</v>
      </c>
    </row>
    <row r="35" spans="1:11">
      <c r="A35" s="34">
        <v>20</v>
      </c>
      <c r="B35" s="50" t="s">
        <v>323</v>
      </c>
      <c r="C35" s="169">
        <f>SUM(C31:C34)</f>
        <v>0</v>
      </c>
      <c r="D35" s="34"/>
      <c r="E35" s="34"/>
      <c r="F35" s="169">
        <f>SUM(F31:F34)</f>
        <v>0</v>
      </c>
      <c r="G35" s="46"/>
      <c r="H35" s="169">
        <f>SUM(H31:H34)</f>
        <v>0</v>
      </c>
      <c r="I35" s="46"/>
      <c r="J35" s="34"/>
      <c r="K35" s="169">
        <f>SUM(K31:K34)</f>
        <v>0</v>
      </c>
    </row>
    <row r="36" spans="1:11">
      <c r="A36" s="34">
        <v>21</v>
      </c>
      <c r="B36" s="50"/>
      <c r="D36" s="52"/>
      <c r="E36" s="52"/>
      <c r="F36" s="46"/>
      <c r="G36" s="46"/>
      <c r="H36" s="46"/>
      <c r="I36" s="46"/>
      <c r="K36" s="46"/>
    </row>
    <row r="37" spans="1:11" ht="15.75" thickBot="1">
      <c r="A37" s="34">
        <v>22</v>
      </c>
      <c r="B37" s="30" t="s">
        <v>349</v>
      </c>
      <c r="C37" s="180">
        <f>C35+C28+C21</f>
        <v>15489046.65256515</v>
      </c>
      <c r="F37" s="180">
        <f>F35+F28+F21</f>
        <v>14639806.9401432</v>
      </c>
      <c r="G37" s="46"/>
      <c r="H37" s="180">
        <f>H35+H28+H21</f>
        <v>18671103.234684084</v>
      </c>
      <c r="I37" s="46"/>
      <c r="K37" s="180">
        <f>K35+K28+K21</f>
        <v>17823311.070431601</v>
      </c>
    </row>
    <row r="38" spans="1:11" ht="15.75" thickTop="1">
      <c r="D38" s="52"/>
      <c r="E38" s="52"/>
      <c r="F38" s="46"/>
      <c r="G38" s="46"/>
      <c r="H38" s="46"/>
      <c r="I38" s="46"/>
    </row>
    <row r="39" spans="1:11">
      <c r="A39" s="34"/>
      <c r="F39" s="46"/>
      <c r="G39" s="46"/>
      <c r="H39" s="46"/>
      <c r="I39" s="46"/>
    </row>
    <row r="40" spans="1:11">
      <c r="D40" s="52"/>
      <c r="E40" s="52"/>
      <c r="F40" s="46"/>
      <c r="G40" s="46"/>
    </row>
    <row r="41" spans="1:11">
      <c r="C41" s="46"/>
      <c r="F41" s="46"/>
      <c r="G41" s="46"/>
    </row>
    <row r="42" spans="1:11">
      <c r="D42" s="52"/>
      <c r="E42" s="52"/>
      <c r="F42" s="46"/>
      <c r="G42" s="46"/>
    </row>
    <row r="43" spans="1:11">
      <c r="F43" s="46"/>
      <c r="G43" s="46"/>
    </row>
    <row r="44" spans="1:11">
      <c r="D44" s="52"/>
      <c r="E44" s="52"/>
      <c r="F44" s="46"/>
      <c r="G44" s="46"/>
    </row>
    <row r="45" spans="1:11">
      <c r="F45" s="46"/>
      <c r="G45" s="46"/>
    </row>
    <row r="46" spans="1:11">
      <c r="D46" s="52"/>
      <c r="E46" s="52"/>
      <c r="F46" s="46"/>
      <c r="G46" s="46"/>
    </row>
    <row r="47" spans="1:11">
      <c r="F47" s="46"/>
      <c r="G47" s="46"/>
    </row>
  </sheetData>
  <mergeCells count="6">
    <mergeCell ref="A1:K1"/>
    <mergeCell ref="A2:K2"/>
    <mergeCell ref="A3:K3"/>
    <mergeCell ref="A4:K4"/>
    <mergeCell ref="C10:F10"/>
    <mergeCell ref="H10:K10"/>
  </mergeCells>
  <pageMargins left="0.56999999999999995" right="0.5" top="0.75" bottom="0.5" header="0.25" footer="0.5"/>
  <pageSetup scale="69" orientation="landscape" r:id="rId1"/>
  <headerFooter alignWithMargins="0">
    <oddHeader xml:space="preserve">&amp;R&amp;9CASE NO. 2024-00276 
FR 16(8)(b)
ATTACHMENT 1
</oddHeader>
    <oddFooter>&amp;RSchedule &amp;A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72D76-EC55-4B25-9F6B-B374FD74617F}">
  <sheetPr>
    <tabColor rgb="FF92D050"/>
    <pageSetUpPr fitToPage="1"/>
  </sheetPr>
  <dimension ref="A1:K47"/>
  <sheetViews>
    <sheetView view="pageBreakPreview" zoomScale="80" zoomScaleNormal="100" zoomScaleSheetLayoutView="80" workbookViewId="0">
      <selection sqref="A1:K1"/>
    </sheetView>
  </sheetViews>
  <sheetFormatPr defaultColWidth="8.44140625" defaultRowHeight="15"/>
  <cols>
    <col min="1" max="1" width="5" style="32" customWidth="1"/>
    <col min="2" max="2" width="42.77734375" style="32" customWidth="1"/>
    <col min="3" max="3" width="13.88671875" style="32" customWidth="1"/>
    <col min="4" max="4" width="13.6640625" style="32" customWidth="1"/>
    <col min="5" max="5" width="11.6640625" style="32" customWidth="1"/>
    <col min="6" max="6" width="13.5546875" style="32" customWidth="1"/>
    <col min="7" max="7" width="2.88671875" style="32" customWidth="1"/>
    <col min="8" max="8" width="13.33203125" style="32" bestFit="1" customWidth="1"/>
    <col min="9" max="9" width="13.109375" style="32" bestFit="1" customWidth="1"/>
    <col min="10" max="10" width="10.44140625" style="32" customWidth="1"/>
    <col min="11" max="11" width="13.33203125" style="32" customWidth="1"/>
    <col min="12" max="16384" width="8.44140625" style="32"/>
  </cols>
  <sheetData>
    <row r="1" spans="1:11">
      <c r="A1" s="231" t="s">
        <v>476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1">
      <c r="A2" s="231" t="s">
        <v>477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</row>
    <row r="3" spans="1:11">
      <c r="A3" s="231" t="s">
        <v>337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>
      <c r="A4" s="231" t="str">
        <f>'B.1 F '!A4</f>
        <v>Forecasted Test Period:  Twelve Months Ended March 31, 2026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7" spans="1:11">
      <c r="A7" s="30" t="str">
        <f>'B.1 F '!A6</f>
        <v>Data:______Base Period__X___Forecasted Period</v>
      </c>
      <c r="K7" s="35" t="s">
        <v>338</v>
      </c>
    </row>
    <row r="8" spans="1:11">
      <c r="A8" s="30" t="str">
        <f>'B.1 F '!A7</f>
        <v>Type of Filing:___X____Original________Updated ________Revised</v>
      </c>
      <c r="B8" s="79"/>
      <c r="K8" s="36" t="s">
        <v>350</v>
      </c>
    </row>
    <row r="9" spans="1:11">
      <c r="A9" s="30" t="str">
        <f>'B.1 F '!A8</f>
        <v>Workpaper Reference No(s).</v>
      </c>
      <c r="K9" s="36" t="str">
        <f>'B.4.1 B'!K9</f>
        <v>Witness: Waller</v>
      </c>
    </row>
    <row r="10" spans="1:11">
      <c r="A10" s="37"/>
      <c r="B10" s="38"/>
      <c r="C10" s="232" t="s">
        <v>351</v>
      </c>
      <c r="D10" s="233"/>
      <c r="E10" s="233"/>
      <c r="F10" s="234"/>
      <c r="H10" s="235" t="s">
        <v>37</v>
      </c>
      <c r="I10" s="236"/>
      <c r="J10" s="236"/>
      <c r="K10" s="237"/>
    </row>
    <row r="11" spans="1:11">
      <c r="A11" s="39"/>
      <c r="B11" s="40"/>
      <c r="C11" s="37"/>
      <c r="D11" s="143" t="s">
        <v>71</v>
      </c>
      <c r="E11" s="144" t="s">
        <v>72</v>
      </c>
      <c r="F11" s="38"/>
      <c r="H11" s="37"/>
      <c r="I11" s="143" t="s">
        <v>71</v>
      </c>
      <c r="J11" s="144" t="s">
        <v>72</v>
      </c>
      <c r="K11" s="38"/>
    </row>
    <row r="12" spans="1:11">
      <c r="A12" s="41" t="s">
        <v>31</v>
      </c>
      <c r="B12" s="40"/>
      <c r="C12" s="168">
        <f>'B.2 F'!D10</f>
        <v>46112</v>
      </c>
      <c r="D12" s="80" t="s">
        <v>77</v>
      </c>
      <c r="E12" s="80" t="s">
        <v>78</v>
      </c>
      <c r="F12" s="42" t="s">
        <v>79</v>
      </c>
      <c r="G12" s="34"/>
      <c r="H12" s="168">
        <f>C12</f>
        <v>46112</v>
      </c>
      <c r="I12" s="80" t="s">
        <v>77</v>
      </c>
      <c r="J12" s="80" t="s">
        <v>78</v>
      </c>
      <c r="K12" s="42" t="s">
        <v>79</v>
      </c>
    </row>
    <row r="13" spans="1:11">
      <c r="A13" s="43" t="s">
        <v>33</v>
      </c>
      <c r="B13" s="44" t="s">
        <v>4</v>
      </c>
      <c r="C13" s="128" t="s">
        <v>36</v>
      </c>
      <c r="D13" s="126" t="s">
        <v>84</v>
      </c>
      <c r="E13" s="126" t="s">
        <v>84</v>
      </c>
      <c r="F13" s="45" t="s">
        <v>85</v>
      </c>
      <c r="G13" s="34"/>
      <c r="H13" s="128" t="s">
        <v>341</v>
      </c>
      <c r="I13" s="126" t="s">
        <v>84</v>
      </c>
      <c r="J13" s="126" t="s">
        <v>84</v>
      </c>
      <c r="K13" s="45" t="s">
        <v>85</v>
      </c>
    </row>
    <row r="14" spans="1:11">
      <c r="C14" s="34"/>
      <c r="F14" s="34"/>
      <c r="G14" s="34"/>
      <c r="H14" s="34"/>
      <c r="I14" s="34"/>
      <c r="K14" s="34"/>
    </row>
    <row r="16" spans="1:11">
      <c r="A16" s="34">
        <v>1</v>
      </c>
      <c r="B16" s="30" t="s">
        <v>342</v>
      </c>
      <c r="C16" s="46"/>
      <c r="D16" s="34"/>
      <c r="E16" s="34"/>
      <c r="F16" s="46"/>
      <c r="G16" s="46"/>
      <c r="H16" s="46"/>
      <c r="I16" s="46"/>
      <c r="J16" s="34"/>
      <c r="K16" s="46"/>
    </row>
    <row r="17" spans="1:11">
      <c r="A17" s="34">
        <v>2</v>
      </c>
      <c r="B17" s="47" t="s">
        <v>343</v>
      </c>
      <c r="C17" s="169">
        <f>'WP B.4.1F'!O19</f>
        <v>-29509.686666666672</v>
      </c>
      <c r="D17" s="48">
        <v>1</v>
      </c>
      <c r="E17" s="48">
        <v>1</v>
      </c>
      <c r="F17" s="170">
        <f>C17*D17*E17</f>
        <v>-29509.686666666672</v>
      </c>
      <c r="G17" s="46"/>
      <c r="H17" s="169">
        <f>'WP B.4.1F'!P19</f>
        <v>-29509.686666666665</v>
      </c>
      <c r="I17" s="171">
        <f t="shared" ref="I17:J20" si="0">D17</f>
        <v>1</v>
      </c>
      <c r="J17" s="171">
        <f t="shared" si="0"/>
        <v>1</v>
      </c>
      <c r="K17" s="170">
        <f>H17*I17*J17</f>
        <v>-29509.686666666665</v>
      </c>
    </row>
    <row r="18" spans="1:11">
      <c r="A18" s="34">
        <v>3</v>
      </c>
      <c r="B18" s="47" t="s">
        <v>344</v>
      </c>
      <c r="C18" s="172">
        <f>'WP B.4.1F'!O25</f>
        <v>1100524.9216666666</v>
      </c>
      <c r="D18" s="48">
        <v>1</v>
      </c>
      <c r="E18" s="173">
        <v>0.49969999999999998</v>
      </c>
      <c r="F18" s="174">
        <f>C18*D18*E18</f>
        <v>549932.30335683329</v>
      </c>
      <c r="G18" s="46"/>
      <c r="H18" s="172">
        <f>'WP B.4.1F'!P25</f>
        <v>1100524.9216666666</v>
      </c>
      <c r="I18" s="171">
        <f t="shared" si="0"/>
        <v>1</v>
      </c>
      <c r="J18" s="175">
        <f t="shared" si="0"/>
        <v>0.49969999999999998</v>
      </c>
      <c r="K18" s="174">
        <f>H18*I18*J18</f>
        <v>549932.30335683329</v>
      </c>
    </row>
    <row r="19" spans="1:11">
      <c r="A19" s="34">
        <v>4</v>
      </c>
      <c r="B19" s="47" t="s">
        <v>345</v>
      </c>
      <c r="C19" s="172">
        <f>'WP B.4.1F'!O31</f>
        <v>312923.48</v>
      </c>
      <c r="D19" s="173">
        <v>9.1300000000000006E-2</v>
      </c>
      <c r="E19" s="173">
        <v>0.49969999999999998</v>
      </c>
      <c r="F19" s="174">
        <f>C19*D19*E19</f>
        <v>14276.3858878828</v>
      </c>
      <c r="G19" s="46"/>
      <c r="H19" s="172">
        <f>'WP B.4.1F'!P31</f>
        <v>312923.48</v>
      </c>
      <c r="I19" s="175">
        <f t="shared" si="0"/>
        <v>9.1300000000000006E-2</v>
      </c>
      <c r="J19" s="175">
        <f t="shared" si="0"/>
        <v>0.49969999999999998</v>
      </c>
      <c r="K19" s="174">
        <f>H19*I19*J19</f>
        <v>14276.3858878828</v>
      </c>
    </row>
    <row r="20" spans="1:11">
      <c r="A20" s="34">
        <v>5</v>
      </c>
      <c r="B20" s="47" t="s">
        <v>346</v>
      </c>
      <c r="C20" s="176">
        <f>'WP B.4.1F'!O37</f>
        <v>0</v>
      </c>
      <c r="D20" s="173">
        <v>0.109</v>
      </c>
      <c r="E20" s="173">
        <v>0.49459999999999998</v>
      </c>
      <c r="F20" s="177">
        <f>C20*D20*E20</f>
        <v>0</v>
      </c>
      <c r="G20" s="46"/>
      <c r="H20" s="176">
        <f>'WP B.4.1F'!T37</f>
        <v>0</v>
      </c>
      <c r="I20" s="175">
        <f t="shared" si="0"/>
        <v>0.109</v>
      </c>
      <c r="J20" s="175">
        <f t="shared" si="0"/>
        <v>0.49459999999999998</v>
      </c>
      <c r="K20" s="177">
        <f>H20*I20*J20</f>
        <v>0</v>
      </c>
    </row>
    <row r="21" spans="1:11">
      <c r="A21" s="34">
        <v>6</v>
      </c>
      <c r="B21" s="50" t="s">
        <v>323</v>
      </c>
      <c r="C21" s="169">
        <f>SUM(C17:C20)</f>
        <v>1383938.7149999999</v>
      </c>
      <c r="D21" s="51"/>
      <c r="E21" s="34"/>
      <c r="F21" s="169">
        <f>SUM(F17:F20)</f>
        <v>534699.00257804943</v>
      </c>
      <c r="G21" s="46"/>
      <c r="H21" s="169">
        <f>SUM(H17:H20)</f>
        <v>1383938.7149999999</v>
      </c>
      <c r="I21" s="46"/>
      <c r="J21" s="34"/>
      <c r="K21" s="169">
        <f>SUM(K17:K20)</f>
        <v>534699.00257804943</v>
      </c>
    </row>
    <row r="22" spans="1:11">
      <c r="A22" s="34">
        <v>7</v>
      </c>
      <c r="F22" s="46"/>
      <c r="G22" s="46"/>
      <c r="I22" s="46"/>
      <c r="K22" s="46"/>
    </row>
    <row r="23" spans="1:11">
      <c r="A23" s="34">
        <v>8</v>
      </c>
      <c r="B23" s="30" t="s">
        <v>347</v>
      </c>
      <c r="C23" s="46"/>
      <c r="D23" s="34"/>
      <c r="E23" s="34"/>
      <c r="F23" s="46"/>
      <c r="G23" s="46"/>
      <c r="H23" s="46"/>
      <c r="I23" s="46"/>
      <c r="J23" s="34"/>
      <c r="K23" s="46"/>
    </row>
    <row r="24" spans="1:11">
      <c r="A24" s="34">
        <v>9</v>
      </c>
      <c r="B24" s="47" t="s">
        <v>343</v>
      </c>
      <c r="C24" s="169">
        <f>'WP B.4.1F'!O41</f>
        <v>-4797385.2125037136</v>
      </c>
      <c r="D24" s="171">
        <f t="shared" ref="D24:E27" si="1">D17</f>
        <v>1</v>
      </c>
      <c r="E24" s="171">
        <f t="shared" si="1"/>
        <v>1</v>
      </c>
      <c r="F24" s="170">
        <f>C24*D24*E24</f>
        <v>-4797385.2125037136</v>
      </c>
      <c r="G24" s="46"/>
      <c r="H24" s="169">
        <f>'WP B.4.1F'!P41</f>
        <v>9182907.3274840545</v>
      </c>
      <c r="I24" s="171">
        <f t="shared" ref="I24:J27" si="2">I17</f>
        <v>1</v>
      </c>
      <c r="J24" s="171">
        <f t="shared" si="2"/>
        <v>1</v>
      </c>
      <c r="K24" s="170">
        <f>H24*I24*J24</f>
        <v>9182907.3274840545</v>
      </c>
    </row>
    <row r="25" spans="1:11">
      <c r="A25" s="34">
        <v>10</v>
      </c>
      <c r="B25" s="47" t="s">
        <v>344</v>
      </c>
      <c r="C25" s="178">
        <f>'WP B.4.1F'!O43</f>
        <v>0</v>
      </c>
      <c r="D25" s="171">
        <f t="shared" si="1"/>
        <v>1</v>
      </c>
      <c r="E25" s="175">
        <f t="shared" si="1"/>
        <v>0.49969999999999998</v>
      </c>
      <c r="F25" s="174">
        <f>C25*D25*E25</f>
        <v>0</v>
      </c>
      <c r="G25" s="46"/>
      <c r="H25" s="178">
        <f>'WP B.4.1F'!P43</f>
        <v>0</v>
      </c>
      <c r="I25" s="171">
        <f t="shared" si="2"/>
        <v>1</v>
      </c>
      <c r="J25" s="175">
        <f t="shared" si="2"/>
        <v>0.49969999999999998</v>
      </c>
      <c r="K25" s="174">
        <f>H25*I25*J25</f>
        <v>0</v>
      </c>
    </row>
    <row r="26" spans="1:11">
      <c r="A26" s="34">
        <v>11</v>
      </c>
      <c r="B26" s="47" t="s">
        <v>345</v>
      </c>
      <c r="C26" s="178">
        <f>'WP B.4.1F'!O45</f>
        <v>0</v>
      </c>
      <c r="D26" s="175">
        <f t="shared" si="1"/>
        <v>9.1300000000000006E-2</v>
      </c>
      <c r="E26" s="175">
        <f t="shared" si="1"/>
        <v>0.49969999999999998</v>
      </c>
      <c r="F26" s="174">
        <f>C26*D26*E26</f>
        <v>0</v>
      </c>
      <c r="G26" s="46"/>
      <c r="H26" s="178">
        <f>'WP B.4.1F'!P45</f>
        <v>0</v>
      </c>
      <c r="I26" s="175">
        <f t="shared" si="2"/>
        <v>9.1300000000000006E-2</v>
      </c>
      <c r="J26" s="175">
        <f t="shared" si="2"/>
        <v>0.49969999999999998</v>
      </c>
      <c r="K26" s="174">
        <f>H26*I26*J26</f>
        <v>0</v>
      </c>
    </row>
    <row r="27" spans="1:11">
      <c r="A27" s="34">
        <v>12</v>
      </c>
      <c r="B27" s="47" t="s">
        <v>346</v>
      </c>
      <c r="C27" s="179">
        <f>'WP B.4.1F'!O47</f>
        <v>0</v>
      </c>
      <c r="D27" s="175">
        <f t="shared" si="1"/>
        <v>0.109</v>
      </c>
      <c r="E27" s="175">
        <f t="shared" si="1"/>
        <v>0.49459999999999998</v>
      </c>
      <c r="F27" s="177">
        <f>C27*D27*E27</f>
        <v>0</v>
      </c>
      <c r="G27" s="46"/>
      <c r="H27" s="179">
        <f>'WP B.4.1F'!P47</f>
        <v>0</v>
      </c>
      <c r="I27" s="175">
        <f t="shared" si="2"/>
        <v>0.109</v>
      </c>
      <c r="J27" s="175">
        <f t="shared" si="2"/>
        <v>0.49459999999999998</v>
      </c>
      <c r="K27" s="177">
        <f>H27*I27*J27</f>
        <v>0</v>
      </c>
    </row>
    <row r="28" spans="1:11">
      <c r="A28" s="34">
        <v>13</v>
      </c>
      <c r="B28" s="50" t="s">
        <v>323</v>
      </c>
      <c r="C28" s="169">
        <f>SUM(C24:C27)</f>
        <v>-4797385.2125037136</v>
      </c>
      <c r="D28" s="34"/>
      <c r="E28" s="34"/>
      <c r="F28" s="169">
        <f>SUM(F24:F27)</f>
        <v>-4797385.2125037136</v>
      </c>
      <c r="G28" s="46"/>
      <c r="H28" s="169">
        <f>SUM(H24:H27)</f>
        <v>9182907.3274840545</v>
      </c>
      <c r="I28" s="46"/>
      <c r="J28" s="34"/>
      <c r="K28" s="169">
        <f>SUM(K24:K27)</f>
        <v>9182907.3274840545</v>
      </c>
    </row>
    <row r="29" spans="1:11">
      <c r="A29" s="34">
        <v>14</v>
      </c>
      <c r="B29" s="50"/>
      <c r="D29" s="52"/>
      <c r="E29" s="52"/>
      <c r="F29" s="46"/>
      <c r="G29" s="46"/>
      <c r="I29" s="46"/>
      <c r="J29" s="34"/>
      <c r="K29" s="46"/>
    </row>
    <row r="30" spans="1:11">
      <c r="A30" s="34">
        <v>15</v>
      </c>
      <c r="B30" s="30" t="s">
        <v>348</v>
      </c>
      <c r="C30" s="46"/>
      <c r="D30" s="34"/>
      <c r="E30" s="34"/>
      <c r="F30" s="46"/>
      <c r="G30" s="46"/>
      <c r="H30" s="46"/>
      <c r="I30" s="46"/>
      <c r="J30" s="34"/>
      <c r="K30" s="46"/>
    </row>
    <row r="31" spans="1:11">
      <c r="A31" s="34">
        <v>16</v>
      </c>
      <c r="B31" s="47" t="s">
        <v>343</v>
      </c>
      <c r="C31" s="169">
        <f>'WP B.4.1F'!O51</f>
        <v>0</v>
      </c>
      <c r="D31" s="171">
        <f t="shared" ref="D31:E34" si="3">D17</f>
        <v>1</v>
      </c>
      <c r="E31" s="171">
        <f t="shared" si="3"/>
        <v>1</v>
      </c>
      <c r="F31" s="170">
        <f>C31*D31*E31</f>
        <v>0</v>
      </c>
      <c r="G31" s="46"/>
      <c r="H31" s="169">
        <f>'WP B.4.1F'!P51</f>
        <v>0</v>
      </c>
      <c r="I31" s="171">
        <f t="shared" ref="I31:J34" si="4">I17</f>
        <v>1</v>
      </c>
      <c r="J31" s="171">
        <f t="shared" si="4"/>
        <v>1</v>
      </c>
      <c r="K31" s="170">
        <f>H31*I31*J31</f>
        <v>0</v>
      </c>
    </row>
    <row r="32" spans="1:11">
      <c r="A32" s="34">
        <v>17</v>
      </c>
      <c r="B32" s="47" t="s">
        <v>344</v>
      </c>
      <c r="C32" s="172">
        <f>'WP B.4.1F'!O53</f>
        <v>0</v>
      </c>
      <c r="D32" s="171">
        <f t="shared" si="3"/>
        <v>1</v>
      </c>
      <c r="E32" s="175">
        <f t="shared" si="3"/>
        <v>0.49969999999999998</v>
      </c>
      <c r="F32" s="174">
        <f>C32*D32*E32</f>
        <v>0</v>
      </c>
      <c r="G32" s="46"/>
      <c r="H32" s="172">
        <f>'WP B.4.1F'!P53</f>
        <v>0</v>
      </c>
      <c r="I32" s="171">
        <f t="shared" si="4"/>
        <v>1</v>
      </c>
      <c r="J32" s="175">
        <f t="shared" si="4"/>
        <v>0.49969999999999998</v>
      </c>
      <c r="K32" s="174">
        <f>H32*I32*J32</f>
        <v>0</v>
      </c>
    </row>
    <row r="33" spans="1:11">
      <c r="A33" s="34">
        <v>18</v>
      </c>
      <c r="B33" s="47" t="s">
        <v>345</v>
      </c>
      <c r="C33" s="172">
        <f>'WP B.4.1F'!O55</f>
        <v>0</v>
      </c>
      <c r="D33" s="175">
        <f t="shared" si="3"/>
        <v>9.1300000000000006E-2</v>
      </c>
      <c r="E33" s="175">
        <f t="shared" si="3"/>
        <v>0.49969999999999998</v>
      </c>
      <c r="F33" s="174">
        <f>C33*D33*E33</f>
        <v>0</v>
      </c>
      <c r="G33" s="46"/>
      <c r="H33" s="172">
        <f>'WP B.4.1F'!P55</f>
        <v>0</v>
      </c>
      <c r="I33" s="175">
        <f t="shared" si="4"/>
        <v>9.1300000000000006E-2</v>
      </c>
      <c r="J33" s="175">
        <f t="shared" si="4"/>
        <v>0.49969999999999998</v>
      </c>
      <c r="K33" s="174">
        <f>H33*I33*J33</f>
        <v>0</v>
      </c>
    </row>
    <row r="34" spans="1:11">
      <c r="A34" s="34">
        <v>19</v>
      </c>
      <c r="B34" s="47" t="s">
        <v>346</v>
      </c>
      <c r="C34" s="176">
        <f>'WP B.4.1F'!O57</f>
        <v>0</v>
      </c>
      <c r="D34" s="76">
        <f t="shared" si="3"/>
        <v>0.109</v>
      </c>
      <c r="E34" s="175">
        <f t="shared" si="3"/>
        <v>0.49459999999999998</v>
      </c>
      <c r="F34" s="177">
        <f>C34*D34*E34</f>
        <v>0</v>
      </c>
      <c r="G34" s="46"/>
      <c r="H34" s="176">
        <f>'WP B.4.1F'!P57</f>
        <v>0</v>
      </c>
      <c r="I34" s="175">
        <f t="shared" si="4"/>
        <v>0.109</v>
      </c>
      <c r="J34" s="175">
        <f t="shared" si="4"/>
        <v>0.49459999999999998</v>
      </c>
      <c r="K34" s="177">
        <f>H34*I34*J34</f>
        <v>0</v>
      </c>
    </row>
    <row r="35" spans="1:11">
      <c r="A35" s="34">
        <v>20</v>
      </c>
      <c r="B35" s="50" t="s">
        <v>323</v>
      </c>
      <c r="C35" s="169">
        <f>SUM(C31:C34)</f>
        <v>0</v>
      </c>
      <c r="D35" s="34"/>
      <c r="E35" s="34"/>
      <c r="F35" s="169">
        <f>SUM(F31:F34)</f>
        <v>0</v>
      </c>
      <c r="G35" s="46"/>
      <c r="H35" s="169">
        <f>SUM(H31:H34)</f>
        <v>0</v>
      </c>
      <c r="I35" s="46"/>
      <c r="J35" s="34"/>
      <c r="K35" s="169">
        <f>SUM(K31:K34)</f>
        <v>0</v>
      </c>
    </row>
    <row r="36" spans="1:11">
      <c r="A36" s="34">
        <v>21</v>
      </c>
      <c r="B36" s="50"/>
      <c r="D36" s="52"/>
      <c r="E36" s="52"/>
      <c r="F36" s="46"/>
      <c r="G36" s="46"/>
      <c r="H36" s="46"/>
      <c r="I36" s="46"/>
      <c r="K36" s="46"/>
    </row>
    <row r="37" spans="1:11" ht="15.75" thickBot="1">
      <c r="A37" s="34">
        <v>22</v>
      </c>
      <c r="B37" s="30" t="s">
        <v>349</v>
      </c>
      <c r="C37" s="180">
        <f>C35+C28+C21</f>
        <v>-3413446.4975037137</v>
      </c>
      <c r="F37" s="180">
        <f>F35+F28+F21</f>
        <v>-4262686.2099256646</v>
      </c>
      <c r="G37" s="46"/>
      <c r="H37" s="180">
        <f>H35+H28+H21</f>
        <v>10566846.042484054</v>
      </c>
      <c r="I37" s="46"/>
      <c r="K37" s="180">
        <f>K21+K28+K35</f>
        <v>9717606.3300621044</v>
      </c>
    </row>
    <row r="38" spans="1:11" ht="15.75" thickTop="1">
      <c r="D38" s="52"/>
      <c r="E38" s="52"/>
      <c r="F38" s="46"/>
      <c r="G38" s="46"/>
      <c r="H38" s="46"/>
      <c r="I38" s="46"/>
    </row>
    <row r="39" spans="1:11">
      <c r="A39" s="34"/>
      <c r="F39" s="46"/>
      <c r="G39" s="46"/>
      <c r="H39" s="46"/>
      <c r="I39" s="46"/>
    </row>
    <row r="40" spans="1:11">
      <c r="D40" s="52"/>
      <c r="E40" s="52"/>
      <c r="F40" s="46"/>
      <c r="G40" s="46"/>
    </row>
    <row r="41" spans="1:11">
      <c r="C41" s="46"/>
      <c r="F41" s="46"/>
      <c r="G41" s="46"/>
    </row>
    <row r="42" spans="1:11">
      <c r="D42" s="52"/>
      <c r="E42" s="52"/>
      <c r="F42" s="46"/>
      <c r="G42" s="46"/>
    </row>
    <row r="43" spans="1:11">
      <c r="F43" s="46"/>
      <c r="G43" s="46"/>
    </row>
    <row r="44" spans="1:11">
      <c r="D44" s="52"/>
      <c r="E44" s="52"/>
      <c r="F44" s="46"/>
      <c r="G44" s="46"/>
    </row>
    <row r="45" spans="1:11">
      <c r="F45" s="46"/>
      <c r="G45" s="46"/>
    </row>
    <row r="46" spans="1:11">
      <c r="D46" s="52"/>
      <c r="E46" s="52"/>
      <c r="F46" s="46"/>
      <c r="G46" s="46"/>
    </row>
    <row r="47" spans="1:11">
      <c r="F47" s="46"/>
      <c r="G47" s="46"/>
    </row>
  </sheetData>
  <mergeCells count="6">
    <mergeCell ref="A1:K1"/>
    <mergeCell ref="A2:K2"/>
    <mergeCell ref="A3:K3"/>
    <mergeCell ref="A4:K4"/>
    <mergeCell ref="C10:F10"/>
    <mergeCell ref="H10:K10"/>
  </mergeCells>
  <pageMargins left="0.56999999999999995" right="0.59" top="0.85" bottom="0.5" header="0.25" footer="0.5"/>
  <pageSetup scale="68" orientation="landscape" r:id="rId1"/>
  <headerFooter alignWithMargins="0">
    <oddHeader xml:space="preserve">&amp;R&amp;9CASE NO. 2024-00276 
FR 16(8)(b)
ATTACHMENT 1
</oddHeader>
    <oddFooter>&amp;RSchedule &amp;A
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A91DB-0F99-48A0-B8F8-BC15C188D39D}">
  <sheetPr>
    <tabColor rgb="FF92D050"/>
    <pageSetUpPr fitToPage="1"/>
  </sheetPr>
  <dimension ref="A1:K41"/>
  <sheetViews>
    <sheetView view="pageBreakPreview" zoomScale="80" zoomScaleNormal="100" zoomScaleSheetLayoutView="80" workbookViewId="0">
      <selection sqref="A1:H1"/>
    </sheetView>
  </sheetViews>
  <sheetFormatPr defaultColWidth="8.44140625" defaultRowHeight="15"/>
  <cols>
    <col min="1" max="1" width="6.6640625" customWidth="1"/>
    <col min="2" max="2" width="34.109375" customWidth="1"/>
    <col min="3" max="3" width="3.88671875" customWidth="1"/>
    <col min="4" max="4" width="13.109375" customWidth="1"/>
    <col min="5" max="5" width="4.33203125" customWidth="1"/>
    <col min="6" max="6" width="14.44140625" customWidth="1"/>
    <col min="7" max="7" width="3.88671875" customWidth="1"/>
    <col min="8" max="8" width="13.109375" customWidth="1"/>
    <col min="9" max="9" width="6.6640625" customWidth="1"/>
    <col min="10" max="10" width="7.5546875" customWidth="1"/>
    <col min="11" max="11" width="3.33203125" customWidth="1"/>
    <col min="12" max="12" width="11.88671875" customWidth="1"/>
    <col min="13" max="13" width="3.33203125" customWidth="1"/>
    <col min="14" max="14" width="14.44140625" customWidth="1"/>
  </cols>
  <sheetData>
    <row r="1" spans="1:11">
      <c r="A1" s="227" t="s">
        <v>476</v>
      </c>
      <c r="B1" s="227"/>
      <c r="C1" s="227"/>
      <c r="D1" s="227"/>
      <c r="E1" s="227"/>
      <c r="F1" s="227"/>
      <c r="G1" s="227"/>
      <c r="H1" s="227"/>
    </row>
    <row r="2" spans="1:11">
      <c r="A2" s="227" t="s">
        <v>477</v>
      </c>
      <c r="B2" s="227"/>
      <c r="C2" s="227"/>
      <c r="D2" s="227"/>
      <c r="E2" s="227"/>
      <c r="F2" s="227"/>
      <c r="G2" s="227"/>
      <c r="H2" s="227"/>
    </row>
    <row r="3" spans="1:11">
      <c r="A3" s="227" t="s">
        <v>352</v>
      </c>
      <c r="B3" s="227"/>
      <c r="C3" s="227"/>
      <c r="D3" s="227"/>
      <c r="E3" s="227"/>
      <c r="F3" s="227"/>
      <c r="G3" s="227"/>
      <c r="H3" s="227"/>
    </row>
    <row r="4" spans="1:11">
      <c r="A4" s="227" t="str">
        <f>'B.1 B'!A4</f>
        <v>Base Period: Twelve Months Ended December 31, 2024</v>
      </c>
      <c r="B4" s="227"/>
      <c r="C4" s="227"/>
      <c r="D4" s="227"/>
      <c r="E4" s="227"/>
      <c r="F4" s="227"/>
      <c r="G4" s="227"/>
      <c r="H4" s="227"/>
    </row>
    <row r="7" spans="1:11">
      <c r="A7" s="79" t="str">
        <f>'B.1 B'!A6</f>
        <v>Data:__X___Base Period______Forecasted Period</v>
      </c>
      <c r="H7" s="96" t="s">
        <v>353</v>
      </c>
    </row>
    <row r="8" spans="1:11">
      <c r="A8" s="79" t="str">
        <f>'B.1 B'!A7</f>
        <v>Type of Filing:___X____Original________Updated ________Revised</v>
      </c>
      <c r="B8" s="79"/>
      <c r="H8" s="111" t="s">
        <v>354</v>
      </c>
    </row>
    <row r="9" spans="1:11">
      <c r="A9" s="83" t="str">
        <f>'B.1 B'!A8</f>
        <v>Workpaper Reference No(s).</v>
      </c>
      <c r="B9" s="84"/>
      <c r="C9" s="84"/>
      <c r="D9" s="84"/>
      <c r="E9" s="84"/>
      <c r="F9" s="84"/>
      <c r="G9" s="84"/>
      <c r="H9" s="160" t="str">
        <f>'B.4 B'!E8</f>
        <v>Witness: Christian, Waller</v>
      </c>
    </row>
    <row r="10" spans="1:11">
      <c r="A10" s="80" t="s">
        <v>31</v>
      </c>
      <c r="D10" s="80" t="s">
        <v>355</v>
      </c>
      <c r="F10" s="80" t="s">
        <v>356</v>
      </c>
      <c r="H10" s="80" t="s">
        <v>357</v>
      </c>
    </row>
    <row r="11" spans="1:11">
      <c r="A11" s="86" t="s">
        <v>33</v>
      </c>
      <c r="B11" s="86" t="s">
        <v>4</v>
      </c>
      <c r="C11" s="84"/>
      <c r="D11" s="86" t="s">
        <v>327</v>
      </c>
      <c r="E11" s="84"/>
      <c r="F11" s="86" t="s">
        <v>358</v>
      </c>
      <c r="G11" s="84"/>
      <c r="H11" s="86" t="s">
        <v>85</v>
      </c>
    </row>
    <row r="12" spans="1:11">
      <c r="D12" s="80" t="s">
        <v>359</v>
      </c>
      <c r="F12" s="80" t="s">
        <v>360</v>
      </c>
      <c r="H12" s="80" t="s">
        <v>361</v>
      </c>
    </row>
    <row r="14" spans="1:11">
      <c r="A14" s="77">
        <v>1</v>
      </c>
      <c r="B14" s="79" t="s">
        <v>329</v>
      </c>
      <c r="D14" s="75"/>
      <c r="F14" s="167"/>
      <c r="H14" s="75"/>
      <c r="K14" s="75"/>
    </row>
    <row r="15" spans="1:11">
      <c r="A15" s="77"/>
      <c r="E15" s="75"/>
      <c r="F15" s="161"/>
      <c r="G15" s="75"/>
      <c r="H15" s="75"/>
      <c r="I15" s="75"/>
      <c r="K15" s="75"/>
    </row>
    <row r="16" spans="1:11">
      <c r="A16" s="77">
        <f>1+A14</f>
        <v>2</v>
      </c>
      <c r="B16" s="162" t="s">
        <v>481</v>
      </c>
      <c r="D16" s="163">
        <v>0</v>
      </c>
      <c r="F16" s="80" t="s">
        <v>362</v>
      </c>
      <c r="H16" s="163">
        <f>(D16*0.125)</f>
        <v>0</v>
      </c>
      <c r="K16" s="75"/>
    </row>
    <row r="17" spans="1:11">
      <c r="A17" s="77"/>
      <c r="B17" s="164"/>
      <c r="K17" s="75"/>
    </row>
    <row r="18" spans="1:11">
      <c r="A18" s="77">
        <f>1+A16</f>
        <v>3</v>
      </c>
      <c r="B18" s="162" t="s">
        <v>482</v>
      </c>
      <c r="D18" s="75">
        <v>438181.73554917524</v>
      </c>
      <c r="E18" s="75"/>
      <c r="F18" s="80" t="s">
        <v>362</v>
      </c>
      <c r="G18" s="75"/>
      <c r="H18" s="75">
        <f>(D18*0.125)</f>
        <v>54772.716943646905</v>
      </c>
      <c r="I18" s="75"/>
      <c r="K18" s="75"/>
    </row>
    <row r="19" spans="1:11">
      <c r="A19" s="77"/>
      <c r="B19" s="164"/>
      <c r="E19" s="75"/>
      <c r="H19" s="75"/>
      <c r="I19" s="75"/>
      <c r="K19" s="75"/>
    </row>
    <row r="20" spans="1:11">
      <c r="A20" s="77">
        <f>1+A18</f>
        <v>4</v>
      </c>
      <c r="B20" s="162" t="s">
        <v>483</v>
      </c>
      <c r="D20" s="75">
        <v>163543.80539623208</v>
      </c>
      <c r="E20" s="75"/>
      <c r="F20" s="80" t="s">
        <v>362</v>
      </c>
      <c r="G20" s="75"/>
      <c r="H20" s="75">
        <f>(D20*0.125)</f>
        <v>20442.975674529011</v>
      </c>
      <c r="K20" s="75"/>
    </row>
    <row r="21" spans="1:11">
      <c r="A21" s="77"/>
      <c r="B21" s="164"/>
      <c r="E21" s="75"/>
      <c r="F21" s="161"/>
      <c r="G21" s="75"/>
      <c r="H21" s="75"/>
      <c r="I21" s="75"/>
      <c r="K21" s="75"/>
    </row>
    <row r="22" spans="1:11">
      <c r="A22" s="77">
        <f>1+A20</f>
        <v>5</v>
      </c>
      <c r="B22" s="162" t="s">
        <v>484</v>
      </c>
      <c r="D22" s="75">
        <v>11872518.713488022</v>
      </c>
      <c r="E22" s="75"/>
      <c r="F22" s="80" t="s">
        <v>362</v>
      </c>
      <c r="G22" s="75"/>
      <c r="H22" s="75">
        <f>(D22*0.125)</f>
        <v>1484064.8391860027</v>
      </c>
      <c r="I22" s="75"/>
      <c r="K22" s="75"/>
    </row>
    <row r="23" spans="1:11">
      <c r="A23" s="77"/>
      <c r="B23" s="164"/>
      <c r="E23" s="75"/>
      <c r="F23" s="161"/>
      <c r="G23" s="75"/>
      <c r="H23" s="75"/>
      <c r="I23" s="75"/>
      <c r="K23" s="75"/>
    </row>
    <row r="24" spans="1:11">
      <c r="A24" s="77">
        <f>1+A22</f>
        <v>6</v>
      </c>
      <c r="B24" s="164" t="s">
        <v>485</v>
      </c>
      <c r="D24">
        <v>3596930.8615887128</v>
      </c>
      <c r="E24" s="75"/>
      <c r="F24" s="80" t="s">
        <v>362</v>
      </c>
      <c r="G24" s="75"/>
      <c r="H24" s="75">
        <f>(D24*0.125)</f>
        <v>449616.3576985891</v>
      </c>
      <c r="I24" s="75"/>
      <c r="K24" s="75"/>
    </row>
    <row r="25" spans="1:11">
      <c r="A25" s="77"/>
      <c r="B25" s="164"/>
      <c r="E25" s="75"/>
      <c r="F25" s="161"/>
      <c r="G25" s="75"/>
      <c r="H25" s="75"/>
      <c r="I25" s="75"/>
      <c r="K25" s="75"/>
    </row>
    <row r="26" spans="1:11">
      <c r="A26" s="77">
        <f>1+A24</f>
        <v>7</v>
      </c>
      <c r="B26" s="162" t="s">
        <v>486</v>
      </c>
      <c r="D26" s="75">
        <v>198663.24391409353</v>
      </c>
      <c r="E26" s="75"/>
      <c r="F26" s="80" t="s">
        <v>362</v>
      </c>
      <c r="G26" s="75"/>
      <c r="H26" s="75">
        <f>(D26*0.125)</f>
        <v>24832.905489261691</v>
      </c>
      <c r="I26" s="75"/>
      <c r="K26" s="75"/>
    </row>
    <row r="27" spans="1:11">
      <c r="A27" s="77"/>
      <c r="B27" s="164"/>
      <c r="D27" s="75"/>
      <c r="E27" s="75"/>
      <c r="F27" s="161"/>
      <c r="G27" s="75"/>
      <c r="H27" s="75"/>
      <c r="I27" s="75"/>
      <c r="K27" s="75"/>
    </row>
    <row r="28" spans="1:11">
      <c r="A28" s="77">
        <f>1+A26</f>
        <v>8</v>
      </c>
      <c r="B28" s="162" t="s">
        <v>487</v>
      </c>
      <c r="D28" s="75">
        <v>304171.67164787912</v>
      </c>
      <c r="E28" s="75"/>
      <c r="F28" s="80" t="s">
        <v>362</v>
      </c>
      <c r="G28" s="75"/>
      <c r="H28" s="75">
        <f>(D28*0.125)</f>
        <v>38021.45895598489</v>
      </c>
      <c r="I28" s="75"/>
      <c r="K28" s="75"/>
    </row>
    <row r="29" spans="1:11">
      <c r="A29" s="77"/>
      <c r="B29" s="164"/>
      <c r="D29" s="75"/>
      <c r="E29" s="75"/>
      <c r="F29" s="161"/>
      <c r="G29" s="75"/>
      <c r="H29" s="75"/>
      <c r="I29" s="75"/>
      <c r="K29" s="75"/>
    </row>
    <row r="30" spans="1:11">
      <c r="A30" s="77">
        <f>1+A28</f>
        <v>9</v>
      </c>
      <c r="B30" s="162" t="s">
        <v>488</v>
      </c>
      <c r="D30" s="165">
        <v>16962916.74846578</v>
      </c>
      <c r="E30" s="75"/>
      <c r="F30" s="80" t="s">
        <v>362</v>
      </c>
      <c r="G30" s="75"/>
      <c r="H30" s="165">
        <f>(D30*0.125)</f>
        <v>2120364.5935582225</v>
      </c>
      <c r="I30" s="75"/>
      <c r="K30" s="75"/>
    </row>
    <row r="31" spans="1:11">
      <c r="A31" s="77"/>
      <c r="D31" s="75"/>
      <c r="E31" s="75"/>
      <c r="F31" s="161"/>
      <c r="G31" s="75"/>
      <c r="H31" s="75"/>
      <c r="I31" s="75"/>
      <c r="K31" s="75"/>
    </row>
    <row r="32" spans="1:11" ht="15.75" thickBot="1">
      <c r="A32" s="77">
        <f>1+A30</f>
        <v>10</v>
      </c>
      <c r="B32" s="79" t="s">
        <v>363</v>
      </c>
      <c r="D32" s="166">
        <f>SUM(D16:D30)</f>
        <v>33536926.780049894</v>
      </c>
      <c r="E32" s="75"/>
      <c r="H32" s="166">
        <f>+D32*0.125</f>
        <v>4192115.8475062368</v>
      </c>
      <c r="I32" s="75"/>
      <c r="K32" s="75"/>
    </row>
    <row r="33" spans="2:11" ht="15.75" thickTop="1">
      <c r="E33" s="75"/>
      <c r="F33" s="161"/>
      <c r="G33" s="75"/>
      <c r="H33" s="75"/>
      <c r="I33" s="75"/>
      <c r="K33" s="75"/>
    </row>
    <row r="34" spans="2:11">
      <c r="E34" s="75"/>
      <c r="G34" s="75"/>
      <c r="H34" s="75"/>
      <c r="I34" s="75"/>
    </row>
    <row r="35" spans="2:11">
      <c r="B35" s="79"/>
      <c r="G35" s="75"/>
      <c r="H35" s="75"/>
      <c r="I35" s="75"/>
    </row>
    <row r="36" spans="2:11">
      <c r="B36" s="79"/>
      <c r="G36" s="75"/>
      <c r="H36" s="75"/>
      <c r="I36" s="75"/>
    </row>
    <row r="37" spans="2:11">
      <c r="B37" s="79"/>
      <c r="G37" s="75"/>
      <c r="H37" s="75"/>
      <c r="I37" s="75"/>
    </row>
    <row r="38" spans="2:11">
      <c r="G38" s="75"/>
      <c r="H38" s="75"/>
      <c r="I38" s="75"/>
    </row>
    <row r="39" spans="2:11">
      <c r="G39" s="75"/>
      <c r="H39" s="75"/>
      <c r="I39" s="75"/>
    </row>
    <row r="40" spans="2:11">
      <c r="G40" s="75"/>
      <c r="H40" s="75"/>
      <c r="I40" s="75"/>
    </row>
    <row r="41" spans="2:11">
      <c r="G41" s="75"/>
      <c r="H41" s="75"/>
      <c r="I41" s="75"/>
    </row>
  </sheetData>
  <mergeCells count="4">
    <mergeCell ref="A1:H1"/>
    <mergeCell ref="A2:H2"/>
    <mergeCell ref="A3:H3"/>
    <mergeCell ref="A4:H4"/>
  </mergeCells>
  <printOptions horizontalCentered="1"/>
  <pageMargins left="0.75" right="0.75" top="0.83" bottom="1.02" header="0.25" footer="0.5"/>
  <pageSetup scale="94" orientation="landscape" r:id="rId1"/>
  <headerFooter alignWithMargins="0">
    <oddHeader xml:space="preserve">&amp;R&amp;9CASE NO. 2024-00276 
FR 16(8)(b)
ATTACHMENT 1
</oddHeader>
    <oddFooter>&amp;RSchedule &amp;A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A4FBD-0008-4EF0-A962-F7154B208EA7}">
  <sheetPr>
    <tabColor rgb="FF92D050"/>
    <pageSetUpPr fitToPage="1"/>
  </sheetPr>
  <dimension ref="A1:K46"/>
  <sheetViews>
    <sheetView view="pageBreakPreview" zoomScale="80" zoomScaleNormal="100" zoomScaleSheetLayoutView="80" workbookViewId="0">
      <selection sqref="A1:H1"/>
    </sheetView>
  </sheetViews>
  <sheetFormatPr defaultColWidth="8.44140625" defaultRowHeight="15"/>
  <cols>
    <col min="1" max="1" width="6.6640625" customWidth="1"/>
    <col min="2" max="2" width="34.109375" customWidth="1"/>
    <col min="3" max="3" width="4.44140625" customWidth="1"/>
    <col min="4" max="4" width="12.6640625" customWidth="1"/>
    <col min="5" max="5" width="4.6640625" customWidth="1"/>
    <col min="6" max="6" width="13.5546875" customWidth="1"/>
    <col min="7" max="7" width="3.21875" customWidth="1"/>
    <col min="8" max="8" width="14.44140625" customWidth="1"/>
    <col min="9" max="9" width="6.6640625" customWidth="1"/>
    <col min="10" max="10" width="7.5546875" customWidth="1"/>
    <col min="11" max="11" width="3.33203125" customWidth="1"/>
    <col min="12" max="12" width="11.88671875" customWidth="1"/>
    <col min="13" max="13" width="3.33203125" customWidth="1"/>
    <col min="14" max="14" width="14.44140625" customWidth="1"/>
  </cols>
  <sheetData>
    <row r="1" spans="1:11">
      <c r="A1" s="227" t="s">
        <v>476</v>
      </c>
      <c r="B1" s="227"/>
      <c r="C1" s="227"/>
      <c r="D1" s="227"/>
      <c r="E1" s="227"/>
      <c r="F1" s="227"/>
      <c r="G1" s="227"/>
      <c r="H1" s="227"/>
    </row>
    <row r="2" spans="1:11">
      <c r="A2" s="227" t="s">
        <v>477</v>
      </c>
      <c r="B2" s="227"/>
      <c r="C2" s="227"/>
      <c r="D2" s="227"/>
      <c r="E2" s="227"/>
      <c r="F2" s="227"/>
      <c r="G2" s="227"/>
      <c r="H2" s="227"/>
    </row>
    <row r="3" spans="1:11">
      <c r="A3" s="227" t="s">
        <v>352</v>
      </c>
      <c r="B3" s="227"/>
      <c r="C3" s="227"/>
      <c r="D3" s="227"/>
      <c r="E3" s="227"/>
      <c r="F3" s="227"/>
      <c r="G3" s="227"/>
      <c r="H3" s="227"/>
    </row>
    <row r="4" spans="1:11">
      <c r="A4" s="227" t="str">
        <f>'B.1 F '!A4</f>
        <v>Forecasted Test Period:  Twelve Months Ended March 31, 2026</v>
      </c>
      <c r="B4" s="227"/>
      <c r="C4" s="227"/>
      <c r="D4" s="227"/>
      <c r="E4" s="227"/>
      <c r="F4" s="227"/>
      <c r="G4" s="227"/>
      <c r="H4" s="227"/>
    </row>
    <row r="5" spans="1:11">
      <c r="A5" s="77"/>
      <c r="B5" s="77"/>
      <c r="C5" s="77"/>
      <c r="D5" s="77"/>
      <c r="E5" s="77"/>
      <c r="F5" s="77"/>
      <c r="G5" s="77"/>
      <c r="H5" s="77"/>
    </row>
    <row r="7" spans="1:11">
      <c r="A7" s="79" t="str">
        <f>'B.1 F '!A6</f>
        <v>Data:______Base Period__X___Forecasted Period</v>
      </c>
      <c r="H7" s="96" t="s">
        <v>353</v>
      </c>
    </row>
    <row r="8" spans="1:11">
      <c r="A8" s="79" t="str">
        <f>'B.1 F '!A7</f>
        <v>Type of Filing:___X____Original________Updated ________Revised</v>
      </c>
      <c r="B8" s="79"/>
      <c r="H8" s="111" t="s">
        <v>364</v>
      </c>
    </row>
    <row r="9" spans="1:11">
      <c r="A9" s="83" t="str">
        <f>'B.1 F '!A8</f>
        <v>Workpaper Reference No(s).</v>
      </c>
      <c r="B9" s="84"/>
      <c r="C9" s="84"/>
      <c r="D9" s="84"/>
      <c r="E9" s="84"/>
      <c r="F9" s="84"/>
      <c r="G9" s="84"/>
      <c r="H9" s="160" t="str">
        <f>'B.4.2 B'!H9</f>
        <v>Witness: Christian, Waller</v>
      </c>
    </row>
    <row r="10" spans="1:11">
      <c r="A10" s="80" t="s">
        <v>31</v>
      </c>
      <c r="D10" s="80" t="s">
        <v>355</v>
      </c>
      <c r="F10" s="80" t="s">
        <v>356</v>
      </c>
      <c r="H10" s="80" t="s">
        <v>357</v>
      </c>
    </row>
    <row r="11" spans="1:11">
      <c r="A11" s="126" t="s">
        <v>33</v>
      </c>
      <c r="B11" s="126" t="s">
        <v>4</v>
      </c>
      <c r="C11" s="85"/>
      <c r="D11" s="126" t="s">
        <v>327</v>
      </c>
      <c r="E11" s="85"/>
      <c r="F11" s="126" t="s">
        <v>358</v>
      </c>
      <c r="G11" s="85"/>
      <c r="H11" s="126" t="s">
        <v>85</v>
      </c>
    </row>
    <row r="12" spans="1:11">
      <c r="A12" s="80"/>
      <c r="B12" s="80"/>
      <c r="D12" s="80" t="s">
        <v>359</v>
      </c>
      <c r="F12" s="80" t="s">
        <v>360</v>
      </c>
      <c r="H12" s="80" t="s">
        <v>361</v>
      </c>
    </row>
    <row r="14" spans="1:11">
      <c r="A14" s="77">
        <v>1</v>
      </c>
      <c r="B14" s="79" t="s">
        <v>329</v>
      </c>
      <c r="D14" s="75"/>
      <c r="H14" s="75"/>
      <c r="K14" s="75"/>
    </row>
    <row r="15" spans="1:11">
      <c r="A15" s="77"/>
      <c r="E15" s="75"/>
      <c r="F15" s="161"/>
      <c r="G15" s="75"/>
      <c r="H15" s="75"/>
      <c r="I15" s="75"/>
      <c r="K15" s="75"/>
    </row>
    <row r="16" spans="1:11">
      <c r="A16" s="77">
        <f>1+A14</f>
        <v>2</v>
      </c>
      <c r="B16" s="162" t="s">
        <v>481</v>
      </c>
      <c r="D16" s="163">
        <v>0</v>
      </c>
      <c r="F16" s="80" t="s">
        <v>362</v>
      </c>
      <c r="H16" s="163">
        <f>(D16*0.125)</f>
        <v>0</v>
      </c>
    </row>
    <row r="17" spans="1:11">
      <c r="A17" s="77"/>
      <c r="B17" s="164"/>
    </row>
    <row r="18" spans="1:11">
      <c r="A18" s="77">
        <f>1+A16</f>
        <v>3</v>
      </c>
      <c r="B18" s="162" t="s">
        <v>482</v>
      </c>
      <c r="D18" s="75">
        <v>486338.33353830368</v>
      </c>
      <c r="E18" s="75"/>
      <c r="F18" s="80" t="s">
        <v>362</v>
      </c>
      <c r="G18" s="75"/>
      <c r="H18" s="75">
        <f>(D18*0.125)</f>
        <v>60792.291692287959</v>
      </c>
      <c r="I18" s="75"/>
      <c r="K18" s="75"/>
    </row>
    <row r="19" spans="1:11">
      <c r="A19" s="77"/>
      <c r="B19" s="164"/>
      <c r="E19" s="75"/>
      <c r="H19" s="75"/>
      <c r="I19" s="75"/>
      <c r="K19" s="75"/>
    </row>
    <row r="20" spans="1:11">
      <c r="A20" s="77">
        <f>1+A18</f>
        <v>4</v>
      </c>
      <c r="B20" s="162" t="s">
        <v>483</v>
      </c>
      <c r="D20" s="75">
        <v>180838.43423788942</v>
      </c>
      <c r="E20" s="75"/>
      <c r="F20" s="80" t="s">
        <v>362</v>
      </c>
      <c r="G20" s="75"/>
      <c r="H20" s="75">
        <f>(D20*0.125)</f>
        <v>22604.804279736178</v>
      </c>
      <c r="K20" s="75"/>
    </row>
    <row r="21" spans="1:11">
      <c r="A21" s="77"/>
      <c r="B21" s="164"/>
      <c r="E21" s="75"/>
      <c r="F21" s="161"/>
      <c r="G21" s="75"/>
      <c r="H21" s="75"/>
      <c r="I21" s="75"/>
      <c r="K21" s="75"/>
    </row>
    <row r="22" spans="1:11">
      <c r="A22" s="77">
        <f>1+A20</f>
        <v>5</v>
      </c>
      <c r="B22" s="162" t="s">
        <v>484</v>
      </c>
      <c r="D22" s="75">
        <v>11746231.230754567</v>
      </c>
      <c r="E22" s="75"/>
      <c r="F22" s="80" t="s">
        <v>362</v>
      </c>
      <c r="G22" s="75"/>
      <c r="H22" s="75">
        <f>(D22*0.125)</f>
        <v>1468278.9038443209</v>
      </c>
      <c r="I22" s="75"/>
      <c r="K22" s="75"/>
    </row>
    <row r="23" spans="1:11">
      <c r="A23" s="77"/>
      <c r="B23" s="164"/>
      <c r="E23" s="75"/>
      <c r="F23" s="161"/>
      <c r="G23" s="75"/>
      <c r="H23" s="75"/>
      <c r="I23" s="75"/>
      <c r="K23" s="75"/>
    </row>
    <row r="24" spans="1:11">
      <c r="A24" s="77">
        <f>1+A22</f>
        <v>6</v>
      </c>
      <c r="B24" s="164" t="s">
        <v>485</v>
      </c>
      <c r="D24">
        <v>2534623.613455059</v>
      </c>
      <c r="E24" s="75"/>
      <c r="F24" s="80" t="s">
        <v>362</v>
      </c>
      <c r="G24" s="75"/>
      <c r="H24" s="75">
        <f>(D24*0.125)</f>
        <v>316827.95168188238</v>
      </c>
      <c r="I24" s="75"/>
      <c r="K24" s="75"/>
    </row>
    <row r="25" spans="1:11">
      <c r="A25" s="77"/>
      <c r="B25" s="164"/>
      <c r="E25" s="75"/>
      <c r="F25" s="161"/>
      <c r="G25" s="75"/>
      <c r="H25" s="75"/>
      <c r="I25" s="75"/>
      <c r="K25" s="75"/>
    </row>
    <row r="26" spans="1:11">
      <c r="A26" s="77">
        <f>1+A24</f>
        <v>7</v>
      </c>
      <c r="B26" s="162" t="s">
        <v>486</v>
      </c>
      <c r="D26" s="75">
        <v>214460.81968819545</v>
      </c>
      <c r="E26" s="75"/>
      <c r="F26" s="80" t="s">
        <v>362</v>
      </c>
      <c r="G26" s="75"/>
      <c r="H26" s="75">
        <f>(D26*0.125)</f>
        <v>26807.602461024431</v>
      </c>
      <c r="I26" s="75"/>
      <c r="K26" s="75"/>
    </row>
    <row r="27" spans="1:11">
      <c r="A27" s="77"/>
      <c r="B27" s="164"/>
      <c r="D27" s="75"/>
      <c r="E27" s="75"/>
      <c r="F27" s="161"/>
      <c r="G27" s="75"/>
      <c r="H27" s="75"/>
      <c r="I27" s="75"/>
      <c r="K27" s="75"/>
    </row>
    <row r="28" spans="1:11">
      <c r="A28" s="77">
        <f>1+A26</f>
        <v>8</v>
      </c>
      <c r="B28" s="162" t="s">
        <v>487</v>
      </c>
      <c r="D28" s="75">
        <v>83728.018157304876</v>
      </c>
      <c r="E28" s="75"/>
      <c r="F28" s="80" t="s">
        <v>362</v>
      </c>
      <c r="G28" s="75"/>
      <c r="H28" s="75">
        <f>(D28*0.125)</f>
        <v>10466.002269663109</v>
      </c>
      <c r="I28" s="75"/>
      <c r="K28" s="75"/>
    </row>
    <row r="29" spans="1:11">
      <c r="A29" s="77"/>
      <c r="B29" s="164"/>
      <c r="D29" s="75"/>
      <c r="E29" s="75"/>
      <c r="F29" s="161"/>
      <c r="G29" s="75"/>
      <c r="H29" s="75"/>
      <c r="I29" s="75"/>
      <c r="K29" s="75"/>
    </row>
    <row r="30" spans="1:11">
      <c r="A30" s="77">
        <f>1+A28</f>
        <v>9</v>
      </c>
      <c r="B30" s="162" t="s">
        <v>488</v>
      </c>
      <c r="D30" s="165">
        <v>18072504.08021237</v>
      </c>
      <c r="E30" s="75"/>
      <c r="F30" s="80" t="s">
        <v>362</v>
      </c>
      <c r="G30" s="75"/>
      <c r="H30" s="165">
        <f>(D30*0.125)</f>
        <v>2259063.0100265462</v>
      </c>
      <c r="I30" s="75"/>
      <c r="K30" s="75"/>
    </row>
    <row r="31" spans="1:11">
      <c r="A31" s="77"/>
      <c r="D31" s="75"/>
      <c r="E31" s="75"/>
      <c r="F31" s="161"/>
      <c r="G31" s="75"/>
      <c r="H31" s="75"/>
      <c r="I31" s="75"/>
      <c r="K31" s="75"/>
    </row>
    <row r="32" spans="1:11" ht="15.75" thickBot="1">
      <c r="A32" s="77">
        <f>1+A30</f>
        <v>10</v>
      </c>
      <c r="B32" s="79" t="s">
        <v>363</v>
      </c>
      <c r="D32" s="166">
        <f>SUM(D16:D30)</f>
        <v>33318724.530043691</v>
      </c>
      <c r="E32" s="75"/>
      <c r="H32" s="166">
        <f>+D32*0.125</f>
        <v>4164840.5662554614</v>
      </c>
      <c r="I32" s="75"/>
      <c r="K32" s="75"/>
    </row>
    <row r="33" spans="1:11" ht="15.75" thickTop="1">
      <c r="E33" s="75"/>
      <c r="F33" s="161"/>
      <c r="G33" s="75"/>
      <c r="H33" s="75"/>
      <c r="I33" s="75"/>
      <c r="K33" s="75"/>
    </row>
    <row r="34" spans="1:11">
      <c r="E34" s="75"/>
      <c r="G34" s="75"/>
      <c r="H34" s="75"/>
      <c r="I34" s="75"/>
      <c r="K34" s="75"/>
    </row>
    <row r="35" spans="1:11">
      <c r="E35" s="75"/>
      <c r="F35" s="161"/>
      <c r="G35" s="75"/>
      <c r="H35" s="75"/>
      <c r="I35" s="75"/>
      <c r="K35" s="75"/>
    </row>
    <row r="36" spans="1:11">
      <c r="E36" s="75"/>
      <c r="G36" s="75"/>
      <c r="H36" s="75"/>
      <c r="I36" s="75"/>
    </row>
    <row r="37" spans="1:11">
      <c r="E37" s="75"/>
      <c r="G37" s="75"/>
      <c r="H37" s="75"/>
      <c r="I37" s="75"/>
      <c r="K37" s="75"/>
    </row>
    <row r="38" spans="1:11">
      <c r="E38" s="75"/>
      <c r="G38" s="75"/>
      <c r="I38" s="75"/>
    </row>
    <row r="39" spans="1:11">
      <c r="A39" s="79"/>
      <c r="B39" s="79"/>
      <c r="G39" s="75"/>
      <c r="H39" s="75"/>
      <c r="I39" s="75"/>
    </row>
    <row r="40" spans="1:11">
      <c r="B40" s="79"/>
      <c r="G40" s="75"/>
      <c r="H40" s="75"/>
      <c r="I40" s="75"/>
    </row>
    <row r="41" spans="1:11">
      <c r="B41" s="79"/>
      <c r="G41" s="75"/>
      <c r="H41" s="75"/>
      <c r="I41" s="75"/>
    </row>
    <row r="42" spans="1:11">
      <c r="B42" s="79"/>
      <c r="G42" s="75"/>
      <c r="H42" s="75"/>
      <c r="I42" s="75"/>
    </row>
    <row r="43" spans="1:11">
      <c r="G43" s="75"/>
      <c r="H43" s="75"/>
      <c r="I43" s="75"/>
    </row>
    <row r="44" spans="1:11">
      <c r="G44" s="75"/>
      <c r="H44" s="75"/>
      <c r="I44" s="75"/>
    </row>
    <row r="45" spans="1:11">
      <c r="G45" s="75"/>
      <c r="H45" s="75"/>
      <c r="I45" s="75"/>
    </row>
    <row r="46" spans="1:11">
      <c r="G46" s="75"/>
      <c r="H46" s="75"/>
      <c r="I46" s="75"/>
    </row>
  </sheetData>
  <mergeCells count="4">
    <mergeCell ref="A1:H1"/>
    <mergeCell ref="A2:H2"/>
    <mergeCell ref="A3:H3"/>
    <mergeCell ref="A4:H4"/>
  </mergeCells>
  <printOptions horizontalCentered="1"/>
  <pageMargins left="0.75" right="0.75" top="0.86" bottom="1.18" header="0.25" footer="0.45"/>
  <pageSetup scale="94" orientation="landscape" r:id="rId1"/>
  <headerFooter alignWithMargins="0">
    <oddHeader xml:space="preserve">&amp;R&amp;9CASE NO. 2024-00276 
FR 16(8)(b)
ATTACHMENT 1
</oddHeader>
    <oddFooter>&amp;RSchedule &amp;A
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E5E82-6F8C-4DF5-AB41-0DEB41B9A82D}">
  <sheetPr>
    <tabColor rgb="FF92D050"/>
    <pageSetUpPr fitToPage="1"/>
  </sheetPr>
  <dimension ref="A1:Q54"/>
  <sheetViews>
    <sheetView view="pageBreakPreview" zoomScale="80" zoomScaleNormal="100" zoomScaleSheetLayoutView="80" workbookViewId="0">
      <selection sqref="A1:L1"/>
    </sheetView>
  </sheetViews>
  <sheetFormatPr defaultColWidth="8.44140625" defaultRowHeight="15"/>
  <cols>
    <col min="1" max="1" width="5.77734375" customWidth="1"/>
    <col min="2" max="2" width="4.21875" customWidth="1"/>
    <col min="3" max="3" width="49.33203125" customWidth="1"/>
    <col min="4" max="4" width="14.77734375" bestFit="1" customWidth="1"/>
    <col min="5" max="5" width="11.77734375" style="77" bestFit="1" customWidth="1"/>
    <col min="6" max="6" width="11.77734375" style="77" customWidth="1"/>
    <col min="7" max="7" width="14" customWidth="1"/>
    <col min="8" max="8" width="4.33203125" customWidth="1"/>
    <col min="9" max="9" width="13.6640625" bestFit="1" customWidth="1"/>
    <col min="10" max="11" width="11.88671875" style="77" customWidth="1"/>
    <col min="12" max="12" width="18.33203125" customWidth="1"/>
  </cols>
  <sheetData>
    <row r="1" spans="1:12">
      <c r="A1" s="228" t="s">
        <v>476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2">
      <c r="A2" s="228" t="s">
        <v>477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1:12">
      <c r="A3" s="228" t="s">
        <v>365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</row>
    <row r="4" spans="1:12">
      <c r="A4" s="228" t="str">
        <f>'B.1 B'!A4</f>
        <v>Base Period: Twelve Months Ended December 31, 2024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</row>
    <row r="5" spans="1:12">
      <c r="A5" s="81"/>
      <c r="B5" s="82"/>
      <c r="C5" s="82"/>
      <c r="D5" s="82"/>
      <c r="G5" s="82"/>
      <c r="H5" s="82"/>
      <c r="I5" s="82"/>
    </row>
    <row r="6" spans="1:12" ht="15.75">
      <c r="A6" s="79" t="s">
        <v>366</v>
      </c>
      <c r="B6" s="79"/>
      <c r="D6" s="5"/>
      <c r="L6" s="96" t="s">
        <v>367</v>
      </c>
    </row>
    <row r="7" spans="1:12">
      <c r="A7" s="79" t="s">
        <v>368</v>
      </c>
      <c r="C7" s="79"/>
      <c r="L7" s="96" t="s">
        <v>369</v>
      </c>
    </row>
    <row r="8" spans="1:12">
      <c r="A8" s="79" t="s">
        <v>27</v>
      </c>
      <c r="L8" s="96" t="s">
        <v>370</v>
      </c>
    </row>
    <row r="9" spans="1:12">
      <c r="A9" s="140"/>
      <c r="B9" s="141"/>
      <c r="C9" s="141"/>
      <c r="D9" s="142"/>
      <c r="E9" s="143" t="s">
        <v>71</v>
      </c>
      <c r="F9" s="144" t="s">
        <v>72</v>
      </c>
      <c r="G9" s="117" t="s">
        <v>357</v>
      </c>
      <c r="H9" s="80"/>
      <c r="I9" s="145"/>
      <c r="J9" s="143" t="s">
        <v>71</v>
      </c>
      <c r="K9" s="144" t="s">
        <v>72</v>
      </c>
      <c r="L9" s="119"/>
    </row>
    <row r="10" spans="1:12">
      <c r="A10" s="120" t="s">
        <v>31</v>
      </c>
      <c r="B10" s="80"/>
      <c r="D10" s="121"/>
      <c r="E10" s="80" t="s">
        <v>77</v>
      </c>
      <c r="F10" s="80" t="s">
        <v>78</v>
      </c>
      <c r="G10" s="122" t="s">
        <v>371</v>
      </c>
      <c r="H10" s="80"/>
      <c r="I10" s="120" t="s">
        <v>372</v>
      </c>
      <c r="J10" s="80" t="s">
        <v>77</v>
      </c>
      <c r="K10" s="80" t="s">
        <v>78</v>
      </c>
      <c r="L10" s="122" t="s">
        <v>79</v>
      </c>
    </row>
    <row r="11" spans="1:12">
      <c r="A11" s="128" t="s">
        <v>33</v>
      </c>
      <c r="B11" s="126"/>
      <c r="C11" s="88" t="s">
        <v>373</v>
      </c>
      <c r="D11" s="125" t="s">
        <v>374</v>
      </c>
      <c r="E11" s="126" t="s">
        <v>84</v>
      </c>
      <c r="F11" s="126" t="s">
        <v>84</v>
      </c>
      <c r="G11" s="146" t="s">
        <v>82</v>
      </c>
      <c r="H11" s="80"/>
      <c r="I11" s="128" t="s">
        <v>86</v>
      </c>
      <c r="J11" s="126" t="s">
        <v>84</v>
      </c>
      <c r="K11" s="126" t="s">
        <v>84</v>
      </c>
      <c r="L11" s="147" t="s">
        <v>85</v>
      </c>
    </row>
    <row r="12" spans="1:12" ht="15.75">
      <c r="B12" s="53" t="s">
        <v>375</v>
      </c>
    </row>
    <row r="13" spans="1:12">
      <c r="A13" s="80">
        <v>1</v>
      </c>
      <c r="C13" s="6" t="s">
        <v>376</v>
      </c>
      <c r="D13" s="148">
        <f>'WP B.5 B'!P13</f>
        <v>45685896.863138169</v>
      </c>
      <c r="E13" s="131">
        <v>1</v>
      </c>
      <c r="F13" s="131">
        <v>1</v>
      </c>
      <c r="G13" s="148">
        <f>D13*E13*F13</f>
        <v>45685896.863138169</v>
      </c>
      <c r="H13" s="75"/>
      <c r="I13" s="148">
        <f>'WP B.5 B'!Q13</f>
        <v>45981551.032792285</v>
      </c>
      <c r="J13" s="131">
        <v>1</v>
      </c>
      <c r="K13" s="131">
        <v>1</v>
      </c>
      <c r="L13" s="148">
        <f>I13*J13*K13</f>
        <v>45981551.032792285</v>
      </c>
    </row>
    <row r="14" spans="1:12" ht="14.25" customHeight="1">
      <c r="A14" s="80">
        <v>2</v>
      </c>
      <c r="B14" s="92"/>
      <c r="C14" s="79"/>
      <c r="D14" s="75"/>
      <c r="E14" s="131"/>
      <c r="F14" s="131"/>
      <c r="G14" s="75"/>
      <c r="H14" s="75"/>
      <c r="I14" s="75"/>
      <c r="J14" s="157"/>
      <c r="K14" s="157"/>
      <c r="L14" s="75"/>
    </row>
    <row r="15" spans="1:12">
      <c r="A15" s="80">
        <v>3</v>
      </c>
      <c r="C15" s="6" t="s">
        <v>377</v>
      </c>
      <c r="D15" s="75">
        <f>'WP B.5 B'!P15</f>
        <v>-135783733.9648726</v>
      </c>
      <c r="E15" s="131">
        <f>$E$13</f>
        <v>1</v>
      </c>
      <c r="F15" s="131">
        <f>$E$13</f>
        <v>1</v>
      </c>
      <c r="G15" s="75">
        <f>D15*E15*F15</f>
        <v>-135783733.9648726</v>
      </c>
      <c r="H15" s="75"/>
      <c r="I15" s="75">
        <f>'WP B.5 B'!Q15</f>
        <v>-132356044.73747762</v>
      </c>
      <c r="J15" s="131">
        <f>$E$13</f>
        <v>1</v>
      </c>
      <c r="K15" s="131">
        <f>$E$13</f>
        <v>1</v>
      </c>
      <c r="L15" s="75">
        <f>I15*J15*K15</f>
        <v>-132356044.73747762</v>
      </c>
    </row>
    <row r="16" spans="1:12" ht="14.25" customHeight="1">
      <c r="A16" s="80">
        <v>4</v>
      </c>
      <c r="B16" s="92"/>
      <c r="C16" s="79"/>
      <c r="D16" s="75"/>
      <c r="E16" s="131"/>
      <c r="F16" s="131"/>
      <c r="G16" s="75"/>
      <c r="H16" s="75"/>
      <c r="I16" s="75"/>
      <c r="J16" s="157"/>
      <c r="K16" s="157"/>
      <c r="L16" s="75"/>
    </row>
    <row r="17" spans="1:17">
      <c r="A17" s="80">
        <v>5</v>
      </c>
      <c r="C17" s="6" t="s">
        <v>378</v>
      </c>
      <c r="D17" s="75">
        <f>'WP B.5 B'!P17</f>
        <v>-61287</v>
      </c>
      <c r="E17" s="131">
        <f>$E$13</f>
        <v>1</v>
      </c>
      <c r="F17" s="131">
        <f>$E$13</f>
        <v>1</v>
      </c>
      <c r="G17" s="75">
        <f>D17*E17*F17</f>
        <v>-61287</v>
      </c>
      <c r="H17" s="75"/>
      <c r="I17" s="75">
        <f>'WP B.5 B'!Q17</f>
        <v>-61287</v>
      </c>
      <c r="J17" s="131">
        <f>$E$13</f>
        <v>1</v>
      </c>
      <c r="K17" s="131">
        <f>$E$13</f>
        <v>1</v>
      </c>
      <c r="L17" s="75">
        <f>I17*J17*K17</f>
        <v>-61287</v>
      </c>
    </row>
    <row r="18" spans="1:17" ht="14.25" customHeight="1">
      <c r="A18" s="80">
        <v>6</v>
      </c>
      <c r="B18" s="92"/>
      <c r="C18" s="79"/>
      <c r="D18" s="75"/>
      <c r="E18" s="80"/>
      <c r="F18" s="80"/>
      <c r="G18" s="75"/>
      <c r="H18" s="75"/>
      <c r="I18" s="75"/>
      <c r="L18" s="75"/>
    </row>
    <row r="19" spans="1:17">
      <c r="A19" s="80">
        <v>7</v>
      </c>
      <c r="C19" s="54" t="s">
        <v>379</v>
      </c>
      <c r="D19" s="101">
        <f>SUM(D13:D17)</f>
        <v>-90159124.10173443</v>
      </c>
      <c r="E19" s="80"/>
      <c r="F19" s="80"/>
      <c r="G19" s="101">
        <f>SUM(G13:G17)</f>
        <v>-90159124.10173443</v>
      </c>
      <c r="I19" s="101">
        <f>SUM(I13:I17)</f>
        <v>-86435780.70468533</v>
      </c>
      <c r="L19" s="101">
        <f>SUM(L13:L17)</f>
        <v>-86435780.70468533</v>
      </c>
    </row>
    <row r="20" spans="1:17" ht="14.25" customHeight="1">
      <c r="A20" s="80">
        <v>8</v>
      </c>
      <c r="B20" s="92"/>
      <c r="C20" s="79"/>
      <c r="D20" s="75"/>
      <c r="E20" s="80"/>
      <c r="F20" s="80"/>
      <c r="G20" s="75"/>
      <c r="H20" s="75"/>
      <c r="I20" s="75"/>
      <c r="L20" s="75"/>
    </row>
    <row r="21" spans="1:17" ht="15.75">
      <c r="A21" s="80">
        <v>9</v>
      </c>
      <c r="B21" s="53" t="s">
        <v>380</v>
      </c>
    </row>
    <row r="22" spans="1:17">
      <c r="A22" s="80">
        <v>10</v>
      </c>
      <c r="C22" s="6" t="s">
        <v>381</v>
      </c>
      <c r="D22" s="148">
        <f>'WP B.5 B'!P22</f>
        <v>-1757145</v>
      </c>
      <c r="E22" s="76">
        <v>9.1300000000000006E-2</v>
      </c>
      <c r="F22" s="76">
        <v>0.49969999999999998</v>
      </c>
      <c r="G22" s="148">
        <f>D22*E22*F22</f>
        <v>-80165.541048450003</v>
      </c>
      <c r="H22" s="75"/>
      <c r="I22" s="148">
        <f>'WP B.5 B'!Q22</f>
        <v>-1479729.6923076923</v>
      </c>
      <c r="J22" s="136">
        <f>E22</f>
        <v>9.1300000000000006E-2</v>
      </c>
      <c r="K22" s="136">
        <f>F22</f>
        <v>0.49969999999999998</v>
      </c>
      <c r="L22" s="148">
        <f>I22*J22*K22</f>
        <v>-67509.130657573842</v>
      </c>
      <c r="P22" s="158"/>
      <c r="Q22" s="158"/>
    </row>
    <row r="23" spans="1:17" ht="14.25" customHeight="1">
      <c r="A23" s="80">
        <v>11</v>
      </c>
      <c r="B23" s="92"/>
      <c r="C23" s="79"/>
      <c r="D23" s="75"/>
      <c r="E23" s="80"/>
      <c r="F23" s="80"/>
      <c r="G23" s="75"/>
      <c r="H23" s="75"/>
      <c r="I23" s="75"/>
      <c r="L23" s="75"/>
      <c r="P23" s="158"/>
    </row>
    <row r="24" spans="1:17">
      <c r="A24" s="80">
        <v>12</v>
      </c>
      <c r="C24" s="6" t="s">
        <v>377</v>
      </c>
      <c r="D24" s="75">
        <f>'WP B.5 B'!P24</f>
        <v>-17391076.487427536</v>
      </c>
      <c r="E24" s="76">
        <f>$E$22</f>
        <v>9.1300000000000006E-2</v>
      </c>
      <c r="F24" s="76">
        <f>$F$22</f>
        <v>0.49969999999999998</v>
      </c>
      <c r="G24" s="75">
        <f>D24*E24*F24</f>
        <v>-793426.30006607634</v>
      </c>
      <c r="H24" s="75"/>
      <c r="I24" s="75">
        <f>'WP B.5 B'!Q24</f>
        <v>-18627684.460863099</v>
      </c>
      <c r="J24" s="136">
        <f>E24</f>
        <v>9.1300000000000006E-2</v>
      </c>
      <c r="K24" s="136">
        <f>F24</f>
        <v>0.49969999999999998</v>
      </c>
      <c r="L24" s="75">
        <f>I24*J24*K24</f>
        <v>-849843.5833610174</v>
      </c>
      <c r="P24" s="158"/>
      <c r="Q24" s="158"/>
    </row>
    <row r="25" spans="1:17" ht="14.25" customHeight="1">
      <c r="A25" s="80">
        <v>13</v>
      </c>
      <c r="B25" s="92"/>
      <c r="C25" s="79"/>
      <c r="D25" s="75"/>
      <c r="E25" s="80"/>
      <c r="F25" s="80"/>
      <c r="G25" s="75"/>
      <c r="H25" s="75"/>
      <c r="I25" s="75"/>
      <c r="L25" s="75"/>
      <c r="P25" s="158"/>
    </row>
    <row r="26" spans="1:17">
      <c r="A26" s="80">
        <v>14</v>
      </c>
      <c r="C26" s="6" t="s">
        <v>378</v>
      </c>
      <c r="D26" s="75">
        <f>'WP B.5 B'!P26</f>
        <v>-147575369.32486749</v>
      </c>
      <c r="E26" s="76">
        <f>$E$22</f>
        <v>9.1300000000000006E-2</v>
      </c>
      <c r="F26" s="76">
        <f>$F$22</f>
        <v>0.49969999999999998</v>
      </c>
      <c r="G26" s="75">
        <f>D26*E26*F26</f>
        <v>-6732773.5203143926</v>
      </c>
      <c r="H26" s="75"/>
      <c r="I26" s="75">
        <f>'WP B.5 B'!Q26</f>
        <v>-146120033.23520559</v>
      </c>
      <c r="J26" s="136">
        <f>E26</f>
        <v>9.1300000000000006E-2</v>
      </c>
      <c r="K26" s="136">
        <f>F26</f>
        <v>0.49969999999999998</v>
      </c>
      <c r="L26" s="75">
        <f>I26*J26*K26</f>
        <v>-6666377.2894768231</v>
      </c>
      <c r="P26" s="158"/>
      <c r="Q26" s="158"/>
    </row>
    <row r="27" spans="1:17" ht="14.25" customHeight="1">
      <c r="A27" s="80">
        <v>15</v>
      </c>
      <c r="D27" s="75"/>
      <c r="E27" s="80"/>
      <c r="F27" s="80"/>
      <c r="G27" s="75"/>
      <c r="H27" s="75"/>
      <c r="I27" s="75"/>
      <c r="J27" s="80"/>
      <c r="K27" s="80"/>
      <c r="L27" s="75"/>
    </row>
    <row r="28" spans="1:17">
      <c r="A28" s="80">
        <v>16</v>
      </c>
      <c r="C28" s="54" t="s">
        <v>382</v>
      </c>
      <c r="D28" s="101">
        <f>SUM(D22:D26)</f>
        <v>-166723590.81229502</v>
      </c>
      <c r="E28" s="80"/>
      <c r="F28" s="80"/>
      <c r="G28" s="101">
        <f>SUM(G22:G26)</f>
        <v>-7606365.3614289192</v>
      </c>
      <c r="I28" s="101">
        <f>SUM(I22:I26)</f>
        <v>-166227447.38837638</v>
      </c>
      <c r="L28" s="101">
        <f>SUM(L22:L26)</f>
        <v>-7583730.0034954138</v>
      </c>
    </row>
    <row r="29" spans="1:17" ht="15.75">
      <c r="A29" s="80">
        <v>17</v>
      </c>
      <c r="B29" s="53" t="s">
        <v>383</v>
      </c>
    </row>
    <row r="30" spans="1:17">
      <c r="A30" s="80">
        <v>18</v>
      </c>
      <c r="C30" s="6" t="s">
        <v>381</v>
      </c>
      <c r="D30" s="148">
        <f>'WP B.5 B'!P30</f>
        <v>-1216417</v>
      </c>
      <c r="E30" s="76">
        <v>0.109</v>
      </c>
      <c r="F30" s="76">
        <v>0.49459999999999998</v>
      </c>
      <c r="G30" s="148">
        <f>D30*E30*F30</f>
        <v>-65578.743453800009</v>
      </c>
      <c r="H30" s="75"/>
      <c r="I30" s="148">
        <f>'WP B.5 B'!Q30</f>
        <v>-1211620.923076923</v>
      </c>
      <c r="J30" s="136">
        <f>E30</f>
        <v>0.109</v>
      </c>
      <c r="K30" s="136">
        <f>F30</f>
        <v>0.49459999999999998</v>
      </c>
      <c r="L30" s="148">
        <f>I30*J30*K30</f>
        <v>-65320.180232369217</v>
      </c>
      <c r="P30" s="158"/>
      <c r="Q30" s="158"/>
    </row>
    <row r="31" spans="1:17">
      <c r="A31" s="80">
        <v>19</v>
      </c>
      <c r="D31" s="75"/>
      <c r="E31" s="80"/>
      <c r="F31" s="80"/>
      <c r="G31" s="75"/>
      <c r="H31" s="75"/>
      <c r="I31" s="75"/>
      <c r="J31" s="80"/>
      <c r="K31" s="80"/>
      <c r="L31" s="75"/>
      <c r="P31" s="158"/>
    </row>
    <row r="32" spans="1:17">
      <c r="A32" s="80">
        <v>20</v>
      </c>
      <c r="C32" s="6" t="s">
        <v>377</v>
      </c>
      <c r="D32" s="75">
        <f>'WP B.5 B'!P32</f>
        <v>-8657130.5543805473</v>
      </c>
      <c r="E32" s="76">
        <f>$E$30</f>
        <v>0.109</v>
      </c>
      <c r="F32" s="76">
        <f>$F$30</f>
        <v>0.49459999999999998</v>
      </c>
      <c r="G32" s="75">
        <f>D32*E32*F32</f>
        <v>-466718.02816943137</v>
      </c>
      <c r="H32" s="75"/>
      <c r="I32" s="75">
        <f>'WP B.5 B'!Q32</f>
        <v>-9540988.8022896852</v>
      </c>
      <c r="J32" s="136">
        <f>E32</f>
        <v>0.109</v>
      </c>
      <c r="K32" s="136">
        <f>F32</f>
        <v>0.49459999999999998</v>
      </c>
      <c r="L32" s="75">
        <f>I32*J32*K32</f>
        <v>-514368.06371576013</v>
      </c>
      <c r="P32" s="158"/>
      <c r="Q32" s="158"/>
    </row>
    <row r="33" spans="1:17">
      <c r="A33" s="80">
        <v>21</v>
      </c>
      <c r="B33" s="92"/>
      <c r="C33" s="79"/>
      <c r="D33" s="75"/>
      <c r="E33" s="80"/>
      <c r="F33" s="80"/>
      <c r="G33" s="75"/>
      <c r="H33" s="75"/>
      <c r="I33" s="75"/>
      <c r="L33" s="75"/>
      <c r="P33" s="158"/>
    </row>
    <row r="34" spans="1:17">
      <c r="A34" s="80">
        <v>22</v>
      </c>
      <c r="C34" s="6" t="s">
        <v>378</v>
      </c>
      <c r="D34" s="75">
        <f>'WP B.5 B'!P34</f>
        <v>0</v>
      </c>
      <c r="E34" s="76">
        <f>$E$30</f>
        <v>0.109</v>
      </c>
      <c r="F34" s="76">
        <f>$F$30</f>
        <v>0.49459999999999998</v>
      </c>
      <c r="G34" s="75">
        <f>D34*E34*F34</f>
        <v>0</v>
      </c>
      <c r="H34" s="75"/>
      <c r="I34" s="75">
        <f>'WP B.5 B'!Q34</f>
        <v>0</v>
      </c>
      <c r="J34" s="136">
        <f>E34</f>
        <v>0.109</v>
      </c>
      <c r="K34" s="136">
        <f>F34</f>
        <v>0.49459999999999998</v>
      </c>
      <c r="L34" s="75">
        <f>I34*J34*K34</f>
        <v>0</v>
      </c>
      <c r="P34" s="158"/>
      <c r="Q34" s="158"/>
    </row>
    <row r="35" spans="1:17">
      <c r="A35" s="80">
        <v>23</v>
      </c>
      <c r="D35" s="75"/>
      <c r="E35" s="80"/>
      <c r="F35" s="80"/>
      <c r="G35" s="75"/>
      <c r="H35" s="75"/>
      <c r="I35" s="75"/>
      <c r="J35" s="80"/>
      <c r="K35" s="80"/>
      <c r="L35" s="75"/>
    </row>
    <row r="36" spans="1:17">
      <c r="A36" s="80">
        <v>24</v>
      </c>
      <c r="C36" s="54" t="s">
        <v>384</v>
      </c>
      <c r="D36" s="101">
        <f>SUM(D30:D34)</f>
        <v>-9873547.5543805473</v>
      </c>
      <c r="E36" s="80"/>
      <c r="F36" s="80"/>
      <c r="G36" s="101">
        <f>SUM(G30:G34)</f>
        <v>-532296.77162323135</v>
      </c>
      <c r="I36" s="101">
        <f>SUM(I30:I34)</f>
        <v>-10752609.725366607</v>
      </c>
      <c r="L36" s="101">
        <f>SUM(L30:L34)</f>
        <v>-579688.24394812935</v>
      </c>
    </row>
    <row r="37" spans="1:17" ht="15.75">
      <c r="A37" s="80">
        <v>25</v>
      </c>
      <c r="B37" s="53" t="s">
        <v>385</v>
      </c>
    </row>
    <row r="38" spans="1:17" ht="15.75">
      <c r="A38" s="80">
        <v>26</v>
      </c>
      <c r="B38" s="53"/>
    </row>
    <row r="39" spans="1:17">
      <c r="A39" s="80">
        <v>27</v>
      </c>
      <c r="C39" s="6" t="s">
        <v>381</v>
      </c>
      <c r="D39" s="148">
        <f>'WP B.5 B'!P39</f>
        <v>1641942</v>
      </c>
      <c r="E39" s="149">
        <v>1</v>
      </c>
      <c r="F39" s="76">
        <v>0.49969999999999998</v>
      </c>
      <c r="G39" s="148">
        <f>D39*$E$39*F39</f>
        <v>820478.41739999992</v>
      </c>
      <c r="H39" s="75"/>
      <c r="I39" s="148">
        <f>'WP B.5 B'!Q39</f>
        <v>1623978.923076923</v>
      </c>
      <c r="J39" s="149">
        <f>E39</f>
        <v>1</v>
      </c>
      <c r="K39" s="76">
        <f>F39</f>
        <v>0.49969999999999998</v>
      </c>
      <c r="L39" s="148">
        <f>I39*$E$39*K39</f>
        <v>811502.26786153833</v>
      </c>
      <c r="P39" s="158"/>
      <c r="Q39" s="158"/>
    </row>
    <row r="40" spans="1:17">
      <c r="A40" s="80">
        <v>28</v>
      </c>
      <c r="D40" s="75"/>
      <c r="E40" s="80"/>
      <c r="F40" s="80"/>
      <c r="G40" s="75"/>
      <c r="H40" s="75"/>
      <c r="I40" s="75"/>
      <c r="J40" s="80"/>
      <c r="K40" s="80"/>
      <c r="L40" s="75"/>
      <c r="P40" s="158"/>
    </row>
    <row r="41" spans="1:17">
      <c r="A41" s="80">
        <v>29</v>
      </c>
      <c r="C41" s="6" t="s">
        <v>386</v>
      </c>
      <c r="D41" s="75">
        <f>'WP B.5 B'!P45</f>
        <v>0</v>
      </c>
      <c r="E41" s="149">
        <f>$E$39</f>
        <v>1</v>
      </c>
      <c r="F41" s="76">
        <f>$F$39</f>
        <v>0.49969999999999998</v>
      </c>
      <c r="G41" s="75">
        <f>D41*E41*F41</f>
        <v>0</v>
      </c>
      <c r="H41" s="75"/>
      <c r="I41" s="75">
        <f>'WP B.5 B'!Q45</f>
        <v>0</v>
      </c>
      <c r="J41" s="149">
        <f>E41</f>
        <v>1</v>
      </c>
      <c r="K41" s="76">
        <f>F41</f>
        <v>0.49969999999999998</v>
      </c>
      <c r="L41" s="75">
        <f>I41*J41*K41</f>
        <v>0</v>
      </c>
      <c r="P41" s="158"/>
      <c r="Q41" s="158"/>
    </row>
    <row r="42" spans="1:17">
      <c r="A42" s="80">
        <v>30</v>
      </c>
      <c r="D42" s="75"/>
      <c r="E42" s="80"/>
      <c r="F42" s="80"/>
      <c r="G42" s="75"/>
      <c r="H42" s="75"/>
      <c r="I42" s="75"/>
      <c r="J42" s="80"/>
      <c r="K42" s="80"/>
      <c r="L42" s="75"/>
      <c r="P42" s="158"/>
    </row>
    <row r="43" spans="1:17">
      <c r="A43" s="80">
        <v>31</v>
      </c>
      <c r="C43" s="6" t="s">
        <v>377</v>
      </c>
      <c r="D43" s="75">
        <f>'WP B.5 B'!P41</f>
        <v>238974.16953551659</v>
      </c>
      <c r="E43" s="149">
        <f>$E$39</f>
        <v>1</v>
      </c>
      <c r="F43" s="76">
        <f>$F$39</f>
        <v>0.49969999999999998</v>
      </c>
      <c r="G43" s="75">
        <f>D43*$E$39*F43</f>
        <v>119415.39251689763</v>
      </c>
      <c r="H43" s="75"/>
      <c r="I43" s="75">
        <f>'WP B.5 B'!Q41</f>
        <v>-264373.0130731301</v>
      </c>
      <c r="J43" s="149">
        <f>E43</f>
        <v>1</v>
      </c>
      <c r="K43" s="76">
        <f>F43</f>
        <v>0.49969999999999998</v>
      </c>
      <c r="L43" s="75">
        <f>I43*$E$39*K43</f>
        <v>-132107.19463264311</v>
      </c>
      <c r="P43" s="158"/>
      <c r="Q43" s="158"/>
    </row>
    <row r="44" spans="1:17">
      <c r="A44" s="80">
        <v>32</v>
      </c>
      <c r="D44" s="75"/>
      <c r="E44" s="80"/>
      <c r="F44" s="80"/>
      <c r="G44" s="75"/>
      <c r="H44" s="75"/>
      <c r="I44" s="75"/>
      <c r="J44" s="80"/>
      <c r="K44" s="80"/>
      <c r="L44" s="75"/>
    </row>
    <row r="45" spans="1:17">
      <c r="A45" s="80">
        <v>33</v>
      </c>
      <c r="C45" s="6" t="s">
        <v>378</v>
      </c>
      <c r="D45" s="75">
        <f>'WP B.5 B'!P43</f>
        <v>-2254245</v>
      </c>
      <c r="E45" s="149">
        <f>$E$39</f>
        <v>1</v>
      </c>
      <c r="F45" s="76">
        <f>$F$39</f>
        <v>0.49969999999999998</v>
      </c>
      <c r="G45" s="75">
        <f>D45*$E$39*F45</f>
        <v>-1126446.2264999999</v>
      </c>
      <c r="H45" s="75"/>
      <c r="I45" s="75">
        <f>'WP B.5 B'!Q43</f>
        <v>-1744095</v>
      </c>
      <c r="J45" s="149">
        <f>E45</f>
        <v>1</v>
      </c>
      <c r="K45" s="76">
        <f>F45</f>
        <v>0.49969999999999998</v>
      </c>
      <c r="L45" s="75">
        <f>I45*$E$39*K45</f>
        <v>-871524.27149999992</v>
      </c>
      <c r="P45" s="158"/>
      <c r="Q45" s="158"/>
    </row>
    <row r="46" spans="1:17">
      <c r="A46" s="80">
        <v>34</v>
      </c>
      <c r="D46" s="75"/>
      <c r="E46" s="80"/>
      <c r="F46" s="80"/>
      <c r="G46" s="75"/>
      <c r="H46" s="75"/>
      <c r="I46" s="75"/>
      <c r="J46" s="80"/>
      <c r="K46" s="80"/>
      <c r="L46" s="75"/>
    </row>
    <row r="47" spans="1:17">
      <c r="A47" s="80">
        <v>35</v>
      </c>
      <c r="C47" s="54" t="s">
        <v>387</v>
      </c>
      <c r="D47" s="101">
        <f>SUM(D39:D45)</f>
        <v>-373328.83046448347</v>
      </c>
      <c r="E47" s="80"/>
      <c r="F47" s="80"/>
      <c r="G47" s="101">
        <f>SUM(G39:G45)</f>
        <v>-186552.41658310231</v>
      </c>
      <c r="I47" s="101">
        <f>SUM(I39:I45)</f>
        <v>-384489.08999620704</v>
      </c>
      <c r="L47" s="101">
        <f>SUM(L39:L45)</f>
        <v>-192129.19827110472</v>
      </c>
    </row>
    <row r="48" spans="1:17">
      <c r="A48" s="80">
        <v>36</v>
      </c>
    </row>
    <row r="49" spans="1:12" ht="16.5" thickBot="1">
      <c r="A49" s="80">
        <v>37</v>
      </c>
      <c r="C49" s="55" t="s">
        <v>388</v>
      </c>
      <c r="D49" s="159">
        <f>D47+D36+D28+D19</f>
        <v>-267129591.29887447</v>
      </c>
      <c r="G49" s="159">
        <f>G47+G36+G28+G19</f>
        <v>-98484338.651369676</v>
      </c>
      <c r="I49" s="159">
        <f>I47+I36+I28+I19</f>
        <v>-263800326.90842453</v>
      </c>
      <c r="L49" s="159">
        <f>L47+L36+L28+L19</f>
        <v>-94791328.150399983</v>
      </c>
    </row>
    <row r="50" spans="1:12" ht="15.75" thickTop="1"/>
    <row r="54" spans="1:12">
      <c r="E54" s="96"/>
    </row>
  </sheetData>
  <mergeCells count="4">
    <mergeCell ref="A1:L1"/>
    <mergeCell ref="A2:L2"/>
    <mergeCell ref="A3:L3"/>
    <mergeCell ref="A4:L4"/>
  </mergeCells>
  <printOptions horizontalCentered="1"/>
  <pageMargins left="0.75" right="0.5" top="0.75" bottom="0.3" header="0.25" footer="0.17"/>
  <pageSetup scale="60" fitToHeight="2" orientation="landscape" r:id="rId1"/>
  <headerFooter alignWithMargins="0">
    <oddHeader xml:space="preserve">&amp;RCASE NO. 2024-00276 
FR 16(8)(b)
ATTACHMENT 1
</oddHeader>
    <oddFooter>&amp;RSchedule &amp;A
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DA64E-D374-4BC4-824C-2613C3E07359}">
  <sheetPr>
    <tabColor rgb="FF92D050"/>
  </sheetPr>
  <dimension ref="A1:Q140"/>
  <sheetViews>
    <sheetView view="pageBreakPreview" zoomScale="80" zoomScaleNormal="100" zoomScaleSheetLayoutView="80" workbookViewId="0">
      <selection sqref="A1:L1"/>
    </sheetView>
  </sheetViews>
  <sheetFormatPr defaultColWidth="8.44140625" defaultRowHeight="15"/>
  <cols>
    <col min="1" max="1" width="5.77734375" customWidth="1"/>
    <col min="2" max="2" width="4" customWidth="1"/>
    <col min="3" max="3" width="49.33203125" customWidth="1"/>
    <col min="4" max="4" width="16" bestFit="1" customWidth="1"/>
    <col min="5" max="5" width="11.88671875" bestFit="1" customWidth="1"/>
    <col min="6" max="6" width="11.77734375" customWidth="1"/>
    <col min="7" max="7" width="14" bestFit="1" customWidth="1"/>
    <col min="8" max="8" width="4.33203125" customWidth="1"/>
    <col min="9" max="9" width="16" bestFit="1" customWidth="1"/>
    <col min="10" max="11" width="11.88671875" customWidth="1"/>
    <col min="12" max="12" width="18.33203125" customWidth="1"/>
    <col min="13" max="13" width="12.44140625" customWidth="1"/>
    <col min="14" max="14" width="7.21875" customWidth="1"/>
    <col min="15" max="15" width="7.5546875" customWidth="1"/>
    <col min="16" max="17" width="8.5546875" bestFit="1" customWidth="1"/>
  </cols>
  <sheetData>
    <row r="1" spans="1:13">
      <c r="A1" s="228" t="s">
        <v>476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3">
      <c r="A2" s="228" t="s">
        <v>477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1:13">
      <c r="A3" s="228" t="s">
        <v>365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</row>
    <row r="4" spans="1:13">
      <c r="A4" s="228" t="str">
        <f>'B.1 F '!A4</f>
        <v>Forecasted Test Period:  Twelve Months Ended March 31, 2026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</row>
    <row r="5" spans="1:13">
      <c r="A5" s="81"/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3" ht="15.75">
      <c r="A6" s="79" t="s">
        <v>389</v>
      </c>
      <c r="B6" s="79"/>
      <c r="D6" s="5"/>
      <c r="L6" s="96" t="s">
        <v>367</v>
      </c>
    </row>
    <row r="7" spans="1:13">
      <c r="A7" s="79" t="s">
        <v>368</v>
      </c>
      <c r="C7" s="79"/>
      <c r="L7" s="96" t="s">
        <v>390</v>
      </c>
    </row>
    <row r="8" spans="1:13">
      <c r="A8" s="79" t="s">
        <v>27</v>
      </c>
      <c r="D8" s="85"/>
      <c r="L8" s="96" t="str">
        <f>'B.5 B'!L8</f>
        <v>Witness: Waller, Multer</v>
      </c>
    </row>
    <row r="9" spans="1:13">
      <c r="A9" s="140"/>
      <c r="B9" s="141"/>
      <c r="C9" s="141"/>
      <c r="D9" s="142"/>
      <c r="E9" s="143" t="s">
        <v>71</v>
      </c>
      <c r="F9" s="144" t="s">
        <v>72</v>
      </c>
      <c r="G9" s="117" t="s">
        <v>357</v>
      </c>
      <c r="H9" s="80"/>
      <c r="I9" s="145" t="s">
        <v>55</v>
      </c>
      <c r="J9" s="143" t="s">
        <v>71</v>
      </c>
      <c r="K9" s="144" t="s">
        <v>72</v>
      </c>
      <c r="L9" s="119"/>
    </row>
    <row r="10" spans="1:13">
      <c r="A10" s="120" t="s">
        <v>31</v>
      </c>
      <c r="B10" s="80"/>
      <c r="D10" s="121"/>
      <c r="E10" s="80" t="s">
        <v>77</v>
      </c>
      <c r="F10" s="80" t="s">
        <v>78</v>
      </c>
      <c r="G10" s="122" t="s">
        <v>371</v>
      </c>
      <c r="H10" s="80"/>
      <c r="I10" s="120" t="s">
        <v>391</v>
      </c>
      <c r="J10" s="80" t="s">
        <v>77</v>
      </c>
      <c r="K10" s="80" t="s">
        <v>78</v>
      </c>
      <c r="L10" s="122" t="s">
        <v>79</v>
      </c>
    </row>
    <row r="11" spans="1:13">
      <c r="A11" s="128" t="s">
        <v>33</v>
      </c>
      <c r="B11" s="126"/>
      <c r="C11" s="88" t="s">
        <v>373</v>
      </c>
      <c r="D11" s="125" t="s">
        <v>374</v>
      </c>
      <c r="E11" s="126" t="s">
        <v>84</v>
      </c>
      <c r="F11" s="126" t="s">
        <v>84</v>
      </c>
      <c r="G11" s="146" t="s">
        <v>82</v>
      </c>
      <c r="H11" s="80"/>
      <c r="I11" s="128" t="s">
        <v>36</v>
      </c>
      <c r="J11" s="126" t="s">
        <v>84</v>
      </c>
      <c r="K11" s="126" t="s">
        <v>84</v>
      </c>
      <c r="L11" s="147" t="s">
        <v>85</v>
      </c>
    </row>
    <row r="12" spans="1:13" ht="15.75">
      <c r="B12" s="53" t="s">
        <v>375</v>
      </c>
      <c r="E12" s="77"/>
      <c r="F12" s="77"/>
      <c r="J12" s="77"/>
      <c r="K12" s="77"/>
    </row>
    <row r="13" spans="1:13">
      <c r="A13" s="80">
        <v>1</v>
      </c>
      <c r="C13" s="6" t="s">
        <v>381</v>
      </c>
      <c r="D13" s="148">
        <f>'WP B.5 F'!P13</f>
        <v>45685896.863138169</v>
      </c>
      <c r="E13" s="131">
        <v>1</v>
      </c>
      <c r="F13" s="131">
        <v>1</v>
      </c>
      <c r="G13" s="148">
        <f>D13*E13*F13</f>
        <v>45685896.863138169</v>
      </c>
      <c r="H13" s="75"/>
      <c r="I13" s="148">
        <f>'WP B.5 F'!Q13</f>
        <v>45685896.863138169</v>
      </c>
      <c r="J13" s="133">
        <f>E13</f>
        <v>1</v>
      </c>
      <c r="K13" s="133">
        <f>F13</f>
        <v>1</v>
      </c>
      <c r="L13" s="148">
        <f>I13*J13*K13</f>
        <v>45685896.863138169</v>
      </c>
      <c r="M13" s="95"/>
    </row>
    <row r="14" spans="1:13" ht="14.25" customHeight="1">
      <c r="A14" s="80">
        <v>2</v>
      </c>
      <c r="B14" s="92"/>
      <c r="C14" s="79"/>
      <c r="D14" s="75"/>
      <c r="E14" s="131"/>
      <c r="F14" s="131"/>
      <c r="G14" s="75"/>
      <c r="H14" s="75"/>
      <c r="I14" s="75"/>
      <c r="J14" s="77"/>
      <c r="K14" s="77"/>
      <c r="L14" s="75"/>
      <c r="M14" s="95"/>
    </row>
    <row r="15" spans="1:13">
      <c r="A15" s="80">
        <v>3</v>
      </c>
      <c r="C15" s="6" t="s">
        <v>377</v>
      </c>
      <c r="D15" s="75">
        <f>'WP B.5 F'!P15</f>
        <v>-140238519.5803923</v>
      </c>
      <c r="E15" s="131">
        <f>$E$13</f>
        <v>1</v>
      </c>
      <c r="F15" s="131">
        <f>$F$13</f>
        <v>1</v>
      </c>
      <c r="G15" s="75">
        <f>D15*E15*F15</f>
        <v>-140238519.5803923</v>
      </c>
      <c r="H15" s="75"/>
      <c r="I15" s="75">
        <f>'WP B.5 F'!Q15</f>
        <v>-140238519.5803923</v>
      </c>
      <c r="J15" s="133">
        <f>E15</f>
        <v>1</v>
      </c>
      <c r="K15" s="133">
        <f>F15</f>
        <v>1</v>
      </c>
      <c r="L15" s="75">
        <f>I15*J15*K15</f>
        <v>-140238519.5803923</v>
      </c>
      <c r="M15" s="95"/>
    </row>
    <row r="16" spans="1:13" ht="14.25" customHeight="1">
      <c r="A16" s="80">
        <v>4</v>
      </c>
      <c r="B16" s="92"/>
      <c r="C16" s="79"/>
      <c r="D16" s="75"/>
      <c r="E16" s="131"/>
      <c r="F16" s="131"/>
      <c r="G16" s="75"/>
      <c r="H16" s="75"/>
      <c r="I16" s="75"/>
      <c r="J16" s="77"/>
      <c r="K16" s="77"/>
      <c r="L16" s="75"/>
      <c r="M16" s="95"/>
    </row>
    <row r="17" spans="1:17">
      <c r="A17" s="80">
        <v>5</v>
      </c>
      <c r="C17" s="6" t="s">
        <v>378</v>
      </c>
      <c r="D17" s="75">
        <f>'WP B.5 F'!P17</f>
        <v>-61287</v>
      </c>
      <c r="E17" s="131">
        <f>$E$13</f>
        <v>1</v>
      </c>
      <c r="F17" s="131">
        <f>$F$13</f>
        <v>1</v>
      </c>
      <c r="G17" s="75">
        <f>D17*E17*F17</f>
        <v>-61287</v>
      </c>
      <c r="H17" s="75"/>
      <c r="I17" s="75">
        <f>'WP B.5 F'!Q17</f>
        <v>-61287</v>
      </c>
      <c r="J17" s="133">
        <f>E17</f>
        <v>1</v>
      </c>
      <c r="K17" s="133">
        <f>F17</f>
        <v>1</v>
      </c>
      <c r="L17" s="75">
        <f>I17*J17*K17</f>
        <v>-61287</v>
      </c>
      <c r="M17" s="95"/>
    </row>
    <row r="18" spans="1:17" ht="14.25" customHeight="1">
      <c r="A18" s="80">
        <v>6</v>
      </c>
      <c r="B18" s="92"/>
      <c r="C18" s="79"/>
      <c r="D18" s="75"/>
      <c r="E18" s="80"/>
      <c r="F18" s="80"/>
      <c r="G18" s="75"/>
      <c r="H18" s="75"/>
      <c r="I18" s="75"/>
      <c r="J18" s="77"/>
      <c r="K18" s="77"/>
      <c r="L18" s="75"/>
      <c r="M18" s="95"/>
    </row>
    <row r="19" spans="1:17">
      <c r="A19" s="80">
        <v>7</v>
      </c>
      <c r="C19" s="54" t="s">
        <v>379</v>
      </c>
      <c r="D19" s="101">
        <f>SUM(D13:D17)</f>
        <v>-94613909.717254132</v>
      </c>
      <c r="E19" s="80"/>
      <c r="F19" s="80"/>
      <c r="G19" s="101">
        <f>SUM(G13:G17)</f>
        <v>-94613909.717254132</v>
      </c>
      <c r="I19" s="101">
        <f>SUM(I13:I17)</f>
        <v>-94613909.717254132</v>
      </c>
      <c r="J19" s="77"/>
      <c r="K19" s="77"/>
      <c r="L19" s="101">
        <f>SUM(L13:L17)</f>
        <v>-94613909.717254132</v>
      </c>
      <c r="M19" s="95"/>
    </row>
    <row r="20" spans="1:17" ht="14.25" customHeight="1">
      <c r="A20" s="80">
        <v>8</v>
      </c>
      <c r="B20" s="92"/>
      <c r="C20" s="79"/>
      <c r="D20" s="75"/>
      <c r="E20" s="80"/>
      <c r="F20" s="80"/>
      <c r="G20" s="75"/>
      <c r="H20" s="75"/>
      <c r="I20" s="75"/>
      <c r="J20" s="77"/>
      <c r="K20" s="77"/>
      <c r="L20" s="75"/>
      <c r="M20" s="95"/>
    </row>
    <row r="21" spans="1:17" ht="15.75">
      <c r="A21" s="80">
        <v>9</v>
      </c>
      <c r="B21" s="53" t="s">
        <v>380</v>
      </c>
      <c r="E21" s="77"/>
      <c r="F21" s="77"/>
      <c r="J21" s="77"/>
      <c r="K21" s="77"/>
      <c r="M21" s="95"/>
    </row>
    <row r="22" spans="1:17">
      <c r="A22" s="80">
        <v>10</v>
      </c>
      <c r="C22" s="6" t="s">
        <v>381</v>
      </c>
      <c r="D22" s="148">
        <f>'WP B.5 F'!P22</f>
        <v>-1757145</v>
      </c>
      <c r="E22" s="76">
        <v>9.1300000000000006E-2</v>
      </c>
      <c r="F22" s="76">
        <v>0.49969999999999998</v>
      </c>
      <c r="G22" s="148">
        <f>D22*E22*F22</f>
        <v>-80165.541048450003</v>
      </c>
      <c r="H22" s="75"/>
      <c r="I22" s="148">
        <f>'WP B.5 F'!Q22</f>
        <v>-1757145</v>
      </c>
      <c r="J22" s="136">
        <f>E22</f>
        <v>9.1300000000000006E-2</v>
      </c>
      <c r="K22" s="136">
        <f>F22</f>
        <v>0.49969999999999998</v>
      </c>
      <c r="L22" s="148">
        <f>I22*J22*K22</f>
        <v>-80165.541048450003</v>
      </c>
      <c r="M22" s="95"/>
      <c r="P22" s="76"/>
      <c r="Q22" s="76"/>
    </row>
    <row r="23" spans="1:17">
      <c r="A23" s="80">
        <v>11</v>
      </c>
      <c r="D23" s="75"/>
      <c r="E23" s="80"/>
      <c r="F23" s="80"/>
      <c r="G23" s="75"/>
      <c r="H23" s="75"/>
      <c r="I23" s="75"/>
      <c r="J23" s="80"/>
      <c r="K23" s="80"/>
      <c r="L23" s="75"/>
      <c r="M23" s="95"/>
      <c r="P23" s="76"/>
    </row>
    <row r="24" spans="1:17">
      <c r="A24" s="80">
        <v>12</v>
      </c>
      <c r="C24" s="6" t="s">
        <v>377</v>
      </c>
      <c r="D24" s="75">
        <f>'WP B.5 F'!P24</f>
        <v>-17592464.663161069</v>
      </c>
      <c r="E24" s="76">
        <f>$E$22</f>
        <v>9.1300000000000006E-2</v>
      </c>
      <c r="F24" s="76">
        <f>$F$22</f>
        <v>0.49969999999999998</v>
      </c>
      <c r="G24" s="75">
        <f>D24*E24*F24</f>
        <v>-802614.15426617884</v>
      </c>
      <c r="H24" s="75"/>
      <c r="I24" s="75">
        <f>'WP B.5 F'!Q24</f>
        <v>-17592464.663161069</v>
      </c>
      <c r="J24" s="136">
        <f>E24</f>
        <v>9.1300000000000006E-2</v>
      </c>
      <c r="K24" s="136">
        <f>F24</f>
        <v>0.49969999999999998</v>
      </c>
      <c r="L24" s="75">
        <f>I24*J24*K24</f>
        <v>-802614.15426617884</v>
      </c>
      <c r="M24" s="95"/>
      <c r="P24" s="76"/>
      <c r="Q24" s="76"/>
    </row>
    <row r="25" spans="1:17" ht="14.25" customHeight="1">
      <c r="A25" s="80">
        <v>13</v>
      </c>
      <c r="B25" s="92"/>
      <c r="C25" s="79"/>
      <c r="D25" s="75"/>
      <c r="E25" s="80"/>
      <c r="F25" s="80"/>
      <c r="G25" s="75"/>
      <c r="H25" s="75"/>
      <c r="I25" s="75"/>
      <c r="J25" s="77"/>
      <c r="K25" s="77"/>
      <c r="L25" s="75"/>
      <c r="M25" s="95"/>
      <c r="P25" s="76"/>
    </row>
    <row r="26" spans="1:17">
      <c r="A26" s="80">
        <v>14</v>
      </c>
      <c r="C26" s="6" t="s">
        <v>378</v>
      </c>
      <c r="D26" s="75">
        <f>'WP B.5 F'!P26</f>
        <v>-147575369.32486749</v>
      </c>
      <c r="E26" s="76">
        <f>$E$22</f>
        <v>9.1300000000000006E-2</v>
      </c>
      <c r="F26" s="76">
        <f>$F$22</f>
        <v>0.49969999999999998</v>
      </c>
      <c r="G26" s="75">
        <f>D26*E26*F26</f>
        <v>-6732773.5203143926</v>
      </c>
      <c r="H26" s="75"/>
      <c r="I26" s="75">
        <f>'WP B.5 F'!Q26</f>
        <v>-147575369.32486749</v>
      </c>
      <c r="J26" s="136">
        <f>E26</f>
        <v>9.1300000000000006E-2</v>
      </c>
      <c r="K26" s="136">
        <f>F26</f>
        <v>0.49969999999999998</v>
      </c>
      <c r="L26" s="75">
        <f>I26*J26*K26</f>
        <v>-6732773.5203143926</v>
      </c>
      <c r="M26" s="95"/>
      <c r="P26" s="76"/>
      <c r="Q26" s="76"/>
    </row>
    <row r="27" spans="1:17" ht="14.25" customHeight="1">
      <c r="A27" s="80">
        <v>15</v>
      </c>
      <c r="D27" s="75"/>
      <c r="E27" s="80"/>
      <c r="F27" s="80"/>
      <c r="G27" s="75"/>
      <c r="H27" s="75"/>
      <c r="I27" s="75"/>
      <c r="J27" s="80"/>
      <c r="K27" s="80"/>
      <c r="L27" s="75"/>
      <c r="M27" s="95"/>
    </row>
    <row r="28" spans="1:17">
      <c r="A28" s="80">
        <v>16</v>
      </c>
      <c r="C28" s="54" t="s">
        <v>382</v>
      </c>
      <c r="D28" s="101">
        <f>SUM(D22:D26)</f>
        <v>-166924978.98802856</v>
      </c>
      <c r="E28" s="80"/>
      <c r="F28" s="80"/>
      <c r="G28" s="101">
        <f>SUM(G22:G26)</f>
        <v>-7615553.2156290216</v>
      </c>
      <c r="I28" s="101">
        <f>SUM(I22:I26)</f>
        <v>-166924978.98802856</v>
      </c>
      <c r="J28" s="77"/>
      <c r="K28" s="77"/>
      <c r="L28" s="101">
        <f>SUM(L22:L26)</f>
        <v>-7615553.2156290216</v>
      </c>
      <c r="M28" s="95"/>
    </row>
    <row r="29" spans="1:17" ht="15.75">
      <c r="A29" s="80">
        <v>17</v>
      </c>
      <c r="B29" s="53" t="s">
        <v>383</v>
      </c>
      <c r="E29" s="77"/>
      <c r="F29" s="77"/>
      <c r="J29" s="77"/>
      <c r="K29" s="77"/>
      <c r="M29" s="95"/>
    </row>
    <row r="30" spans="1:17">
      <c r="A30" s="80">
        <v>18</v>
      </c>
      <c r="C30" s="6" t="s">
        <v>381</v>
      </c>
      <c r="D30" s="148">
        <f>'WP B.5 F'!P30</f>
        <v>-1216417</v>
      </c>
      <c r="E30" s="76">
        <v>0.109</v>
      </c>
      <c r="F30" s="76">
        <v>0.49459999999999998</v>
      </c>
      <c r="G30" s="148">
        <f>D30*E30*F30</f>
        <v>-65578.743453800009</v>
      </c>
      <c r="H30" s="75"/>
      <c r="I30" s="148">
        <f>'WP B.5 F'!Q30</f>
        <v>-1216417</v>
      </c>
      <c r="J30" s="136">
        <f>E30</f>
        <v>0.109</v>
      </c>
      <c r="K30" s="136">
        <f>F30</f>
        <v>0.49459999999999998</v>
      </c>
      <c r="L30" s="148">
        <f>I30*J30*K30</f>
        <v>-65578.743453800009</v>
      </c>
      <c r="M30" s="95"/>
      <c r="P30" s="76"/>
      <c r="Q30" s="76"/>
    </row>
    <row r="31" spans="1:17">
      <c r="A31" s="80">
        <v>19</v>
      </c>
      <c r="B31" s="92"/>
      <c r="C31" s="79"/>
      <c r="D31" s="75"/>
      <c r="E31" s="80"/>
      <c r="F31" s="80"/>
      <c r="G31" s="75"/>
      <c r="H31" s="75"/>
      <c r="I31" s="75"/>
      <c r="J31" s="77"/>
      <c r="K31" s="77"/>
      <c r="L31" s="75"/>
      <c r="M31" s="95"/>
      <c r="P31" s="76"/>
    </row>
    <row r="32" spans="1:17">
      <c r="A32" s="80">
        <v>20</v>
      </c>
      <c r="C32" s="6" t="s">
        <v>377</v>
      </c>
      <c r="D32" s="75">
        <f>'WP B.5 F'!P32</f>
        <v>-7914421.6156955548</v>
      </c>
      <c r="E32" s="76">
        <f>$E$30</f>
        <v>0.109</v>
      </c>
      <c r="F32" s="76">
        <f>$F$30</f>
        <v>0.49459999999999998</v>
      </c>
      <c r="G32" s="75">
        <f>D32*E32*F32</f>
        <v>-426677.54949240934</v>
      </c>
      <c r="H32" s="75"/>
      <c r="I32" s="75">
        <f>'WP B.5 F'!Q32</f>
        <v>-7914421.6156955548</v>
      </c>
      <c r="J32" s="136">
        <f>E32</f>
        <v>0.109</v>
      </c>
      <c r="K32" s="136">
        <f>F32</f>
        <v>0.49459999999999998</v>
      </c>
      <c r="L32" s="75">
        <f>I32*J32*K32</f>
        <v>-426677.54949240934</v>
      </c>
      <c r="M32" s="95"/>
      <c r="P32" s="76"/>
      <c r="Q32" s="76"/>
    </row>
    <row r="33" spans="1:17">
      <c r="A33" s="80">
        <v>21</v>
      </c>
      <c r="B33" s="92"/>
      <c r="C33" s="79"/>
      <c r="D33" s="75"/>
      <c r="E33" s="80"/>
      <c r="F33" s="80"/>
      <c r="G33" s="75"/>
      <c r="H33" s="75"/>
      <c r="I33" s="75"/>
      <c r="J33" s="77"/>
      <c r="K33" s="77"/>
      <c r="L33" s="75"/>
      <c r="M33" s="95"/>
      <c r="P33" s="76"/>
    </row>
    <row r="34" spans="1:17">
      <c r="A34" s="80">
        <v>22</v>
      </c>
      <c r="C34" s="6" t="s">
        <v>378</v>
      </c>
      <c r="D34" s="75">
        <f>'WP B.5 F'!P34</f>
        <v>0</v>
      </c>
      <c r="E34" s="76">
        <f>$E$30</f>
        <v>0.109</v>
      </c>
      <c r="F34" s="76">
        <f>$F$30</f>
        <v>0.49459999999999998</v>
      </c>
      <c r="G34" s="75">
        <f>D34*E34*F34</f>
        <v>0</v>
      </c>
      <c r="H34" s="75"/>
      <c r="I34" s="75">
        <f>'WP B.5 F'!Q34</f>
        <v>0</v>
      </c>
      <c r="J34" s="136">
        <f>E34</f>
        <v>0.109</v>
      </c>
      <c r="K34" s="136">
        <f>F34</f>
        <v>0.49459999999999998</v>
      </c>
      <c r="L34" s="75">
        <f>I34*J34*K34</f>
        <v>0</v>
      </c>
      <c r="M34" s="95"/>
      <c r="P34" s="76"/>
      <c r="Q34" s="76"/>
    </row>
    <row r="35" spans="1:17">
      <c r="A35" s="80">
        <v>23</v>
      </c>
      <c r="D35" s="75"/>
      <c r="E35" s="80"/>
      <c r="F35" s="80"/>
      <c r="G35" s="75"/>
      <c r="H35" s="75"/>
      <c r="I35" s="75"/>
      <c r="J35" s="80"/>
      <c r="K35" s="80"/>
      <c r="L35" s="75"/>
      <c r="M35" s="95"/>
    </row>
    <row r="36" spans="1:17">
      <c r="A36" s="80">
        <v>24</v>
      </c>
      <c r="C36" s="54" t="s">
        <v>384</v>
      </c>
      <c r="D36" s="101">
        <f>SUM(D30:D34)</f>
        <v>-9130838.6156955548</v>
      </c>
      <c r="E36" s="80"/>
      <c r="F36" s="80"/>
      <c r="G36" s="101">
        <f>SUM(G30:G34)</f>
        <v>-492256.29294620932</v>
      </c>
      <c r="I36" s="101">
        <f>SUM(I30:I34)</f>
        <v>-9130838.6156955548</v>
      </c>
      <c r="J36" s="77"/>
      <c r="K36" s="77"/>
      <c r="L36" s="101">
        <f>SUM(L30:L34)</f>
        <v>-492256.29294620932</v>
      </c>
      <c r="M36" s="95"/>
    </row>
    <row r="37" spans="1:17" ht="15.75">
      <c r="A37" s="80">
        <v>25</v>
      </c>
      <c r="B37" s="53" t="s">
        <v>385</v>
      </c>
      <c r="E37" s="77"/>
      <c r="F37" s="77"/>
      <c r="J37" s="77"/>
      <c r="K37" s="77"/>
      <c r="M37" s="95"/>
    </row>
    <row r="38" spans="1:17">
      <c r="A38" s="80">
        <v>26</v>
      </c>
      <c r="C38" s="6" t="s">
        <v>381</v>
      </c>
      <c r="D38" s="148">
        <f>'WP B.5 F'!P39</f>
        <v>1641942</v>
      </c>
      <c r="E38" s="149">
        <v>1</v>
      </c>
      <c r="F38" s="76">
        <v>0.49969999999999998</v>
      </c>
      <c r="G38" s="148">
        <f>D38*E38*F38</f>
        <v>820478.41739999992</v>
      </c>
      <c r="H38" s="75"/>
      <c r="I38" s="148">
        <f>'WP B.5 F'!Q39</f>
        <v>1641942</v>
      </c>
      <c r="J38" s="149">
        <f>E38</f>
        <v>1</v>
      </c>
      <c r="K38" s="76">
        <f>F38</f>
        <v>0.49969999999999998</v>
      </c>
      <c r="L38" s="148">
        <f>I38*J38*K38</f>
        <v>820478.41739999992</v>
      </c>
      <c r="M38" s="95"/>
      <c r="P38" s="76"/>
      <c r="Q38" s="76"/>
    </row>
    <row r="39" spans="1:17">
      <c r="A39" s="80">
        <v>27</v>
      </c>
      <c r="D39" s="75"/>
      <c r="E39" s="80"/>
      <c r="F39" s="80"/>
      <c r="G39" s="75"/>
      <c r="H39" s="75"/>
      <c r="I39" s="75"/>
      <c r="J39" s="80"/>
      <c r="K39" s="80"/>
      <c r="L39" s="75"/>
      <c r="M39" s="95"/>
      <c r="P39" s="76"/>
    </row>
    <row r="40" spans="1:17">
      <c r="A40" s="80">
        <v>28</v>
      </c>
      <c r="C40" s="6" t="s">
        <v>386</v>
      </c>
      <c r="D40" s="75">
        <f>'WP B.5 F'!P45</f>
        <v>0</v>
      </c>
      <c r="E40" s="149">
        <f>$E$38</f>
        <v>1</v>
      </c>
      <c r="F40" s="76">
        <f>$F$38</f>
        <v>0.49969999999999998</v>
      </c>
      <c r="G40" s="75">
        <f>D40*E40*F40</f>
        <v>0</v>
      </c>
      <c r="H40" s="75"/>
      <c r="I40" s="75">
        <f>'WP B.5 F'!Q45</f>
        <v>0</v>
      </c>
      <c r="J40" s="149">
        <f>E40</f>
        <v>1</v>
      </c>
      <c r="K40" s="76">
        <f>F40</f>
        <v>0.49969999999999998</v>
      </c>
      <c r="L40" s="75">
        <f>I40*J40*K40</f>
        <v>0</v>
      </c>
      <c r="M40" s="95"/>
      <c r="P40" s="76"/>
      <c r="Q40" s="76"/>
    </row>
    <row r="41" spans="1:17">
      <c r="A41" s="80">
        <v>29</v>
      </c>
      <c r="D41" s="75"/>
      <c r="E41" s="80"/>
      <c r="F41" s="80"/>
      <c r="G41" s="75"/>
      <c r="H41" s="75"/>
      <c r="I41" s="75"/>
      <c r="J41" s="80"/>
      <c r="K41" s="80"/>
      <c r="L41" s="75"/>
      <c r="M41" s="95"/>
      <c r="P41" s="76"/>
    </row>
    <row r="42" spans="1:17">
      <c r="A42" s="80">
        <v>30</v>
      </c>
      <c r="C42" s="6" t="s">
        <v>377</v>
      </c>
      <c r="D42" s="75">
        <f>'WP B.5 F'!P41</f>
        <v>242621.21897083282</v>
      </c>
      <c r="E42" s="149">
        <f>$E$38</f>
        <v>1</v>
      </c>
      <c r="F42" s="76">
        <f>$F$38</f>
        <v>0.49969999999999998</v>
      </c>
      <c r="G42" s="75">
        <f>D42*E42*F42</f>
        <v>121237.82311972516</v>
      </c>
      <c r="H42" s="75"/>
      <c r="I42" s="75">
        <f>'WP B.5 F'!Q41</f>
        <v>242621.21897083282</v>
      </c>
      <c r="J42" s="149">
        <f>E42</f>
        <v>1</v>
      </c>
      <c r="K42" s="76">
        <f>F42</f>
        <v>0.49969999999999998</v>
      </c>
      <c r="L42" s="75">
        <f>I42*J42*K42</f>
        <v>121237.82311972516</v>
      </c>
      <c r="M42" s="95"/>
      <c r="P42" s="76"/>
      <c r="Q42" s="76"/>
    </row>
    <row r="43" spans="1:17">
      <c r="A43" s="80">
        <v>31</v>
      </c>
      <c r="D43" s="75"/>
      <c r="E43" s="80"/>
      <c r="F43" s="80"/>
      <c r="G43" s="75"/>
      <c r="H43" s="75"/>
      <c r="I43" s="75"/>
      <c r="J43" s="80"/>
      <c r="K43" s="80"/>
      <c r="L43" s="75"/>
      <c r="M43" s="95"/>
    </row>
    <row r="44" spans="1:17">
      <c r="A44" s="80">
        <v>32</v>
      </c>
      <c r="C44" s="6" t="s">
        <v>378</v>
      </c>
      <c r="D44" s="75">
        <f>'WP B.5 F'!P43</f>
        <v>-2254245</v>
      </c>
      <c r="E44" s="149">
        <f>$E$38</f>
        <v>1</v>
      </c>
      <c r="F44" s="76">
        <f>$F$38</f>
        <v>0.49969999999999998</v>
      </c>
      <c r="G44" s="75">
        <f>D44*E44*F44</f>
        <v>-1126446.2264999999</v>
      </c>
      <c r="H44" s="75"/>
      <c r="I44" s="75">
        <f>'WP B.5 F'!Q43</f>
        <v>-2254245</v>
      </c>
      <c r="J44" s="149">
        <f>E44</f>
        <v>1</v>
      </c>
      <c r="K44" s="76">
        <f>F44</f>
        <v>0.49969999999999998</v>
      </c>
      <c r="L44" s="75">
        <f>I44*J44*K44</f>
        <v>-1126446.2264999999</v>
      </c>
      <c r="M44" s="95"/>
      <c r="P44" s="76"/>
      <c r="Q44" s="76"/>
    </row>
    <row r="45" spans="1:17">
      <c r="A45" s="80">
        <v>33</v>
      </c>
      <c r="D45" s="75"/>
      <c r="E45" s="80"/>
      <c r="F45" s="80"/>
      <c r="G45" s="75"/>
      <c r="H45" s="75"/>
      <c r="I45" s="75"/>
      <c r="J45" s="80"/>
      <c r="K45" s="80"/>
      <c r="L45" s="75"/>
      <c r="M45" s="95"/>
      <c r="P45" s="76"/>
      <c r="Q45" s="76"/>
    </row>
    <row r="46" spans="1:17">
      <c r="A46" s="80">
        <v>34</v>
      </c>
      <c r="C46" s="54" t="s">
        <v>387</v>
      </c>
      <c r="D46" s="101">
        <f>SUM(D38:D44)</f>
        <v>-369681.78102916712</v>
      </c>
      <c r="E46" s="80"/>
      <c r="F46" s="80"/>
      <c r="G46" s="101">
        <f>SUM(G38:G44)</f>
        <v>-184729.98598027485</v>
      </c>
      <c r="I46" s="101">
        <f>SUM(I38:I44)</f>
        <v>-369681.78102916712</v>
      </c>
      <c r="J46" s="77"/>
      <c r="K46" s="77"/>
      <c r="L46" s="101">
        <f>SUM(L38:L44)</f>
        <v>-184729.98598027485</v>
      </c>
      <c r="M46" s="95"/>
    </row>
    <row r="47" spans="1:17">
      <c r="A47" s="80">
        <v>35</v>
      </c>
      <c r="E47" s="77"/>
      <c r="F47" s="77"/>
      <c r="J47" s="77"/>
      <c r="K47" s="77"/>
      <c r="M47" s="95"/>
    </row>
    <row r="48" spans="1:17">
      <c r="A48" s="80">
        <v>36</v>
      </c>
      <c r="E48" s="77"/>
      <c r="F48" s="77"/>
      <c r="J48" s="77"/>
      <c r="K48" s="77"/>
      <c r="M48" s="95"/>
    </row>
    <row r="49" spans="1:12" ht="15.75">
      <c r="A49" s="80">
        <v>37</v>
      </c>
      <c r="C49" s="55" t="s">
        <v>388</v>
      </c>
      <c r="D49" s="150">
        <f>D46+D36+D28+D19</f>
        <v>-271039409.10200739</v>
      </c>
      <c r="E49" s="77"/>
      <c r="F49" s="77"/>
      <c r="G49" s="150">
        <f>G46+G36+G28+G19</f>
        <v>-102906449.21180964</v>
      </c>
      <c r="I49" s="150">
        <f>I46+I36+I28+I19</f>
        <v>-271039409.10200739</v>
      </c>
      <c r="J49" s="77"/>
      <c r="K49" s="77"/>
      <c r="L49" s="150">
        <f>L46+L36+L28+L19</f>
        <v>-102906449.21180964</v>
      </c>
    </row>
    <row r="50" spans="1:12">
      <c r="A50" s="80">
        <v>38</v>
      </c>
      <c r="C50" s="56" t="s">
        <v>392</v>
      </c>
      <c r="E50" s="77"/>
      <c r="F50" s="77"/>
      <c r="J50" s="77"/>
      <c r="K50" s="77"/>
    </row>
    <row r="51" spans="1:12" ht="15.75">
      <c r="A51" s="80">
        <v>39</v>
      </c>
      <c r="C51" s="5" t="s">
        <v>393</v>
      </c>
      <c r="E51" s="77"/>
      <c r="F51" s="77"/>
      <c r="J51" s="77"/>
      <c r="K51" s="77"/>
      <c r="L51">
        <f>I73</f>
        <v>-5815333.1511946116</v>
      </c>
    </row>
    <row r="52" spans="1:12">
      <c r="A52" s="80">
        <v>40</v>
      </c>
      <c r="E52" s="77"/>
      <c r="F52" s="77"/>
      <c r="J52" s="77"/>
      <c r="K52" s="77"/>
    </row>
    <row r="53" spans="1:12" ht="16.5" thickBot="1">
      <c r="A53" s="80">
        <v>41</v>
      </c>
      <c r="C53" s="5" t="s">
        <v>394</v>
      </c>
      <c r="E53" s="77"/>
      <c r="F53" s="77"/>
      <c r="J53" s="77"/>
      <c r="K53" s="77"/>
      <c r="L53" s="151">
        <f>L49+L51</f>
        <v>-108721782.36300425</v>
      </c>
    </row>
    <row r="54" spans="1:12" ht="15.75" thickTop="1">
      <c r="A54" s="80">
        <v>42</v>
      </c>
      <c r="E54" s="77"/>
      <c r="F54" s="77"/>
      <c r="J54" s="77"/>
      <c r="K54" s="77"/>
    </row>
    <row r="55" spans="1:12" ht="15.75">
      <c r="A55" s="80">
        <v>43</v>
      </c>
      <c r="C55" s="57" t="s">
        <v>395</v>
      </c>
      <c r="D55" s="141"/>
      <c r="E55" s="143"/>
      <c r="F55" s="143"/>
      <c r="G55" s="141"/>
      <c r="H55" s="141"/>
      <c r="I55" s="141"/>
      <c r="J55" s="77"/>
      <c r="K55" s="77"/>
    </row>
    <row r="56" spans="1:12" ht="15.75">
      <c r="A56" s="80">
        <v>44</v>
      </c>
      <c r="C56" s="58" t="s">
        <v>396</v>
      </c>
      <c r="E56" s="77"/>
      <c r="F56" s="77"/>
      <c r="J56" s="77"/>
      <c r="K56" s="77"/>
    </row>
    <row r="57" spans="1:12">
      <c r="A57" s="80">
        <v>45</v>
      </c>
      <c r="F57" s="80" t="s">
        <v>2</v>
      </c>
      <c r="I57" s="80"/>
      <c r="J57" s="77"/>
      <c r="K57" s="77"/>
    </row>
    <row r="58" spans="1:12">
      <c r="A58" s="80">
        <v>46</v>
      </c>
      <c r="C58" s="114" t="s">
        <v>397</v>
      </c>
      <c r="D58" s="152"/>
      <c r="E58" s="152"/>
      <c r="F58" s="153" t="s">
        <v>35</v>
      </c>
      <c r="G58" s="152"/>
      <c r="H58" s="152"/>
      <c r="I58" s="153"/>
      <c r="J58" s="77"/>
      <c r="K58" s="77"/>
    </row>
    <row r="59" spans="1:12">
      <c r="A59" s="80">
        <v>47</v>
      </c>
      <c r="F59" s="77"/>
      <c r="J59" s="77"/>
      <c r="K59" s="77"/>
    </row>
    <row r="60" spans="1:12">
      <c r="A60" s="80">
        <v>48</v>
      </c>
      <c r="C60" t="s">
        <v>398</v>
      </c>
      <c r="F60" s="77" t="s">
        <v>399</v>
      </c>
      <c r="I60">
        <f>'B.1 F '!F27</f>
        <v>628233490.77623868</v>
      </c>
      <c r="J60" s="77"/>
      <c r="K60" s="77"/>
    </row>
    <row r="61" spans="1:12">
      <c r="A61" s="80">
        <v>49</v>
      </c>
      <c r="F61" s="77"/>
      <c r="J61" s="77"/>
      <c r="K61" s="77"/>
    </row>
    <row r="62" spans="1:12">
      <c r="A62" s="80">
        <v>50</v>
      </c>
      <c r="C62" t="s">
        <v>400</v>
      </c>
      <c r="F62" s="77" t="s">
        <v>401</v>
      </c>
      <c r="I62">
        <v>52143380</v>
      </c>
      <c r="J62" s="77"/>
      <c r="K62" s="77"/>
    </row>
    <row r="63" spans="1:12">
      <c r="A63" s="80">
        <v>51</v>
      </c>
      <c r="F63" s="77"/>
      <c r="J63" s="77"/>
      <c r="K63" s="77"/>
    </row>
    <row r="64" spans="1:12">
      <c r="A64" s="80">
        <v>52</v>
      </c>
      <c r="C64" t="s">
        <v>402</v>
      </c>
      <c r="F64" s="77" t="s">
        <v>403</v>
      </c>
      <c r="I64">
        <v>10240350.393355569</v>
      </c>
      <c r="J64" s="77"/>
      <c r="K64" s="77"/>
    </row>
    <row r="65" spans="1:13">
      <c r="A65" s="80">
        <v>53</v>
      </c>
      <c r="F65" s="77"/>
      <c r="J65" s="77"/>
      <c r="K65" s="77"/>
    </row>
    <row r="66" spans="1:13">
      <c r="A66" s="80">
        <v>54</v>
      </c>
      <c r="C66" t="s">
        <v>404</v>
      </c>
      <c r="F66" s="77" t="s">
        <v>405</v>
      </c>
      <c r="I66">
        <f>I62-I64</f>
        <v>41903029.606644429</v>
      </c>
      <c r="J66" s="77"/>
      <c r="K66" s="77"/>
    </row>
    <row r="67" spans="1:13">
      <c r="A67" s="80">
        <v>55</v>
      </c>
      <c r="F67" s="77"/>
      <c r="J67" s="77"/>
      <c r="K67" s="77"/>
    </row>
    <row r="68" spans="1:13">
      <c r="A68" s="80">
        <v>56</v>
      </c>
      <c r="C68" t="s">
        <v>406</v>
      </c>
      <c r="D68" s="24">
        <v>0.2495</v>
      </c>
      <c r="F68" s="77" t="s">
        <v>407</v>
      </c>
      <c r="I68">
        <f>I66/(1-D68)</f>
        <v>55833483.819646142</v>
      </c>
      <c r="J68" s="77"/>
      <c r="K68" s="77"/>
    </row>
    <row r="69" spans="1:13">
      <c r="A69" s="80">
        <v>57</v>
      </c>
      <c r="F69" s="77"/>
      <c r="J69" s="77"/>
      <c r="K69" s="77"/>
    </row>
    <row r="70" spans="1:13">
      <c r="A70" s="80">
        <v>58</v>
      </c>
      <c r="C70" t="s">
        <v>408</v>
      </c>
      <c r="D70" s="24">
        <f>D68</f>
        <v>0.2495</v>
      </c>
      <c r="F70" s="77" t="s">
        <v>409</v>
      </c>
      <c r="I70" s="154">
        <f>I68*D70</f>
        <v>13930454.213001713</v>
      </c>
      <c r="J70" s="77"/>
      <c r="K70" s="77"/>
    </row>
    <row r="71" spans="1:13">
      <c r="A71" s="80">
        <v>59</v>
      </c>
      <c r="F71" s="77"/>
      <c r="J71" s="77"/>
      <c r="K71" s="77"/>
    </row>
    <row r="72" spans="1:13">
      <c r="A72" s="80">
        <v>60</v>
      </c>
      <c r="C72" t="s">
        <v>410</v>
      </c>
      <c r="F72" s="77" t="s">
        <v>411</v>
      </c>
      <c r="I72">
        <f>L49-'B.5 B'!L49</f>
        <v>-8115121.0614096522</v>
      </c>
      <c r="J72" s="77"/>
      <c r="K72" s="77"/>
    </row>
    <row r="73" spans="1:13">
      <c r="A73" s="80">
        <v>61</v>
      </c>
      <c r="C73" t="s">
        <v>412</v>
      </c>
      <c r="F73" s="77"/>
      <c r="I73" s="152">
        <v>-5815333.1511946116</v>
      </c>
      <c r="J73" s="77"/>
      <c r="M73" s="77"/>
    </row>
    <row r="74" spans="1:13">
      <c r="A74" s="80">
        <v>62</v>
      </c>
      <c r="F74" s="77"/>
      <c r="J74" s="77"/>
      <c r="K74" s="77"/>
    </row>
    <row r="75" spans="1:13" ht="16.5" thickBot="1">
      <c r="A75" s="80">
        <v>63</v>
      </c>
      <c r="C75" s="5" t="s">
        <v>413</v>
      </c>
      <c r="D75" s="5"/>
      <c r="E75" s="5"/>
      <c r="F75" s="59" t="s">
        <v>414</v>
      </c>
      <c r="G75" s="5"/>
      <c r="H75" s="5"/>
      <c r="I75" s="155">
        <f>SUM(I72:I73)</f>
        <v>-13930454.212604264</v>
      </c>
      <c r="J75" s="77"/>
      <c r="K75" s="77"/>
    </row>
    <row r="76" spans="1:13" ht="15.75" thickTop="1">
      <c r="A76" s="80">
        <v>64</v>
      </c>
      <c r="J76" s="77"/>
      <c r="K76" s="77"/>
    </row>
    <row r="77" spans="1:13">
      <c r="A77" s="80">
        <v>65</v>
      </c>
      <c r="J77" s="77"/>
      <c r="K77" s="77"/>
    </row>
    <row r="78" spans="1:13" ht="15.75">
      <c r="A78" s="80">
        <v>66</v>
      </c>
      <c r="C78" s="60" t="s">
        <v>415</v>
      </c>
      <c r="D78" s="152"/>
      <c r="E78" s="152"/>
      <c r="F78" s="152"/>
      <c r="G78" s="152"/>
      <c r="H78" s="152"/>
      <c r="I78" s="152"/>
      <c r="J78" s="77"/>
      <c r="K78" s="77"/>
    </row>
    <row r="79" spans="1:13" ht="15.75">
      <c r="A79" s="80">
        <v>67</v>
      </c>
      <c r="C79" s="5" t="s">
        <v>416</v>
      </c>
      <c r="D79" s="5"/>
      <c r="E79" s="5"/>
      <c r="F79" s="59" t="s">
        <v>417</v>
      </c>
      <c r="G79" s="5"/>
      <c r="H79" s="5"/>
      <c r="I79" s="5">
        <f>'B.5 B'!L49</f>
        <v>-94791328.150399983</v>
      </c>
      <c r="J79" s="77"/>
      <c r="K79" s="77"/>
    </row>
    <row r="80" spans="1:13">
      <c r="A80" s="80">
        <v>68</v>
      </c>
      <c r="J80" s="77"/>
      <c r="K80" s="77"/>
    </row>
    <row r="81" spans="1:12">
      <c r="A81" s="80">
        <v>69</v>
      </c>
      <c r="C81" t="s">
        <v>418</v>
      </c>
      <c r="F81" s="77" t="s">
        <v>419</v>
      </c>
      <c r="I81">
        <f>L49</f>
        <v>-102906449.21180964</v>
      </c>
      <c r="J81" s="77"/>
      <c r="K81" s="77"/>
    </row>
    <row r="82" spans="1:12">
      <c r="A82" s="80">
        <v>70</v>
      </c>
      <c r="C82" t="s">
        <v>420</v>
      </c>
      <c r="F82" s="77" t="s">
        <v>421</v>
      </c>
      <c r="I82" s="152">
        <f>I73</f>
        <v>-5815333.1511946116</v>
      </c>
      <c r="J82" s="77"/>
      <c r="K82" s="77"/>
    </row>
    <row r="83" spans="1:12" ht="15.75">
      <c r="A83" s="80">
        <v>71</v>
      </c>
      <c r="C83" s="5" t="s">
        <v>394</v>
      </c>
      <c r="D83" s="5"/>
      <c r="E83" s="5"/>
      <c r="F83" s="5"/>
      <c r="G83" s="5"/>
      <c r="H83" s="5"/>
      <c r="I83" s="156">
        <f>SUM(I81:I82)</f>
        <v>-108721782.36300425</v>
      </c>
      <c r="J83" s="77"/>
      <c r="K83" s="77"/>
    </row>
    <row r="84" spans="1:12" ht="15.75">
      <c r="A84" s="80">
        <v>72</v>
      </c>
      <c r="C84" s="5"/>
      <c r="I84" s="5"/>
      <c r="J84" s="77"/>
      <c r="K84" s="77"/>
    </row>
    <row r="85" spans="1:12" ht="16.5" thickBot="1">
      <c r="A85" s="80">
        <v>73</v>
      </c>
      <c r="C85" s="5" t="s">
        <v>422</v>
      </c>
      <c r="F85" t="s">
        <v>423</v>
      </c>
      <c r="I85" s="155">
        <f>I83-I79</f>
        <v>-13930454.212604269</v>
      </c>
      <c r="J85" s="77"/>
      <c r="K85" s="77"/>
    </row>
    <row r="86" spans="1:12" ht="16.5" thickTop="1">
      <c r="A86" s="80">
        <v>74</v>
      </c>
      <c r="C86" s="5"/>
      <c r="I86" s="5"/>
      <c r="J86" s="77"/>
      <c r="K86" s="77"/>
    </row>
    <row r="87" spans="1:12">
      <c r="A87" s="80">
        <v>75</v>
      </c>
      <c r="J87" s="77"/>
      <c r="K87" s="77"/>
    </row>
    <row r="88" spans="1:12">
      <c r="A88" s="80">
        <v>76</v>
      </c>
      <c r="C88" s="56" t="s">
        <v>424</v>
      </c>
      <c r="E88" s="77"/>
      <c r="F88" s="77"/>
      <c r="J88" s="77"/>
      <c r="K88" s="77"/>
    </row>
    <row r="89" spans="1:12">
      <c r="E89" s="77"/>
      <c r="F89" s="77"/>
      <c r="J89" s="77"/>
      <c r="K89" s="77"/>
    </row>
    <row r="90" spans="1:12">
      <c r="E90" s="77"/>
      <c r="F90" s="77"/>
      <c r="J90" s="77"/>
      <c r="K90" s="77"/>
      <c r="L90" s="107"/>
    </row>
    <row r="91" spans="1:12">
      <c r="E91" s="77"/>
      <c r="F91" s="77"/>
      <c r="J91" s="77"/>
      <c r="K91" s="77"/>
      <c r="L91" s="107"/>
    </row>
    <row r="92" spans="1:12">
      <c r="E92" s="77"/>
      <c r="F92" s="77"/>
      <c r="J92" s="77"/>
      <c r="K92" s="77"/>
      <c r="L92" s="106"/>
    </row>
    <row r="93" spans="1:12">
      <c r="E93" s="77"/>
      <c r="F93" s="77"/>
      <c r="J93" s="77"/>
      <c r="K93" s="77"/>
      <c r="L93" s="107"/>
    </row>
    <row r="94" spans="1:12">
      <c r="E94" s="77"/>
      <c r="F94" s="77"/>
      <c r="J94" s="77"/>
      <c r="K94" s="77"/>
    </row>
    <row r="95" spans="1:12">
      <c r="E95" s="77"/>
      <c r="F95" s="77"/>
      <c r="J95" s="77"/>
      <c r="K95" s="77"/>
    </row>
    <row r="96" spans="1:12">
      <c r="E96" s="77"/>
      <c r="F96" s="77"/>
      <c r="J96" s="77"/>
      <c r="K96" s="77"/>
    </row>
    <row r="97" spans="5:11">
      <c r="E97" s="77"/>
      <c r="F97" s="77"/>
      <c r="J97" s="77"/>
      <c r="K97" s="77"/>
    </row>
    <row r="98" spans="5:11">
      <c r="E98" s="77"/>
      <c r="F98" s="77"/>
      <c r="J98" s="77"/>
      <c r="K98" s="77"/>
    </row>
    <row r="99" spans="5:11">
      <c r="E99" s="77"/>
      <c r="F99" s="77"/>
      <c r="J99" s="77"/>
      <c r="K99" s="77"/>
    </row>
    <row r="100" spans="5:11">
      <c r="E100" s="77"/>
      <c r="F100" s="77"/>
      <c r="J100" s="77"/>
      <c r="K100" s="77"/>
    </row>
    <row r="101" spans="5:11">
      <c r="E101" s="77"/>
      <c r="F101" s="77"/>
      <c r="J101" s="77"/>
      <c r="K101" s="77"/>
    </row>
    <row r="102" spans="5:11">
      <c r="E102" s="77"/>
      <c r="F102" s="77"/>
      <c r="J102" s="77"/>
      <c r="K102" s="77"/>
    </row>
    <row r="103" spans="5:11">
      <c r="E103" s="77"/>
      <c r="F103" s="77"/>
      <c r="J103" s="77"/>
      <c r="K103" s="77"/>
    </row>
    <row r="104" spans="5:11">
      <c r="E104" s="77"/>
      <c r="F104" s="77"/>
      <c r="J104" s="77"/>
      <c r="K104" s="77"/>
    </row>
    <row r="105" spans="5:11">
      <c r="E105" s="77"/>
      <c r="F105" s="77"/>
      <c r="J105" s="77"/>
      <c r="K105" s="77"/>
    </row>
    <row r="106" spans="5:11">
      <c r="J106" s="77"/>
      <c r="K106" s="77"/>
    </row>
    <row r="107" spans="5:11">
      <c r="J107" s="77"/>
      <c r="K107" s="77"/>
    </row>
    <row r="108" spans="5:11">
      <c r="J108" s="77"/>
      <c r="K108" s="77"/>
    </row>
    <row r="109" spans="5:11">
      <c r="J109" s="77"/>
      <c r="K109" s="77"/>
    </row>
    <row r="110" spans="5:11">
      <c r="J110" s="77"/>
      <c r="K110" s="77"/>
    </row>
    <row r="111" spans="5:11">
      <c r="J111" s="77"/>
      <c r="K111" s="77"/>
    </row>
    <row r="112" spans="5:11">
      <c r="J112" s="77"/>
      <c r="K112" s="77"/>
    </row>
    <row r="113" spans="10:11">
      <c r="J113" s="77"/>
      <c r="K113" s="77"/>
    </row>
    <row r="114" spans="10:11">
      <c r="J114" s="77"/>
      <c r="K114" s="77"/>
    </row>
    <row r="115" spans="10:11">
      <c r="J115" s="77"/>
      <c r="K115" s="77"/>
    </row>
    <row r="116" spans="10:11">
      <c r="J116" s="77"/>
      <c r="K116" s="77"/>
    </row>
    <row r="117" spans="10:11">
      <c r="J117" s="77"/>
      <c r="K117" s="77"/>
    </row>
    <row r="118" spans="10:11">
      <c r="J118" s="77"/>
      <c r="K118" s="77"/>
    </row>
    <row r="119" spans="10:11">
      <c r="J119" s="77"/>
      <c r="K119" s="77"/>
    </row>
    <row r="120" spans="10:11">
      <c r="J120" s="77"/>
      <c r="K120" s="77"/>
    </row>
    <row r="121" spans="10:11">
      <c r="J121" s="77"/>
      <c r="K121" s="77"/>
    </row>
    <row r="122" spans="10:11">
      <c r="J122" s="77"/>
      <c r="K122" s="77"/>
    </row>
    <row r="123" spans="10:11">
      <c r="J123" s="77"/>
      <c r="K123" s="77"/>
    </row>
    <row r="124" spans="10:11">
      <c r="J124" s="77"/>
      <c r="K124" s="77"/>
    </row>
    <row r="125" spans="10:11">
      <c r="J125" s="77"/>
      <c r="K125" s="77"/>
    </row>
    <row r="126" spans="10:11">
      <c r="J126" s="77"/>
      <c r="K126" s="77"/>
    </row>
    <row r="127" spans="10:11">
      <c r="J127" s="77"/>
      <c r="K127" s="77"/>
    </row>
    <row r="128" spans="10:11">
      <c r="J128" s="77"/>
      <c r="K128" s="77"/>
    </row>
    <row r="129" spans="10:11">
      <c r="J129" s="77"/>
      <c r="K129" s="77"/>
    </row>
    <row r="130" spans="10:11">
      <c r="J130" s="77"/>
      <c r="K130" s="77"/>
    </row>
    <row r="131" spans="10:11">
      <c r="J131" s="77"/>
      <c r="K131" s="77"/>
    </row>
    <row r="132" spans="10:11">
      <c r="J132" s="77"/>
      <c r="K132" s="77"/>
    </row>
    <row r="133" spans="10:11">
      <c r="J133" s="77"/>
      <c r="K133" s="77"/>
    </row>
    <row r="134" spans="10:11">
      <c r="J134" s="77"/>
      <c r="K134" s="77"/>
    </row>
    <row r="135" spans="10:11">
      <c r="J135" s="77"/>
      <c r="K135" s="77"/>
    </row>
    <row r="136" spans="10:11">
      <c r="J136" s="77"/>
      <c r="K136" s="77"/>
    </row>
    <row r="137" spans="10:11">
      <c r="J137" s="77"/>
      <c r="K137" s="77"/>
    </row>
    <row r="138" spans="10:11">
      <c r="J138" s="77"/>
      <c r="K138" s="77"/>
    </row>
    <row r="139" spans="10:11">
      <c r="J139" s="77"/>
      <c r="K139" s="77"/>
    </row>
    <row r="140" spans="10:11">
      <c r="J140" s="77"/>
      <c r="K140" s="77"/>
    </row>
  </sheetData>
  <mergeCells count="4">
    <mergeCell ref="A1:L1"/>
    <mergeCell ref="A2:L2"/>
    <mergeCell ref="A3:L3"/>
    <mergeCell ref="A4:L4"/>
  </mergeCells>
  <printOptions horizontalCentered="1"/>
  <pageMargins left="0.75" right="0.75" top="0.6" bottom="0.5" header="0.25" footer="0.17"/>
  <pageSetup scale="57" fitToHeight="2" orientation="landscape" r:id="rId1"/>
  <headerFooter alignWithMargins="0">
    <oddHeader xml:space="preserve">&amp;RCASE NO. 2024-00276 
FR 16(8)(b)
ATTACHMENT 1
</oddHeader>
    <oddFooter>&amp;RSchedule &amp;A
Page &amp;P of &amp;N</oddFooter>
  </headerFooter>
  <rowBreaks count="1" manualBreakCount="1">
    <brk id="54" max="1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49C83-AB69-4090-BBCA-741D357D0BBC}">
  <sheetPr>
    <tabColor rgb="FF92D050"/>
    <pageSetUpPr fitToPage="1"/>
  </sheetPr>
  <dimension ref="A1:L28"/>
  <sheetViews>
    <sheetView view="pageBreakPreview" zoomScale="80" zoomScaleNormal="100" zoomScaleSheetLayoutView="80" workbookViewId="0">
      <selection sqref="A1:L1"/>
    </sheetView>
  </sheetViews>
  <sheetFormatPr defaultColWidth="8.44140625" defaultRowHeight="15"/>
  <cols>
    <col min="1" max="1" width="5.77734375" customWidth="1"/>
    <col min="2" max="2" width="6.44140625" customWidth="1"/>
    <col min="3" max="3" width="49.33203125" bestFit="1" customWidth="1"/>
    <col min="4" max="4" width="11.5546875" bestFit="1" customWidth="1"/>
    <col min="5" max="5" width="11.77734375" style="77" bestFit="1" customWidth="1"/>
    <col min="6" max="6" width="11.77734375" style="77" customWidth="1"/>
    <col min="7" max="7" width="11.88671875" bestFit="1" customWidth="1"/>
    <col min="8" max="8" width="4.33203125" customWidth="1"/>
    <col min="9" max="9" width="11.5546875" bestFit="1" customWidth="1"/>
    <col min="10" max="11" width="11.88671875" style="77" customWidth="1"/>
    <col min="12" max="12" width="14.77734375" customWidth="1"/>
  </cols>
  <sheetData>
    <row r="1" spans="1:12">
      <c r="A1" s="228" t="s">
        <v>476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2">
      <c r="A2" s="228" t="s">
        <v>477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1:12">
      <c r="A3" s="228" t="s">
        <v>22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</row>
    <row r="4" spans="1:12">
      <c r="A4" s="228" t="str">
        <f>'B.1 B'!A4</f>
        <v>Base Period: Twelve Months Ended December 31, 2024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</row>
    <row r="5" spans="1:12">
      <c r="A5" s="81"/>
      <c r="B5" s="82"/>
      <c r="C5" s="82"/>
      <c r="D5" s="82"/>
      <c r="G5" s="82"/>
      <c r="H5" s="82"/>
      <c r="I5" s="82"/>
    </row>
    <row r="6" spans="1:12">
      <c r="A6" s="79" t="s">
        <v>366</v>
      </c>
      <c r="B6" s="79"/>
      <c r="L6" s="96" t="s">
        <v>425</v>
      </c>
    </row>
    <row r="7" spans="1:12">
      <c r="A7" s="79" t="s">
        <v>368</v>
      </c>
      <c r="C7" s="79"/>
      <c r="L7" s="96" t="s">
        <v>426</v>
      </c>
    </row>
    <row r="8" spans="1:12">
      <c r="A8" s="114" t="s">
        <v>27</v>
      </c>
      <c r="B8" s="84"/>
      <c r="C8" s="84"/>
      <c r="D8" s="84"/>
      <c r="E8" s="124"/>
      <c r="F8" s="124"/>
      <c r="G8" s="85"/>
      <c r="I8" s="84"/>
      <c r="J8" s="124"/>
      <c r="K8" s="88"/>
      <c r="L8" s="100" t="s">
        <v>28</v>
      </c>
    </row>
    <row r="9" spans="1:12">
      <c r="A9" s="115"/>
      <c r="D9" s="116"/>
      <c r="E9" s="77" t="s">
        <v>71</v>
      </c>
      <c r="F9" s="80" t="s">
        <v>72</v>
      </c>
      <c r="G9" s="117" t="s">
        <v>357</v>
      </c>
      <c r="H9" s="80"/>
      <c r="I9" s="118"/>
      <c r="J9" s="77" t="s">
        <v>71</v>
      </c>
      <c r="K9" s="80" t="s">
        <v>72</v>
      </c>
      <c r="L9" s="119"/>
    </row>
    <row r="10" spans="1:12">
      <c r="A10" s="120" t="s">
        <v>31</v>
      </c>
      <c r="B10" s="80"/>
      <c r="D10" s="121" t="s">
        <v>374</v>
      </c>
      <c r="E10" s="80" t="s">
        <v>77</v>
      </c>
      <c r="F10" s="80" t="s">
        <v>78</v>
      </c>
      <c r="G10" s="122" t="s">
        <v>371</v>
      </c>
      <c r="H10" s="80"/>
      <c r="I10" s="120" t="s">
        <v>372</v>
      </c>
      <c r="J10" s="80" t="s">
        <v>77</v>
      </c>
      <c r="K10" s="80" t="s">
        <v>78</v>
      </c>
      <c r="L10" s="122" t="s">
        <v>79</v>
      </c>
    </row>
    <row r="11" spans="1:12">
      <c r="A11" s="123" t="s">
        <v>33</v>
      </c>
      <c r="B11" s="86"/>
      <c r="C11" s="124" t="s">
        <v>373</v>
      </c>
      <c r="D11" s="125"/>
      <c r="E11" s="126" t="s">
        <v>84</v>
      </c>
      <c r="F11" s="126" t="s">
        <v>84</v>
      </c>
      <c r="G11" s="127" t="s">
        <v>82</v>
      </c>
      <c r="H11" s="80"/>
      <c r="I11" s="128" t="s">
        <v>86</v>
      </c>
      <c r="J11" s="126" t="s">
        <v>84</v>
      </c>
      <c r="K11" s="126" t="s">
        <v>84</v>
      </c>
      <c r="L11" s="129" t="s">
        <v>85</v>
      </c>
    </row>
    <row r="12" spans="1:12" ht="15.75">
      <c r="B12" s="53" t="s">
        <v>375</v>
      </c>
    </row>
    <row r="13" spans="1:12">
      <c r="A13" s="80">
        <v>1</v>
      </c>
      <c r="B13" s="89">
        <v>15560</v>
      </c>
      <c r="C13" s="79" t="s">
        <v>427</v>
      </c>
      <c r="D13" s="130">
        <f>'WP B.6 B'!P13</f>
        <v>-736136.34</v>
      </c>
      <c r="E13" s="131">
        <v>1</v>
      </c>
      <c r="F13" s="131">
        <f>E13</f>
        <v>1</v>
      </c>
      <c r="G13" s="130">
        <f>D13*E13*F13</f>
        <v>-736136.34</v>
      </c>
      <c r="H13" s="75"/>
      <c r="I13" s="132">
        <f>'WP B.6 B'!Q13</f>
        <v>-736136.34</v>
      </c>
      <c r="J13" s="133">
        <f>E13</f>
        <v>1</v>
      </c>
      <c r="K13" s="133">
        <f>F13</f>
        <v>1</v>
      </c>
      <c r="L13" s="130">
        <f>I13*J13*K13</f>
        <v>-736136.34</v>
      </c>
    </row>
    <row r="14" spans="1:12">
      <c r="A14" s="77">
        <f>A13+1</f>
        <v>2</v>
      </c>
      <c r="B14" s="91"/>
      <c r="D14" s="75"/>
      <c r="E14" s="80"/>
      <c r="F14" s="80"/>
      <c r="G14" s="75"/>
      <c r="H14" s="75"/>
      <c r="I14" s="75"/>
      <c r="J14" s="80"/>
      <c r="K14" s="80"/>
      <c r="L14" s="75"/>
    </row>
    <row r="15" spans="1:12" ht="15.75">
      <c r="A15" s="77">
        <f t="shared" ref="A15:A24" si="0">A14+1</f>
        <v>3</v>
      </c>
      <c r="B15" s="53" t="s">
        <v>380</v>
      </c>
    </row>
    <row r="16" spans="1:12">
      <c r="A16" s="77">
        <f t="shared" si="0"/>
        <v>4</v>
      </c>
      <c r="B16" s="89">
        <v>15560</v>
      </c>
      <c r="C16" s="79" t="s">
        <v>427</v>
      </c>
      <c r="D16" s="72">
        <f>'WP B.6 B'!P16</f>
        <v>0</v>
      </c>
      <c r="E16" s="135">
        <v>9.1300000000000006E-2</v>
      </c>
      <c r="F16" s="135">
        <v>0.49969999999999998</v>
      </c>
      <c r="G16" s="72">
        <f>D16*E16*F16</f>
        <v>0</v>
      </c>
      <c r="H16" s="75"/>
      <c r="I16" s="12">
        <f>'WP B.6 B'!Q16</f>
        <v>0</v>
      </c>
      <c r="J16" s="136">
        <f>E16</f>
        <v>9.1300000000000006E-2</v>
      </c>
      <c r="K16" s="136">
        <f>F16</f>
        <v>0.49969999999999998</v>
      </c>
      <c r="L16" s="72">
        <f>I16*J16*K16</f>
        <v>0</v>
      </c>
    </row>
    <row r="17" spans="1:12">
      <c r="A17" s="77">
        <f t="shared" si="0"/>
        <v>5</v>
      </c>
      <c r="B17" s="92"/>
      <c r="C17" s="79"/>
      <c r="D17" s="75"/>
      <c r="E17" s="80"/>
      <c r="F17" s="80"/>
      <c r="G17" s="75"/>
      <c r="H17" s="75"/>
      <c r="L17" s="75"/>
    </row>
    <row r="18" spans="1:12" ht="15.75">
      <c r="A18" s="77">
        <f t="shared" si="0"/>
        <v>6</v>
      </c>
      <c r="B18" s="53" t="s">
        <v>383</v>
      </c>
    </row>
    <row r="19" spans="1:12">
      <c r="A19" s="77">
        <f t="shared" si="0"/>
        <v>7</v>
      </c>
      <c r="B19" s="89">
        <v>15560</v>
      </c>
      <c r="C19" s="79" t="s">
        <v>427</v>
      </c>
      <c r="D19" s="72">
        <f>'WP B.6 B'!P19</f>
        <v>0</v>
      </c>
      <c r="E19" s="135">
        <v>0.109</v>
      </c>
      <c r="F19" s="135">
        <v>0.49459999999999998</v>
      </c>
      <c r="G19" s="72">
        <f>D19*E19*F19</f>
        <v>0</v>
      </c>
      <c r="H19" s="75"/>
      <c r="I19" s="12">
        <f>'WP B.6 B'!Q19</f>
        <v>0</v>
      </c>
      <c r="J19" s="136">
        <f>E19</f>
        <v>0.109</v>
      </c>
      <c r="K19" s="136">
        <f>F19</f>
        <v>0.49459999999999998</v>
      </c>
      <c r="L19" s="72">
        <f>I19*J19*K19</f>
        <v>0</v>
      </c>
    </row>
    <row r="20" spans="1:12">
      <c r="A20" s="77">
        <f t="shared" si="0"/>
        <v>8</v>
      </c>
      <c r="B20" s="92"/>
      <c r="C20" s="79"/>
      <c r="D20" s="75"/>
      <c r="E20" s="80"/>
      <c r="F20" s="80"/>
      <c r="G20" s="75"/>
      <c r="H20" s="75"/>
      <c r="L20" s="75"/>
    </row>
    <row r="21" spans="1:12" ht="15.75">
      <c r="A21" s="77">
        <f t="shared" si="0"/>
        <v>9</v>
      </c>
      <c r="B21" s="53" t="s">
        <v>385</v>
      </c>
    </row>
    <row r="22" spans="1:12">
      <c r="A22" s="77">
        <f t="shared" si="0"/>
        <v>10</v>
      </c>
      <c r="B22" s="89">
        <v>15560</v>
      </c>
      <c r="C22" s="79" t="s">
        <v>427</v>
      </c>
      <c r="D22" s="72">
        <f>'WP B.6 B'!P22</f>
        <v>0</v>
      </c>
      <c r="E22" s="131">
        <v>1</v>
      </c>
      <c r="F22" s="135">
        <v>0.49969999999999998</v>
      </c>
      <c r="G22" s="72">
        <f>D22*E22*F22</f>
        <v>0</v>
      </c>
      <c r="H22" s="75"/>
      <c r="I22" s="12">
        <f>'WP B.6 B'!Q22</f>
        <v>0</v>
      </c>
      <c r="J22" s="137">
        <f>$E$22</f>
        <v>1</v>
      </c>
      <c r="K22" s="138">
        <f>$F$22</f>
        <v>0.49969999999999998</v>
      </c>
      <c r="L22" s="72">
        <f>I22*J22*K22</f>
        <v>0</v>
      </c>
    </row>
    <row r="23" spans="1:12">
      <c r="A23" s="77">
        <f t="shared" si="0"/>
        <v>11</v>
      </c>
      <c r="B23" s="91"/>
      <c r="D23" s="75"/>
      <c r="E23" s="80"/>
      <c r="F23" s="80"/>
      <c r="G23" s="75"/>
      <c r="H23" s="75"/>
      <c r="I23" s="75"/>
      <c r="J23" s="80"/>
      <c r="K23" s="80"/>
      <c r="L23" s="75"/>
    </row>
    <row r="24" spans="1:12" ht="15.75" thickBot="1">
      <c r="A24" s="77">
        <f t="shared" si="0"/>
        <v>12</v>
      </c>
      <c r="C24" s="30" t="s">
        <v>428</v>
      </c>
      <c r="D24" s="139">
        <f>D22+D19+D16+D13</f>
        <v>-736136.34</v>
      </c>
      <c r="G24" s="139">
        <f>G22+G19+G16+G13</f>
        <v>-736136.34</v>
      </c>
      <c r="I24" s="139">
        <f>I22+I19+I16+I13</f>
        <v>-736136.34</v>
      </c>
      <c r="L24" s="139">
        <f>L22+L19+L16+L13</f>
        <v>-736136.34</v>
      </c>
    </row>
    <row r="25" spans="1:12" ht="15.75" thickTop="1">
      <c r="A25" s="80"/>
    </row>
    <row r="26" spans="1:12">
      <c r="A26" s="77"/>
      <c r="C26" s="79"/>
    </row>
    <row r="28" spans="1:12">
      <c r="C28" s="96"/>
    </row>
  </sheetData>
  <mergeCells count="4">
    <mergeCell ref="A1:L1"/>
    <mergeCell ref="A2:L2"/>
    <mergeCell ref="A3:L3"/>
    <mergeCell ref="A4:L4"/>
  </mergeCells>
  <printOptions horizontalCentered="1"/>
  <pageMargins left="0.75" right="0.75" top="1" bottom="1" header="0.25" footer="0.17"/>
  <pageSetup scale="62" orientation="landscape" r:id="rId1"/>
  <headerFooter alignWithMargins="0">
    <oddHeader xml:space="preserve">&amp;R&amp;9CASE NO. 2024-00276 
FR 16(8)(b)
ATTACHMENT 1
</oddHeader>
    <oddFooter>&amp;RSchedule &amp;A
Page &amp;P of &amp;N</oddFooter>
  </headerFooter>
  <rowBreaks count="1" manualBreakCount="1">
    <brk id="17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030E8-F097-433B-9DCC-95C1F5859F24}">
  <sheetPr>
    <tabColor rgb="FF92D050"/>
    <pageSetUpPr fitToPage="1"/>
  </sheetPr>
  <dimension ref="A1:L28"/>
  <sheetViews>
    <sheetView view="pageBreakPreview" zoomScale="80" zoomScaleNormal="100" zoomScaleSheetLayoutView="80" workbookViewId="0">
      <selection sqref="A1:L1"/>
    </sheetView>
  </sheetViews>
  <sheetFormatPr defaultColWidth="8.44140625" defaultRowHeight="15"/>
  <cols>
    <col min="1" max="1" width="5.77734375" customWidth="1"/>
    <col min="2" max="2" width="7" customWidth="1"/>
    <col min="3" max="3" width="49.33203125" bestFit="1" customWidth="1"/>
    <col min="4" max="4" width="11.5546875" bestFit="1" customWidth="1"/>
    <col min="5" max="5" width="11.77734375" bestFit="1" customWidth="1"/>
    <col min="6" max="6" width="11.77734375" customWidth="1"/>
    <col min="7" max="7" width="11.88671875" bestFit="1" customWidth="1"/>
    <col min="8" max="8" width="4.33203125" customWidth="1"/>
    <col min="9" max="9" width="11.5546875" bestFit="1" customWidth="1"/>
    <col min="10" max="11" width="11.88671875" customWidth="1"/>
    <col min="12" max="12" width="14.77734375" customWidth="1"/>
  </cols>
  <sheetData>
    <row r="1" spans="1:12">
      <c r="A1" s="228" t="s">
        <v>476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2">
      <c r="A2" s="228" t="s">
        <v>477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1:12">
      <c r="A3" s="228" t="s">
        <v>22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</row>
    <row r="4" spans="1:12">
      <c r="A4" s="228" t="str">
        <f>'B.1 F '!A4</f>
        <v>Forecasted Test Period:  Twelve Months Ended March 31, 2026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</row>
    <row r="5" spans="1:12">
      <c r="A5" s="81"/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2">
      <c r="A6" s="79" t="s">
        <v>389</v>
      </c>
      <c r="B6" s="79"/>
      <c r="L6" s="96" t="s">
        <v>425</v>
      </c>
    </row>
    <row r="7" spans="1:12">
      <c r="A7" s="79" t="s">
        <v>368</v>
      </c>
      <c r="C7" s="79"/>
      <c r="L7" s="96" t="s">
        <v>429</v>
      </c>
    </row>
    <row r="8" spans="1:12">
      <c r="A8" s="114" t="s">
        <v>27</v>
      </c>
      <c r="B8" s="84"/>
      <c r="C8" s="84"/>
      <c r="D8" s="84"/>
      <c r="E8" s="84"/>
      <c r="F8" s="84"/>
      <c r="G8" s="85"/>
      <c r="I8" s="84"/>
      <c r="J8" s="84"/>
      <c r="K8" s="85"/>
      <c r="L8" s="100" t="s">
        <v>28</v>
      </c>
    </row>
    <row r="9" spans="1:12">
      <c r="A9" s="115"/>
      <c r="D9" s="116"/>
      <c r="E9" s="77" t="s">
        <v>71</v>
      </c>
      <c r="F9" s="80" t="s">
        <v>72</v>
      </c>
      <c r="G9" s="117" t="s">
        <v>357</v>
      </c>
      <c r="H9" s="80"/>
      <c r="I9" s="118"/>
      <c r="J9" s="77" t="s">
        <v>71</v>
      </c>
      <c r="K9" s="80" t="s">
        <v>72</v>
      </c>
      <c r="L9" s="119"/>
    </row>
    <row r="10" spans="1:12">
      <c r="A10" s="120" t="s">
        <v>31</v>
      </c>
      <c r="B10" s="80"/>
      <c r="D10" s="121" t="s">
        <v>374</v>
      </c>
      <c r="E10" s="80" t="s">
        <v>77</v>
      </c>
      <c r="F10" s="80" t="s">
        <v>78</v>
      </c>
      <c r="G10" s="122" t="s">
        <v>371</v>
      </c>
      <c r="H10" s="80"/>
      <c r="I10" s="120" t="s">
        <v>372</v>
      </c>
      <c r="J10" s="80" t="s">
        <v>77</v>
      </c>
      <c r="K10" s="80" t="s">
        <v>78</v>
      </c>
      <c r="L10" s="122" t="s">
        <v>79</v>
      </c>
    </row>
    <row r="11" spans="1:12">
      <c r="A11" s="123" t="s">
        <v>33</v>
      </c>
      <c r="B11" s="86"/>
      <c r="C11" s="124" t="s">
        <v>373</v>
      </c>
      <c r="D11" s="125"/>
      <c r="E11" s="126" t="s">
        <v>84</v>
      </c>
      <c r="F11" s="126" t="s">
        <v>84</v>
      </c>
      <c r="G11" s="127" t="s">
        <v>82</v>
      </c>
      <c r="H11" s="80"/>
      <c r="I11" s="128" t="s">
        <v>86</v>
      </c>
      <c r="J11" s="126" t="s">
        <v>84</v>
      </c>
      <c r="K11" s="126" t="s">
        <v>84</v>
      </c>
      <c r="L11" s="129" t="s">
        <v>85</v>
      </c>
    </row>
    <row r="12" spans="1:12" ht="15.75">
      <c r="B12" s="53" t="s">
        <v>375</v>
      </c>
    </row>
    <row r="13" spans="1:12">
      <c r="A13" s="80">
        <v>1</v>
      </c>
      <c r="B13" s="89">
        <v>15560</v>
      </c>
      <c r="C13" s="79" t="s">
        <v>427</v>
      </c>
      <c r="D13" s="130">
        <f>'WP B.6 F'!P13</f>
        <v>-736136.34</v>
      </c>
      <c r="E13" s="131">
        <v>1</v>
      </c>
      <c r="F13" s="131">
        <f>E13</f>
        <v>1</v>
      </c>
      <c r="G13" s="130">
        <f>D13*E13*F13</f>
        <v>-736136.34</v>
      </c>
      <c r="H13" s="75"/>
      <c r="I13" s="132">
        <f>'WP B.6 F'!Q13</f>
        <v>-736136.34</v>
      </c>
      <c r="J13" s="133">
        <f>E13</f>
        <v>1</v>
      </c>
      <c r="K13" s="133">
        <f>F13</f>
        <v>1</v>
      </c>
      <c r="L13" s="130">
        <f>I13*J13*K13</f>
        <v>-736136.34</v>
      </c>
    </row>
    <row r="14" spans="1:12">
      <c r="A14" s="77">
        <f>A13+1</f>
        <v>2</v>
      </c>
      <c r="B14" s="91"/>
      <c r="D14" s="75"/>
      <c r="E14" s="80"/>
      <c r="F14" s="80"/>
      <c r="G14" s="75"/>
      <c r="H14" s="75"/>
      <c r="I14" s="75"/>
      <c r="J14" s="80"/>
      <c r="K14" s="80"/>
      <c r="L14" s="75"/>
    </row>
    <row r="15" spans="1:12" ht="15.75">
      <c r="A15" s="77">
        <f t="shared" ref="A15:A24" si="0">A14+1</f>
        <v>3</v>
      </c>
      <c r="B15" s="53" t="s">
        <v>380</v>
      </c>
      <c r="E15" s="77"/>
      <c r="F15" s="77"/>
      <c r="I15" s="134"/>
      <c r="J15" s="77"/>
      <c r="K15" s="77"/>
    </row>
    <row r="16" spans="1:12">
      <c r="A16" s="77">
        <f t="shared" si="0"/>
        <v>4</v>
      </c>
      <c r="B16" s="89">
        <v>15560</v>
      </c>
      <c r="C16" s="79" t="s">
        <v>427</v>
      </c>
      <c r="D16" s="72">
        <f>'WP B.6 F'!P16</f>
        <v>0</v>
      </c>
      <c r="E16" s="135">
        <v>9.1300000000000006E-2</v>
      </c>
      <c r="F16" s="135">
        <v>0.49969999999999998</v>
      </c>
      <c r="G16" s="72">
        <f>D16*E16*F16</f>
        <v>0</v>
      </c>
      <c r="H16" s="75"/>
      <c r="I16" s="12">
        <f>'WP B.6 F'!Q16</f>
        <v>0</v>
      </c>
      <c r="J16" s="136">
        <f>E16</f>
        <v>9.1300000000000006E-2</v>
      </c>
      <c r="K16" s="136">
        <f>F16</f>
        <v>0.49969999999999998</v>
      </c>
      <c r="L16" s="72">
        <f>I16*J16*K16</f>
        <v>0</v>
      </c>
    </row>
    <row r="17" spans="1:12">
      <c r="A17" s="77">
        <f t="shared" si="0"/>
        <v>5</v>
      </c>
      <c r="B17" s="92"/>
      <c r="C17" s="79"/>
      <c r="D17" s="75"/>
      <c r="E17" s="80"/>
      <c r="F17" s="80"/>
      <c r="G17" s="75"/>
      <c r="H17" s="75"/>
      <c r="J17" s="77"/>
      <c r="K17" s="77"/>
      <c r="L17" s="75"/>
    </row>
    <row r="18" spans="1:12" ht="15.75">
      <c r="A18" s="77">
        <f t="shared" si="0"/>
        <v>6</v>
      </c>
      <c r="B18" s="53" t="s">
        <v>383</v>
      </c>
      <c r="E18" s="77"/>
      <c r="F18" s="77"/>
      <c r="G18" s="12"/>
      <c r="J18" s="77"/>
      <c r="K18" s="77"/>
    </row>
    <row r="19" spans="1:12">
      <c r="A19" s="77">
        <f t="shared" si="0"/>
        <v>7</v>
      </c>
      <c r="B19" s="89">
        <v>15560</v>
      </c>
      <c r="C19" s="79" t="s">
        <v>427</v>
      </c>
      <c r="D19" s="72">
        <f>'WP B.6 F'!P19</f>
        <v>0</v>
      </c>
      <c r="E19" s="135">
        <v>0.109</v>
      </c>
      <c r="F19" s="135">
        <v>0.49459999999999998</v>
      </c>
      <c r="G19" s="72">
        <f>D19*E19*F19</f>
        <v>0</v>
      </c>
      <c r="H19" s="75"/>
      <c r="I19" s="12">
        <f>'WP B.6 F'!Q19</f>
        <v>0</v>
      </c>
      <c r="J19" s="136">
        <f>E19</f>
        <v>0.109</v>
      </c>
      <c r="K19" s="136">
        <f>F19</f>
        <v>0.49459999999999998</v>
      </c>
      <c r="L19" s="72">
        <f>I19*J19*K19</f>
        <v>0</v>
      </c>
    </row>
    <row r="20" spans="1:12">
      <c r="A20" s="77">
        <f t="shared" si="0"/>
        <v>8</v>
      </c>
      <c r="B20" s="92"/>
      <c r="C20" s="79"/>
      <c r="D20" s="75"/>
      <c r="E20" s="80"/>
      <c r="F20" s="80"/>
      <c r="G20" s="75"/>
      <c r="H20" s="75"/>
      <c r="J20" s="77"/>
      <c r="K20" s="77"/>
      <c r="L20" s="75"/>
    </row>
    <row r="21" spans="1:12" ht="15.75">
      <c r="A21" s="77">
        <f t="shared" si="0"/>
        <v>9</v>
      </c>
      <c r="B21" s="53" t="s">
        <v>385</v>
      </c>
      <c r="E21" s="77"/>
      <c r="F21" s="77"/>
      <c r="J21" s="77"/>
      <c r="K21" s="77"/>
    </row>
    <row r="22" spans="1:12">
      <c r="A22" s="77">
        <f t="shared" si="0"/>
        <v>10</v>
      </c>
      <c r="B22" s="89">
        <v>15560</v>
      </c>
      <c r="C22" s="79" t="s">
        <v>427</v>
      </c>
      <c r="D22" s="75">
        <f>'WP B.6 F'!P22</f>
        <v>0</v>
      </c>
      <c r="E22" s="131">
        <v>1</v>
      </c>
      <c r="F22" s="135">
        <v>0.49969999999999998</v>
      </c>
      <c r="G22" s="75">
        <f>D22*$E$22*F22</f>
        <v>0</v>
      </c>
      <c r="H22" s="75"/>
      <c r="I22">
        <f>'WP B.6 F'!Q22</f>
        <v>0</v>
      </c>
      <c r="J22" s="137">
        <f>$E$22</f>
        <v>1</v>
      </c>
      <c r="K22" s="138">
        <f>$F$22</f>
        <v>0.49969999999999998</v>
      </c>
      <c r="L22" s="75">
        <f>I22*J22*K22</f>
        <v>0</v>
      </c>
    </row>
    <row r="23" spans="1:12">
      <c r="A23" s="77">
        <f t="shared" si="0"/>
        <v>11</v>
      </c>
      <c r="B23" s="91"/>
      <c r="D23" s="75"/>
      <c r="E23" s="75"/>
      <c r="F23" s="75"/>
      <c r="G23" s="75"/>
      <c r="H23" s="75"/>
      <c r="I23" s="75"/>
      <c r="J23" s="75"/>
      <c r="K23" s="75"/>
      <c r="L23" s="75"/>
    </row>
    <row r="24" spans="1:12" ht="15.75" thickBot="1">
      <c r="A24" s="77">
        <f t="shared" si="0"/>
        <v>12</v>
      </c>
      <c r="C24" s="79" t="s">
        <v>428</v>
      </c>
      <c r="D24" s="139">
        <f>D22+D19+D16+D13</f>
        <v>-736136.34</v>
      </c>
      <c r="G24" s="139">
        <f>G22+G19+G16+G13</f>
        <v>-736136.34</v>
      </c>
      <c r="I24" s="139">
        <f>I22+I19+I16+I13</f>
        <v>-736136.34</v>
      </c>
      <c r="L24" s="139">
        <f>L22+L19+L16+L13</f>
        <v>-736136.34</v>
      </c>
    </row>
    <row r="25" spans="1:12" ht="15.75" thickTop="1"/>
    <row r="26" spans="1:12">
      <c r="C26" s="79"/>
    </row>
    <row r="28" spans="1:12">
      <c r="C28" s="96"/>
    </row>
  </sheetData>
  <mergeCells count="4">
    <mergeCell ref="A1:L1"/>
    <mergeCell ref="A2:L2"/>
    <mergeCell ref="A3:L3"/>
    <mergeCell ref="A4:L4"/>
  </mergeCells>
  <printOptions horizontalCentered="1"/>
  <pageMargins left="0.75" right="0.75" top="1" bottom="1" header="0.25" footer="0.17"/>
  <pageSetup scale="62" orientation="landscape" r:id="rId1"/>
  <headerFooter alignWithMargins="0">
    <oddHeader xml:space="preserve">&amp;R&amp;9CASE NO. 2024-00276 
FR 16(8)(b)
ATTACHMENT 1
</oddHeader>
    <oddFooter>&amp;RSchedule &amp;A
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94533-AE0E-453A-9E24-F3A664F27B77}">
  <sheetPr>
    <tabColor rgb="FF92D050"/>
    <pageSetUpPr fitToPage="1"/>
  </sheetPr>
  <dimension ref="A1:Q64"/>
  <sheetViews>
    <sheetView view="pageBreakPreview" zoomScale="80" zoomScaleNormal="100" zoomScaleSheetLayoutView="80" workbookViewId="0">
      <selection sqref="A1:P1"/>
    </sheetView>
  </sheetViews>
  <sheetFormatPr defaultColWidth="8.88671875" defaultRowHeight="15"/>
  <cols>
    <col min="1" max="1" width="4.33203125" bestFit="1" customWidth="1"/>
    <col min="2" max="2" width="47.21875" bestFit="1" customWidth="1"/>
    <col min="3" max="11" width="12" bestFit="1" customWidth="1"/>
    <col min="12" max="12" width="12.6640625" customWidth="1"/>
    <col min="13" max="13" width="12.5546875" bestFit="1" customWidth="1"/>
    <col min="14" max="14" width="12" bestFit="1" customWidth="1"/>
    <col min="15" max="15" width="12.77734375" customWidth="1"/>
    <col min="16" max="16" width="12" bestFit="1" customWidth="1"/>
    <col min="17" max="17" width="10.44140625" bestFit="1" customWidth="1"/>
    <col min="18" max="18" width="7.109375" customWidth="1"/>
  </cols>
  <sheetData>
    <row r="1" spans="1:17">
      <c r="A1" s="227" t="s">
        <v>476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</row>
    <row r="2" spans="1:17">
      <c r="A2" s="227" t="s">
        <v>477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</row>
    <row r="3" spans="1:17">
      <c r="A3" s="227" t="s">
        <v>478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</row>
    <row r="4" spans="1:17">
      <c r="A4" s="227" t="s">
        <v>430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</row>
    <row r="5" spans="1:17">
      <c r="P5" s="35"/>
    </row>
    <row r="6" spans="1:17">
      <c r="A6" s="79" t="str">
        <f>'B.1 B'!A6</f>
        <v>Data:__X___Base Period______Forecasted Period</v>
      </c>
      <c r="B6" s="79"/>
      <c r="P6" s="35" t="s">
        <v>338</v>
      </c>
      <c r="Q6" s="78"/>
    </row>
    <row r="7" spans="1:17">
      <c r="A7" s="79" t="str">
        <f>'B.1 B'!A7</f>
        <v>Type of Filing:___X____Original________Updated ________Revised</v>
      </c>
      <c r="C7" s="79"/>
      <c r="P7" s="78" t="s">
        <v>431</v>
      </c>
      <c r="Q7" s="78"/>
    </row>
    <row r="8" spans="1:17">
      <c r="A8" s="83" t="str">
        <f>'B.1 B'!A8</f>
        <v>Workpaper Reference No(s).</v>
      </c>
      <c r="B8" s="84"/>
      <c r="C8" s="84"/>
      <c r="D8" s="84"/>
      <c r="E8" s="84"/>
      <c r="F8" s="84"/>
      <c r="G8" s="85"/>
      <c r="H8" s="85"/>
      <c r="I8" s="84"/>
      <c r="J8" s="84"/>
      <c r="K8" s="85"/>
      <c r="L8" s="84"/>
      <c r="M8" s="85"/>
      <c r="N8" s="85"/>
      <c r="O8" s="85"/>
      <c r="P8" s="100" t="str">
        <f>+'B.5 B'!L8</f>
        <v>Witness: Waller, Multer</v>
      </c>
      <c r="Q8" s="96"/>
    </row>
    <row r="9" spans="1:17">
      <c r="A9" t="s">
        <v>31</v>
      </c>
      <c r="C9" s="77" t="s">
        <v>432</v>
      </c>
      <c r="D9" s="77" t="s">
        <v>432</v>
      </c>
      <c r="E9" s="77" t="s">
        <v>432</v>
      </c>
      <c r="F9" s="77" t="s">
        <v>432</v>
      </c>
      <c r="G9" s="77" t="s">
        <v>432</v>
      </c>
      <c r="H9" s="77" t="s">
        <v>432</v>
      </c>
      <c r="I9" s="77" t="s">
        <v>432</v>
      </c>
      <c r="J9" s="77" t="s">
        <v>433</v>
      </c>
      <c r="K9" s="77" t="s">
        <v>433</v>
      </c>
      <c r="L9" s="77" t="s">
        <v>433</v>
      </c>
      <c r="M9" s="77" t="s">
        <v>433</v>
      </c>
      <c r="N9" s="77" t="s">
        <v>433</v>
      </c>
      <c r="O9" s="77" t="s">
        <v>433</v>
      </c>
      <c r="P9" s="77" t="s">
        <v>80</v>
      </c>
    </row>
    <row r="10" spans="1:17">
      <c r="A10" s="85" t="s">
        <v>33</v>
      </c>
      <c r="B10" s="85" t="s">
        <v>4</v>
      </c>
      <c r="C10" s="87">
        <f>O10-365</f>
        <v>45262</v>
      </c>
      <c r="D10" s="87">
        <v>45292</v>
      </c>
      <c r="E10" s="87">
        <v>45323</v>
      </c>
      <c r="F10" s="87">
        <v>45352</v>
      </c>
      <c r="G10" s="87">
        <v>45383</v>
      </c>
      <c r="H10" s="87">
        <v>45413</v>
      </c>
      <c r="I10" s="87">
        <v>45444</v>
      </c>
      <c r="J10" s="87">
        <v>45474</v>
      </c>
      <c r="K10" s="87">
        <v>45505</v>
      </c>
      <c r="L10" s="87">
        <v>45536</v>
      </c>
      <c r="M10" s="87">
        <v>45566</v>
      </c>
      <c r="N10" s="87">
        <v>45597</v>
      </c>
      <c r="O10" s="87">
        <v>45627</v>
      </c>
      <c r="P10" s="88" t="s">
        <v>86</v>
      </c>
    </row>
    <row r="12" spans="1:17" ht="15.75">
      <c r="A12" s="77">
        <v>1</v>
      </c>
      <c r="B12" s="55" t="s">
        <v>434</v>
      </c>
    </row>
    <row r="13" spans="1:17">
      <c r="A13" s="77">
        <f>+A12+1</f>
        <v>2</v>
      </c>
      <c r="B13" s="30"/>
    </row>
    <row r="14" spans="1:17">
      <c r="A14" s="77">
        <f t="shared" ref="A14:A56" si="0">+A13+1</f>
        <v>3</v>
      </c>
      <c r="B14" s="30" t="s">
        <v>343</v>
      </c>
    </row>
    <row r="15" spans="1:17">
      <c r="A15" s="77">
        <f t="shared" si="0"/>
        <v>4</v>
      </c>
      <c r="B15" s="47" t="s">
        <v>435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1:17">
      <c r="A16" s="77">
        <f t="shared" si="0"/>
        <v>5</v>
      </c>
      <c r="B16" s="47" t="s">
        <v>436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6">
      <c r="A17" s="77">
        <f t="shared" si="0"/>
        <v>6</v>
      </c>
      <c r="B17" s="47" t="s">
        <v>437</v>
      </c>
      <c r="C17" s="14">
        <v>-23215.950000000004</v>
      </c>
      <c r="D17" s="14">
        <v>-26849.439999999999</v>
      </c>
      <c r="E17" s="14">
        <v>-28789.24</v>
      </c>
      <c r="F17" s="14">
        <v>-27632.180000000004</v>
      </c>
      <c r="G17" s="14">
        <v>-28866.750000000007</v>
      </c>
      <c r="H17" s="14">
        <v>-32568.060000000005</v>
      </c>
      <c r="I17" s="14">
        <v>-32352.450000000004</v>
      </c>
      <c r="J17" s="14">
        <v>-29509.686666666672</v>
      </c>
      <c r="K17" s="14">
        <v>-29509.686666666672</v>
      </c>
      <c r="L17" s="14">
        <v>-29509.686666666672</v>
      </c>
      <c r="M17" s="14">
        <v>-29509.686666666672</v>
      </c>
      <c r="N17" s="14">
        <v>-29509.686666666672</v>
      </c>
      <c r="O17" s="14">
        <v>-29509.686666666672</v>
      </c>
    </row>
    <row r="18" spans="1:16">
      <c r="A18" s="77">
        <f t="shared" si="0"/>
        <v>7</v>
      </c>
      <c r="B18" s="50" t="s">
        <v>438</v>
      </c>
      <c r="C18" s="13">
        <f t="shared" ref="C18" si="1">SUM(C15:C17)</f>
        <v>-23215.950000000004</v>
      </c>
      <c r="D18" s="13">
        <f t="shared" ref="D18:O18" si="2">SUM(D15:D17)</f>
        <v>-26849.439999999999</v>
      </c>
      <c r="E18" s="13">
        <f t="shared" si="2"/>
        <v>-28789.24</v>
      </c>
      <c r="F18" s="13">
        <f t="shared" si="2"/>
        <v>-27632.180000000004</v>
      </c>
      <c r="G18" s="13">
        <f t="shared" si="2"/>
        <v>-28866.750000000007</v>
      </c>
      <c r="H18" s="13">
        <f t="shared" si="2"/>
        <v>-32568.060000000005</v>
      </c>
      <c r="I18" s="13">
        <f t="shared" si="2"/>
        <v>-32352.450000000004</v>
      </c>
      <c r="J18" s="13">
        <f t="shared" si="2"/>
        <v>-29509.686666666672</v>
      </c>
      <c r="K18" s="13">
        <f t="shared" si="2"/>
        <v>-29509.686666666672</v>
      </c>
      <c r="L18" s="13">
        <f t="shared" si="2"/>
        <v>-29509.686666666672</v>
      </c>
      <c r="M18" s="13">
        <f t="shared" si="2"/>
        <v>-29509.686666666672</v>
      </c>
      <c r="N18" s="13">
        <f t="shared" si="2"/>
        <v>-29509.686666666672</v>
      </c>
      <c r="O18" s="13">
        <f t="shared" si="2"/>
        <v>-29509.686666666672</v>
      </c>
      <c r="P18" s="14">
        <f>(SUM(C18:O18))/13</f>
        <v>-29025.553076923075</v>
      </c>
    </row>
    <row r="19" spans="1:16">
      <c r="A19" s="77">
        <f t="shared" si="0"/>
        <v>8</v>
      </c>
      <c r="B19" s="47"/>
    </row>
    <row r="20" spans="1:16">
      <c r="A20" s="77">
        <f t="shared" si="0"/>
        <v>9</v>
      </c>
      <c r="B20" s="47" t="s">
        <v>344</v>
      </c>
    </row>
    <row r="21" spans="1:16">
      <c r="A21" s="77">
        <f t="shared" si="0"/>
        <v>10</v>
      </c>
      <c r="B21" s="47" t="s">
        <v>435</v>
      </c>
      <c r="C21" s="14">
        <v>955500.25</v>
      </c>
      <c r="D21" s="14">
        <v>955500.25</v>
      </c>
      <c r="E21" s="14">
        <v>878944.01</v>
      </c>
      <c r="F21" s="14">
        <v>878944.01</v>
      </c>
      <c r="G21" s="14">
        <v>878944.01</v>
      </c>
      <c r="H21" s="14">
        <v>842833.36</v>
      </c>
      <c r="I21" s="14">
        <v>814631.35</v>
      </c>
      <c r="J21" s="14">
        <v>874966.16500000004</v>
      </c>
      <c r="K21" s="14">
        <v>874966.16500000004</v>
      </c>
      <c r="L21" s="14">
        <v>874966.16500000004</v>
      </c>
      <c r="M21" s="14">
        <v>874966.16500000004</v>
      </c>
      <c r="N21" s="14">
        <v>874966.16500000004</v>
      </c>
      <c r="O21" s="14">
        <v>874966.16500000004</v>
      </c>
    </row>
    <row r="22" spans="1:16">
      <c r="A22" s="77">
        <f t="shared" si="0"/>
        <v>11</v>
      </c>
      <c r="B22" s="47" t="s">
        <v>436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6">
      <c r="A23" s="77">
        <f t="shared" si="0"/>
        <v>12</v>
      </c>
      <c r="B23" s="47" t="s">
        <v>437</v>
      </c>
      <c r="C23" s="10">
        <v>110383.75</v>
      </c>
      <c r="D23" s="10">
        <v>143619.99999999997</v>
      </c>
      <c r="E23" s="10">
        <v>175677.49999999997</v>
      </c>
      <c r="F23" s="10">
        <v>210611.31</v>
      </c>
      <c r="G23" s="10">
        <v>242357.4</v>
      </c>
      <c r="H23" s="10">
        <v>275359.77000000008</v>
      </c>
      <c r="I23" s="10">
        <v>305726.55999999994</v>
      </c>
      <c r="J23" s="10">
        <v>225558.75666666668</v>
      </c>
      <c r="K23" s="10">
        <v>225558.75666666668</v>
      </c>
      <c r="L23" s="10">
        <v>225558.75666666668</v>
      </c>
      <c r="M23" s="10">
        <v>225558.75666666668</v>
      </c>
      <c r="N23" s="10">
        <v>225558.75666666668</v>
      </c>
      <c r="O23" s="10">
        <v>225558.75666666668</v>
      </c>
    </row>
    <row r="24" spans="1:16">
      <c r="A24" s="77">
        <f t="shared" si="0"/>
        <v>13</v>
      </c>
      <c r="B24" s="50" t="s">
        <v>438</v>
      </c>
      <c r="C24" s="13">
        <f t="shared" ref="C24" si="3">SUM(C21:C23)</f>
        <v>1065884</v>
      </c>
      <c r="D24" s="13">
        <f t="shared" ref="D24:O24" si="4">SUM(D21:D23)</f>
        <v>1099120.25</v>
      </c>
      <c r="E24" s="13">
        <f t="shared" si="4"/>
        <v>1054621.51</v>
      </c>
      <c r="F24" s="13">
        <f t="shared" si="4"/>
        <v>1089555.32</v>
      </c>
      <c r="G24" s="13">
        <f t="shared" si="4"/>
        <v>1121301.4099999999</v>
      </c>
      <c r="H24" s="13">
        <f t="shared" si="4"/>
        <v>1118193.1300000001</v>
      </c>
      <c r="I24" s="13">
        <f t="shared" si="4"/>
        <v>1120357.9099999999</v>
      </c>
      <c r="J24" s="13">
        <f t="shared" si="4"/>
        <v>1100524.9216666666</v>
      </c>
      <c r="K24" s="13">
        <f t="shared" si="4"/>
        <v>1100524.9216666666</v>
      </c>
      <c r="L24" s="13">
        <f t="shared" si="4"/>
        <v>1100524.9216666666</v>
      </c>
      <c r="M24" s="13">
        <f t="shared" si="4"/>
        <v>1100524.9216666666</v>
      </c>
      <c r="N24" s="13">
        <f t="shared" si="4"/>
        <v>1100524.9216666666</v>
      </c>
      <c r="O24" s="13">
        <f t="shared" si="4"/>
        <v>1100524.9216666666</v>
      </c>
      <c r="P24" s="14">
        <f>(SUM(C24:O24))/13</f>
        <v>1097860.2353846154</v>
      </c>
    </row>
    <row r="25" spans="1:16">
      <c r="A25" s="77">
        <f t="shared" si="0"/>
        <v>14</v>
      </c>
      <c r="B25" s="47"/>
    </row>
    <row r="26" spans="1:16">
      <c r="A26" s="77">
        <f t="shared" si="0"/>
        <v>15</v>
      </c>
      <c r="B26" s="47" t="s">
        <v>345</v>
      </c>
    </row>
    <row r="27" spans="1:16">
      <c r="A27" s="77">
        <f t="shared" si="0"/>
        <v>16</v>
      </c>
      <c r="B27" s="47" t="s">
        <v>435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</row>
    <row r="28" spans="1:16">
      <c r="A28" s="77">
        <f t="shared" si="0"/>
        <v>17</v>
      </c>
      <c r="B28" s="47" t="s">
        <v>436</v>
      </c>
      <c r="C28" s="14">
        <v>311365.11</v>
      </c>
      <c r="D28" s="14">
        <v>311882.03999999998</v>
      </c>
      <c r="E28" s="14">
        <v>312398.96999999997</v>
      </c>
      <c r="F28" s="14">
        <v>312398.96999999997</v>
      </c>
      <c r="G28" s="14">
        <v>312398.96999999997</v>
      </c>
      <c r="H28" s="14">
        <v>312915.90000000002</v>
      </c>
      <c r="I28" s="14">
        <v>315546.02</v>
      </c>
      <c r="J28" s="14">
        <v>312923.47833333333</v>
      </c>
      <c r="K28" s="14">
        <v>312923.47833333333</v>
      </c>
      <c r="L28" s="14">
        <v>312923.47833333333</v>
      </c>
      <c r="M28" s="14">
        <v>312923.47833333333</v>
      </c>
      <c r="N28" s="14">
        <v>312923.47833333333</v>
      </c>
      <c r="O28" s="14">
        <v>312923.47833333333</v>
      </c>
    </row>
    <row r="29" spans="1:16">
      <c r="A29" s="77">
        <f t="shared" si="0"/>
        <v>18</v>
      </c>
      <c r="B29" s="47" t="s">
        <v>437</v>
      </c>
      <c r="C29" s="10">
        <v>0</v>
      </c>
      <c r="D29" s="10">
        <v>-1.0000000009313226E-2</v>
      </c>
      <c r="E29" s="10">
        <v>0</v>
      </c>
      <c r="F29" s="10">
        <v>0</v>
      </c>
      <c r="G29" s="10">
        <v>1.0000000067520887E-2</v>
      </c>
      <c r="H29" s="10">
        <v>9.9999998928979039E-3</v>
      </c>
      <c r="I29" s="10">
        <v>0</v>
      </c>
      <c r="J29" s="10">
        <v>1.6666666585175942E-3</v>
      </c>
      <c r="K29" s="10">
        <v>1.6666666585175942E-3</v>
      </c>
      <c r="L29" s="10">
        <v>1.6666666585175942E-3</v>
      </c>
      <c r="M29" s="10">
        <v>1.6666666585175942E-3</v>
      </c>
      <c r="N29" s="10">
        <v>1.6666666585175942E-3</v>
      </c>
      <c r="O29" s="10">
        <v>1.6666666585175942E-3</v>
      </c>
    </row>
    <row r="30" spans="1:16">
      <c r="A30" s="77">
        <f t="shared" si="0"/>
        <v>19</v>
      </c>
      <c r="B30" s="50" t="s">
        <v>438</v>
      </c>
      <c r="C30" s="13">
        <f t="shared" ref="C30:O30" si="5">SUM(C27:C29)</f>
        <v>311365.11</v>
      </c>
      <c r="D30" s="13">
        <f t="shared" si="5"/>
        <v>311882.02999999997</v>
      </c>
      <c r="E30" s="13">
        <f t="shared" si="5"/>
        <v>312398.96999999997</v>
      </c>
      <c r="F30" s="13">
        <f t="shared" si="5"/>
        <v>312398.96999999997</v>
      </c>
      <c r="G30" s="13">
        <f t="shared" si="5"/>
        <v>312398.98000000004</v>
      </c>
      <c r="H30" s="13">
        <f t="shared" si="5"/>
        <v>312915.90999999992</v>
      </c>
      <c r="I30" s="13">
        <f t="shared" si="5"/>
        <v>315546.02</v>
      </c>
      <c r="J30" s="13">
        <f t="shared" si="5"/>
        <v>312923.48</v>
      </c>
      <c r="K30" s="13">
        <f t="shared" si="5"/>
        <v>312923.48</v>
      </c>
      <c r="L30" s="13">
        <f t="shared" si="5"/>
        <v>312923.48</v>
      </c>
      <c r="M30" s="13">
        <f t="shared" si="5"/>
        <v>312923.48</v>
      </c>
      <c r="N30" s="13">
        <f t="shared" si="5"/>
        <v>312923.48</v>
      </c>
      <c r="O30" s="13">
        <f t="shared" si="5"/>
        <v>312923.48</v>
      </c>
      <c r="P30" s="14">
        <f>(SUM(C30:O30))/13</f>
        <v>312803.60538461537</v>
      </c>
    </row>
    <row r="31" spans="1:16">
      <c r="A31" s="77">
        <f t="shared" si="0"/>
        <v>20</v>
      </c>
      <c r="B31" s="47"/>
    </row>
    <row r="32" spans="1:16">
      <c r="A32" s="77">
        <f t="shared" si="0"/>
        <v>21</v>
      </c>
      <c r="B32" s="47" t="s">
        <v>346</v>
      </c>
    </row>
    <row r="33" spans="1:16">
      <c r="A33" s="77">
        <f t="shared" si="0"/>
        <v>22</v>
      </c>
      <c r="B33" s="47" t="s">
        <v>435</v>
      </c>
      <c r="C33" s="74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</row>
    <row r="34" spans="1:16">
      <c r="A34" s="77">
        <f t="shared" si="0"/>
        <v>23</v>
      </c>
      <c r="B34" s="47" t="s">
        <v>436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1:16">
      <c r="A35" s="77">
        <f t="shared" si="0"/>
        <v>24</v>
      </c>
      <c r="B35" s="47" t="s">
        <v>437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</row>
    <row r="36" spans="1:16">
      <c r="A36" s="77">
        <f t="shared" si="0"/>
        <v>25</v>
      </c>
      <c r="B36" s="50" t="s">
        <v>438</v>
      </c>
      <c r="C36" s="13">
        <f t="shared" ref="C36:O36" si="6">SUM(C33:C35)</f>
        <v>0</v>
      </c>
      <c r="D36" s="13">
        <f t="shared" si="6"/>
        <v>0</v>
      </c>
      <c r="E36" s="13">
        <f t="shared" si="6"/>
        <v>0</v>
      </c>
      <c r="F36" s="13">
        <f t="shared" si="6"/>
        <v>0</v>
      </c>
      <c r="G36" s="13">
        <f t="shared" si="6"/>
        <v>0</v>
      </c>
      <c r="H36" s="13">
        <f t="shared" si="6"/>
        <v>0</v>
      </c>
      <c r="I36" s="13">
        <f t="shared" si="6"/>
        <v>0</v>
      </c>
      <c r="J36" s="13">
        <f t="shared" si="6"/>
        <v>0</v>
      </c>
      <c r="K36" s="13">
        <f t="shared" si="6"/>
        <v>0</v>
      </c>
      <c r="L36" s="13">
        <f t="shared" si="6"/>
        <v>0</v>
      </c>
      <c r="M36" s="13">
        <f t="shared" si="6"/>
        <v>0</v>
      </c>
      <c r="N36" s="13">
        <f t="shared" si="6"/>
        <v>0</v>
      </c>
      <c r="O36" s="13">
        <f t="shared" si="6"/>
        <v>0</v>
      </c>
      <c r="P36" s="14">
        <f>(SUM(C36:O36))/13</f>
        <v>0</v>
      </c>
    </row>
    <row r="37" spans="1:16">
      <c r="A37" s="77">
        <f t="shared" si="0"/>
        <v>26</v>
      </c>
      <c r="B37" s="47"/>
    </row>
    <row r="38" spans="1:16" ht="15.75">
      <c r="A38" s="77">
        <f t="shared" si="0"/>
        <v>27</v>
      </c>
      <c r="B38" s="55" t="s">
        <v>439</v>
      </c>
    </row>
    <row r="39" spans="1:16">
      <c r="A39" s="77">
        <f t="shared" si="0"/>
        <v>28</v>
      </c>
      <c r="B39" s="32"/>
    </row>
    <row r="40" spans="1:16">
      <c r="A40" s="77">
        <f t="shared" si="0"/>
        <v>29</v>
      </c>
      <c r="B40" s="47" t="s">
        <v>343</v>
      </c>
      <c r="C40" s="14">
        <v>24055138.810000002</v>
      </c>
      <c r="D40" s="14">
        <v>19877503.109999999</v>
      </c>
      <c r="E40" s="14">
        <v>15740886.760000002</v>
      </c>
      <c r="F40" s="14">
        <v>11948688.120000001</v>
      </c>
      <c r="G40" s="14">
        <v>12852492.760000002</v>
      </c>
      <c r="H40" s="14">
        <v>14187794.6</v>
      </c>
      <c r="I40" s="14">
        <v>16572131.84</v>
      </c>
      <c r="J40" s="14">
        <v>16917150.140000001</v>
      </c>
      <c r="K40" s="14">
        <v>18070892.857015979</v>
      </c>
      <c r="L40" s="14">
        <v>19869475.176577017</v>
      </c>
      <c r="M40" s="14">
        <v>21715422.884575099</v>
      </c>
      <c r="N40" s="14">
        <v>18850359.315159813</v>
      </c>
      <c r="O40" s="14">
        <v>14105107.93756515</v>
      </c>
      <c r="P40" s="14">
        <f>(SUM(C40:O40))/13</f>
        <v>17289464.946991775</v>
      </c>
    </row>
    <row r="41" spans="1:16">
      <c r="A41" s="77">
        <f t="shared" si="0"/>
        <v>30</v>
      </c>
      <c r="B41" s="47"/>
      <c r="K41" s="14"/>
      <c r="L41" s="14"/>
      <c r="M41" s="14"/>
      <c r="N41" s="14"/>
      <c r="O41" s="14"/>
    </row>
    <row r="42" spans="1:16">
      <c r="A42" s="77">
        <f t="shared" si="0"/>
        <v>31</v>
      </c>
      <c r="B42" s="47" t="s">
        <v>344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14">
        <f>(SUM(C42:O42))/13</f>
        <v>0</v>
      </c>
    </row>
    <row r="43" spans="1:16">
      <c r="A43" s="77">
        <f t="shared" si="0"/>
        <v>32</v>
      </c>
      <c r="B43" s="47"/>
    </row>
    <row r="44" spans="1:16">
      <c r="A44" s="77">
        <f t="shared" si="0"/>
        <v>33</v>
      </c>
      <c r="B44" s="47" t="s">
        <v>345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14">
        <f>(SUM(C44:O44))/13</f>
        <v>0</v>
      </c>
    </row>
    <row r="45" spans="1:16">
      <c r="A45" s="77">
        <f t="shared" si="0"/>
        <v>34</v>
      </c>
      <c r="B45" s="47"/>
    </row>
    <row r="46" spans="1:16">
      <c r="A46" s="77">
        <f t="shared" si="0"/>
        <v>35</v>
      </c>
      <c r="B46" s="47" t="s">
        <v>346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14">
        <f>(SUM(C46:O46))/13</f>
        <v>0</v>
      </c>
    </row>
    <row r="47" spans="1:16">
      <c r="A47" s="77">
        <f t="shared" si="0"/>
        <v>36</v>
      </c>
      <c r="B47" s="50"/>
    </row>
    <row r="48" spans="1:16" ht="15.75">
      <c r="A48" s="77">
        <f t="shared" si="0"/>
        <v>37</v>
      </c>
      <c r="B48" s="55" t="s">
        <v>440</v>
      </c>
    </row>
    <row r="49" spans="1:16">
      <c r="A49" s="77">
        <f t="shared" si="0"/>
        <v>38</v>
      </c>
      <c r="B49" s="30"/>
    </row>
    <row r="50" spans="1:16">
      <c r="A50" s="77">
        <f t="shared" si="0"/>
        <v>39</v>
      </c>
      <c r="B50" s="47" t="s">
        <v>343</v>
      </c>
      <c r="C50" s="14">
        <f>0</f>
        <v>0</v>
      </c>
      <c r="D50" s="14">
        <f>0</f>
        <v>0</v>
      </c>
      <c r="E50" s="14">
        <f>0</f>
        <v>0</v>
      </c>
      <c r="F50" s="14">
        <f>0</f>
        <v>0</v>
      </c>
      <c r="G50" s="14">
        <f>0</f>
        <v>0</v>
      </c>
      <c r="H50" s="14">
        <f>0</f>
        <v>0</v>
      </c>
      <c r="I50" s="14">
        <f>0</f>
        <v>0</v>
      </c>
      <c r="J50" s="14">
        <f>0</f>
        <v>0</v>
      </c>
      <c r="K50" s="14">
        <f>0</f>
        <v>0</v>
      </c>
      <c r="L50" s="14">
        <f>0</f>
        <v>0</v>
      </c>
      <c r="M50" s="14">
        <f>0</f>
        <v>0</v>
      </c>
      <c r="N50" s="14">
        <f>0</f>
        <v>0</v>
      </c>
      <c r="O50" s="14">
        <f>0</f>
        <v>0</v>
      </c>
      <c r="P50" s="14">
        <f>(SUM(C50:O50))/13</f>
        <v>0</v>
      </c>
    </row>
    <row r="51" spans="1:16">
      <c r="A51" s="77">
        <f t="shared" si="0"/>
        <v>40</v>
      </c>
      <c r="B51" s="47"/>
    </row>
    <row r="52" spans="1:16">
      <c r="A52" s="77">
        <f t="shared" si="0"/>
        <v>41</v>
      </c>
      <c r="B52" s="47" t="s">
        <v>344</v>
      </c>
      <c r="C52" s="14">
        <f>0</f>
        <v>0</v>
      </c>
      <c r="D52" s="14">
        <f>0</f>
        <v>0</v>
      </c>
      <c r="E52" s="14">
        <f>0</f>
        <v>0</v>
      </c>
      <c r="F52" s="14">
        <f>0</f>
        <v>0</v>
      </c>
      <c r="G52" s="14">
        <f>0</f>
        <v>0</v>
      </c>
      <c r="H52" s="14">
        <f>0</f>
        <v>0</v>
      </c>
      <c r="I52" s="14">
        <f>0</f>
        <v>0</v>
      </c>
      <c r="J52" s="14">
        <f>0</f>
        <v>0</v>
      </c>
      <c r="K52" s="14">
        <f>0</f>
        <v>0</v>
      </c>
      <c r="L52" s="14">
        <f>0</f>
        <v>0</v>
      </c>
      <c r="M52" s="14">
        <f>0</f>
        <v>0</v>
      </c>
      <c r="N52" s="14">
        <f>0</f>
        <v>0</v>
      </c>
      <c r="O52" s="14">
        <f>0</f>
        <v>0</v>
      </c>
      <c r="P52" s="14">
        <f>(SUM(C52:O52))/13</f>
        <v>0</v>
      </c>
    </row>
    <row r="53" spans="1:16">
      <c r="A53" s="77">
        <f t="shared" si="0"/>
        <v>42</v>
      </c>
      <c r="B53" s="47"/>
    </row>
    <row r="54" spans="1:16">
      <c r="A54" s="77">
        <f t="shared" si="0"/>
        <v>43</v>
      </c>
      <c r="B54" s="47" t="s">
        <v>345</v>
      </c>
      <c r="C54" s="14">
        <f>0</f>
        <v>0</v>
      </c>
      <c r="D54" s="14">
        <f>0</f>
        <v>0</v>
      </c>
      <c r="E54" s="14">
        <f>0</f>
        <v>0</v>
      </c>
      <c r="F54" s="14">
        <f>0</f>
        <v>0</v>
      </c>
      <c r="G54" s="14">
        <f>0</f>
        <v>0</v>
      </c>
      <c r="H54" s="14">
        <f>0</f>
        <v>0</v>
      </c>
      <c r="I54" s="14">
        <f>0</f>
        <v>0</v>
      </c>
      <c r="J54" s="14">
        <f>0</f>
        <v>0</v>
      </c>
      <c r="K54" s="14">
        <f>0</f>
        <v>0</v>
      </c>
      <c r="L54" s="14">
        <f>0</f>
        <v>0</v>
      </c>
      <c r="M54" s="14">
        <f>0</f>
        <v>0</v>
      </c>
      <c r="N54" s="14">
        <f>0</f>
        <v>0</v>
      </c>
      <c r="O54" s="14">
        <f>0</f>
        <v>0</v>
      </c>
      <c r="P54" s="14">
        <f>(SUM(C54:O54))/13</f>
        <v>0</v>
      </c>
    </row>
    <row r="55" spans="1:16">
      <c r="A55" s="77">
        <f t="shared" si="0"/>
        <v>44</v>
      </c>
      <c r="B55" s="47"/>
    </row>
    <row r="56" spans="1:16">
      <c r="A56" s="77">
        <f t="shared" si="0"/>
        <v>45</v>
      </c>
      <c r="B56" s="47" t="s">
        <v>346</v>
      </c>
      <c r="C56" s="14">
        <f>0</f>
        <v>0</v>
      </c>
      <c r="D56" s="14">
        <f>0</f>
        <v>0</v>
      </c>
      <c r="E56" s="14">
        <f>0</f>
        <v>0</v>
      </c>
      <c r="F56" s="14">
        <f>0</f>
        <v>0</v>
      </c>
      <c r="G56" s="14">
        <f>0</f>
        <v>0</v>
      </c>
      <c r="H56" s="14">
        <f>0</f>
        <v>0</v>
      </c>
      <c r="I56" s="14">
        <f>0</f>
        <v>0</v>
      </c>
      <c r="J56" s="14">
        <f>0</f>
        <v>0</v>
      </c>
      <c r="K56" s="14">
        <f>0</f>
        <v>0</v>
      </c>
      <c r="L56" s="14">
        <f>0</f>
        <v>0</v>
      </c>
      <c r="M56" s="14">
        <f>0</f>
        <v>0</v>
      </c>
      <c r="N56" s="14">
        <f>0</f>
        <v>0</v>
      </c>
      <c r="O56" s="14">
        <f>0</f>
        <v>0</v>
      </c>
      <c r="P56" s="14">
        <f>(SUM(C56:O56))/13</f>
        <v>0</v>
      </c>
    </row>
    <row r="61" spans="1:16">
      <c r="B61" t="s">
        <v>229</v>
      </c>
    </row>
    <row r="62" spans="1:16">
      <c r="B62" t="s">
        <v>441</v>
      </c>
    </row>
    <row r="63" spans="1:16">
      <c r="B63" t="s">
        <v>489</v>
      </c>
    </row>
    <row r="64" spans="1:16">
      <c r="B64" t="s">
        <v>442</v>
      </c>
    </row>
  </sheetData>
  <mergeCells count="4">
    <mergeCell ref="A1:P1"/>
    <mergeCell ref="A2:P2"/>
    <mergeCell ref="A3:P3"/>
    <mergeCell ref="A4:P4"/>
  </mergeCells>
  <pageMargins left="0.56000000000000005" right="0.47" top="1" bottom="1" header="0.25" footer="0.5"/>
  <pageSetup scale="48" orientation="landscape" r:id="rId1"/>
  <headerFooter alignWithMargins="0">
    <oddHeader xml:space="preserve">&amp;RCASE NO. 2024-00276 
FR 16(8)(b)
ATTACHMENT 1
</oddHeader>
    <oddFooter>&amp;R&amp;A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92F47-E998-401B-A06C-FC6A432D3EA6}">
  <sheetPr>
    <tabColor rgb="FF92D050"/>
  </sheetPr>
  <dimension ref="A1:M31"/>
  <sheetViews>
    <sheetView view="pageBreakPreview" zoomScale="80" zoomScaleNormal="100" zoomScaleSheetLayoutView="80" workbookViewId="0">
      <selection activeCell="C24" sqref="C24"/>
    </sheetView>
  </sheetViews>
  <sheetFormatPr defaultColWidth="8" defaultRowHeight="15"/>
  <cols>
    <col min="1" max="1" width="7.21875" customWidth="1"/>
    <col min="2" max="2" width="45.88671875" customWidth="1"/>
    <col min="3" max="3" width="14.33203125" customWidth="1"/>
    <col min="4" max="4" width="22.77734375" customWidth="1"/>
    <col min="5" max="5" width="3.77734375" customWidth="1"/>
    <col min="6" max="6" width="26.6640625" customWidth="1"/>
    <col min="7" max="7" width="4.21875" customWidth="1"/>
    <col min="8" max="8" width="3.77734375" customWidth="1"/>
    <col min="9" max="9" width="13.109375" bestFit="1" customWidth="1"/>
    <col min="10" max="10" width="2.77734375" customWidth="1"/>
    <col min="11" max="11" width="13.109375" bestFit="1" customWidth="1"/>
    <col min="12" max="12" width="4.33203125" customWidth="1"/>
    <col min="13" max="13" width="12" bestFit="1" customWidth="1"/>
    <col min="14" max="14" width="2.109375" customWidth="1"/>
    <col min="15" max="15" width="12" bestFit="1" customWidth="1"/>
  </cols>
  <sheetData>
    <row r="1" spans="1:13">
      <c r="A1" s="228" t="s">
        <v>476</v>
      </c>
      <c r="B1" s="228"/>
      <c r="C1" s="228"/>
      <c r="D1" s="228"/>
      <c r="E1" s="228"/>
      <c r="F1" s="228"/>
    </row>
    <row r="2" spans="1:13">
      <c r="A2" s="228" t="s">
        <v>477</v>
      </c>
      <c r="B2" s="228"/>
      <c r="C2" s="228"/>
      <c r="D2" s="228"/>
      <c r="E2" s="228"/>
      <c r="F2" s="228"/>
    </row>
    <row r="3" spans="1:13">
      <c r="A3" s="228" t="s">
        <v>23</v>
      </c>
      <c r="B3" s="228"/>
      <c r="C3" s="228"/>
      <c r="D3" s="228"/>
      <c r="E3" s="228"/>
      <c r="F3" s="228"/>
    </row>
    <row r="4" spans="1:13">
      <c r="A4" s="228" t="s">
        <v>478</v>
      </c>
      <c r="B4" s="228"/>
      <c r="C4" s="228"/>
      <c r="D4" s="228"/>
      <c r="E4" s="228"/>
      <c r="F4" s="228"/>
    </row>
    <row r="6" spans="1:13">
      <c r="A6" s="79" t="s">
        <v>24</v>
      </c>
      <c r="F6" s="96" t="s">
        <v>25</v>
      </c>
    </row>
    <row r="7" spans="1:13">
      <c r="A7" s="79" t="s">
        <v>480</v>
      </c>
      <c r="F7" s="111" t="s">
        <v>26</v>
      </c>
    </row>
    <row r="8" spans="1:13">
      <c r="A8" s="114" t="s">
        <v>27</v>
      </c>
      <c r="B8" s="84"/>
      <c r="C8" s="84"/>
      <c r="D8" s="84"/>
      <c r="E8" s="85"/>
      <c r="F8" s="160" t="s">
        <v>28</v>
      </c>
    </row>
    <row r="9" spans="1:13">
      <c r="F9" s="80"/>
    </row>
    <row r="10" spans="1:13">
      <c r="C10" s="80" t="s">
        <v>29</v>
      </c>
      <c r="D10" s="80" t="s">
        <v>30</v>
      </c>
      <c r="F10" s="80" t="s">
        <v>30</v>
      </c>
      <c r="I10" s="80"/>
      <c r="M10" s="79"/>
    </row>
    <row r="11" spans="1:13">
      <c r="A11" s="80" t="s">
        <v>31</v>
      </c>
      <c r="C11" s="80" t="s">
        <v>2</v>
      </c>
      <c r="D11" s="80" t="s">
        <v>32</v>
      </c>
      <c r="F11" s="80" t="s">
        <v>32</v>
      </c>
    </row>
    <row r="12" spans="1:13">
      <c r="A12" s="86" t="s">
        <v>33</v>
      </c>
      <c r="B12" s="114" t="s">
        <v>34</v>
      </c>
      <c r="C12" s="86" t="s">
        <v>35</v>
      </c>
      <c r="D12" s="86" t="s">
        <v>36</v>
      </c>
      <c r="E12" s="84"/>
      <c r="F12" s="86" t="s">
        <v>37</v>
      </c>
      <c r="I12" s="80"/>
    </row>
    <row r="13" spans="1:13">
      <c r="D13" s="80"/>
      <c r="F13" s="80"/>
      <c r="I13" s="80"/>
    </row>
    <row r="14" spans="1:13">
      <c r="I14" s="80"/>
    </row>
    <row r="15" spans="1:13">
      <c r="A15" s="80">
        <v>1</v>
      </c>
      <c r="B15" s="79" t="s">
        <v>38</v>
      </c>
      <c r="C15" s="80" t="s">
        <v>39</v>
      </c>
      <c r="D15" s="148">
        <f>'B.2 B'!I266</f>
        <v>931028844.08598149</v>
      </c>
      <c r="E15" s="75"/>
      <c r="F15" s="148">
        <f>'B.2 B'!N266</f>
        <v>913547893.64877605</v>
      </c>
      <c r="I15" s="80"/>
    </row>
    <row r="16" spans="1:13">
      <c r="A16" s="80">
        <f>A15+1</f>
        <v>2</v>
      </c>
      <c r="B16" s="79" t="s">
        <v>40</v>
      </c>
      <c r="C16" s="80" t="s">
        <v>39</v>
      </c>
      <c r="D16" s="182">
        <f>'B.2 B'!I268</f>
        <v>0</v>
      </c>
      <c r="E16" s="75"/>
      <c r="F16" s="75">
        <f>'B.2 B'!N268</f>
        <v>0</v>
      </c>
      <c r="I16" s="222"/>
    </row>
    <row r="17" spans="1:9">
      <c r="A17" s="80">
        <f>A16+1</f>
        <v>3</v>
      </c>
      <c r="B17" s="79" t="s">
        <v>41</v>
      </c>
      <c r="C17" s="80" t="s">
        <v>42</v>
      </c>
      <c r="D17" s="165">
        <f>-'B.3 B'!I263</f>
        <v>-204757750.61073717</v>
      </c>
      <c r="E17" s="75"/>
      <c r="F17" s="165">
        <f>-'B.3 B'!N263</f>
        <v>-196963786.0894472</v>
      </c>
      <c r="I17" s="80"/>
    </row>
    <row r="18" spans="1:9">
      <c r="A18" s="80"/>
      <c r="B18" s="79"/>
      <c r="C18" s="80"/>
      <c r="D18" s="75"/>
      <c r="E18" s="75"/>
      <c r="F18" s="75"/>
      <c r="I18" s="80"/>
    </row>
    <row r="19" spans="1:9">
      <c r="A19" s="80">
        <f>+A17+1</f>
        <v>4</v>
      </c>
      <c r="B19" s="79" t="s">
        <v>43</v>
      </c>
      <c r="D19" s="148">
        <f>SUM(D15:D17)</f>
        <v>726271093.47524428</v>
      </c>
      <c r="E19" s="75"/>
      <c r="F19" s="148">
        <f>SUM(F15:F17)</f>
        <v>716584107.55932879</v>
      </c>
      <c r="I19" s="80"/>
    </row>
    <row r="20" spans="1:9">
      <c r="A20" s="80"/>
      <c r="B20" s="79"/>
      <c r="D20" s="75"/>
      <c r="E20" s="75"/>
      <c r="F20" s="75"/>
      <c r="I20" s="80"/>
    </row>
    <row r="21" spans="1:9">
      <c r="A21" s="80">
        <f>A19+1</f>
        <v>5</v>
      </c>
      <c r="B21" s="79" t="s">
        <v>44</v>
      </c>
      <c r="C21" s="80" t="s">
        <v>45</v>
      </c>
      <c r="D21" s="148">
        <f>+'B.4 B'!E14</f>
        <v>-1984345</v>
      </c>
      <c r="E21" s="75"/>
      <c r="F21" s="148">
        <f>+D21</f>
        <v>-1984345</v>
      </c>
      <c r="I21" s="80"/>
    </row>
    <row r="22" spans="1:9">
      <c r="A22" s="80">
        <f>+A21+1</f>
        <v>6</v>
      </c>
      <c r="B22" s="79" t="s">
        <v>46</v>
      </c>
      <c r="C22" s="80" t="s">
        <v>47</v>
      </c>
      <c r="D22" s="182">
        <f>+'B.4.1 B'!F37</f>
        <v>14639806.9401432</v>
      </c>
      <c r="E22" s="75"/>
      <c r="F22" s="182">
        <f>+'B.4.1 B'!K37</f>
        <v>17823311.070431601</v>
      </c>
      <c r="I22" s="80"/>
    </row>
    <row r="23" spans="1:9">
      <c r="A23" s="80">
        <f>+A22+1</f>
        <v>7</v>
      </c>
      <c r="B23" s="79" t="s">
        <v>22</v>
      </c>
      <c r="C23" s="80" t="s">
        <v>48</v>
      </c>
      <c r="D23" s="75">
        <f>'B.6 B'!G24</f>
        <v>-736136.34</v>
      </c>
      <c r="F23" s="75">
        <f>'B.6 B'!L24</f>
        <v>-736136.34</v>
      </c>
      <c r="I23" s="80"/>
    </row>
    <row r="24" spans="1:9">
      <c r="A24" s="80">
        <f t="shared" ref="A24:A25" si="0">+A23+1</f>
        <v>8</v>
      </c>
      <c r="B24" s="79" t="s">
        <v>49</v>
      </c>
      <c r="C24" s="80" t="s">
        <v>493</v>
      </c>
      <c r="D24" s="182">
        <f>'WP B.5 B1'!D22</f>
        <v>-7387966.2201038189</v>
      </c>
      <c r="E24" s="219"/>
      <c r="F24" s="182">
        <f>'WP B.5 B1'!D23</f>
        <v>-11725173.438305419</v>
      </c>
      <c r="I24" s="80"/>
    </row>
    <row r="25" spans="1:9">
      <c r="A25" s="80">
        <f t="shared" si="0"/>
        <v>9</v>
      </c>
      <c r="B25" s="79" t="s">
        <v>50</v>
      </c>
      <c r="C25" s="80" t="s">
        <v>51</v>
      </c>
      <c r="D25" s="223">
        <f>'B.5 B'!G49</f>
        <v>-98484338.651369676</v>
      </c>
      <c r="F25" s="223">
        <f>'B.5 B'!L49</f>
        <v>-94791328.150399983</v>
      </c>
      <c r="I25" s="80"/>
    </row>
    <row r="26" spans="1:9">
      <c r="A26" s="80"/>
      <c r="I26" s="80"/>
    </row>
    <row r="27" spans="1:9" ht="15.75" thickBot="1">
      <c r="A27" s="80">
        <f>+A25+1</f>
        <v>10</v>
      </c>
      <c r="B27" s="79" t="s">
        <v>52</v>
      </c>
      <c r="D27" s="166">
        <f>SUM(D19:D25)</f>
        <v>632318114.20391393</v>
      </c>
      <c r="E27" s="75"/>
      <c r="F27" s="166">
        <f>SUM(F19:F25)</f>
        <v>625170435.70105505</v>
      </c>
      <c r="I27" s="80"/>
    </row>
    <row r="28" spans="1:9" ht="15.75" thickTop="1">
      <c r="A28" s="80"/>
      <c r="D28" s="75"/>
      <c r="E28" s="75"/>
      <c r="F28" s="75"/>
    </row>
    <row r="29" spans="1:9">
      <c r="B29" s="79"/>
    </row>
    <row r="30" spans="1:9">
      <c r="D30" s="75"/>
      <c r="F30" s="75"/>
    </row>
    <row r="31" spans="1:9">
      <c r="D31" s="75"/>
      <c r="E31" s="75"/>
      <c r="F31" s="75"/>
    </row>
  </sheetData>
  <mergeCells count="4">
    <mergeCell ref="A1:F1"/>
    <mergeCell ref="A2:F2"/>
    <mergeCell ref="A3:F3"/>
    <mergeCell ref="A4:F4"/>
  </mergeCells>
  <printOptions horizontalCentered="1"/>
  <pageMargins left="0.5" right="0.5" top="0.79" bottom="0.5" header="0.25" footer="0.5"/>
  <pageSetup scale="86" orientation="landscape" r:id="rId1"/>
  <headerFooter alignWithMargins="0">
    <oddHeader xml:space="preserve">&amp;R&amp;8CASE NO. 2024-00276 
FR 16(8)(b)
ATTACHMENT 1
</oddHeader>
    <oddFooter>&amp;RSchedule &amp;A
Page &amp;P of &amp;N</oddFooter>
  </headerFooter>
  <colBreaks count="1" manualBreakCount="1">
    <brk id="6" max="54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678A5-55FB-4D35-8EDE-ABF3DB23E658}">
  <sheetPr>
    <tabColor rgb="FF92D050"/>
    <pageSetUpPr fitToPage="1"/>
  </sheetPr>
  <dimension ref="A1:Q64"/>
  <sheetViews>
    <sheetView view="pageBreakPreview" zoomScale="80" zoomScaleNormal="100" zoomScaleSheetLayoutView="80" workbookViewId="0">
      <selection sqref="A1:P1"/>
    </sheetView>
  </sheetViews>
  <sheetFormatPr defaultColWidth="8.88671875" defaultRowHeight="15"/>
  <cols>
    <col min="1" max="1" width="4.33203125" bestFit="1" customWidth="1"/>
    <col min="2" max="2" width="44.21875" customWidth="1"/>
    <col min="3" max="3" width="12.5546875" bestFit="1" customWidth="1"/>
    <col min="4" max="4" width="12.6640625" bestFit="1" customWidth="1"/>
    <col min="5" max="7" width="12" bestFit="1" customWidth="1"/>
    <col min="8" max="8" width="12.44140625" customWidth="1"/>
    <col min="9" max="14" width="12" bestFit="1" customWidth="1"/>
    <col min="15" max="15" width="12.5546875" bestFit="1" customWidth="1"/>
    <col min="16" max="16" width="12" bestFit="1" customWidth="1"/>
    <col min="17" max="17" width="10.44140625" bestFit="1" customWidth="1"/>
    <col min="18" max="18" width="12" customWidth="1"/>
  </cols>
  <sheetData>
    <row r="1" spans="1:17">
      <c r="A1" s="227" t="s">
        <v>476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</row>
    <row r="2" spans="1:17">
      <c r="A2" s="227" t="s">
        <v>477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</row>
    <row r="3" spans="1:17">
      <c r="A3" s="227" t="s">
        <v>479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</row>
    <row r="4" spans="1:17">
      <c r="A4" s="227" t="s">
        <v>430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</row>
    <row r="6" spans="1:17">
      <c r="A6" s="79" t="str">
        <f>'B.1 B'!A6</f>
        <v>Data:__X___Base Period______Forecasted Period</v>
      </c>
      <c r="B6" s="79"/>
      <c r="P6" s="35" t="s">
        <v>338</v>
      </c>
      <c r="Q6" s="78"/>
    </row>
    <row r="7" spans="1:17">
      <c r="A7" s="79" t="str">
        <f>'B.1 B'!A7</f>
        <v>Type of Filing:___X____Original________Updated ________Revised</v>
      </c>
      <c r="C7" s="79"/>
      <c r="P7" s="78" t="s">
        <v>431</v>
      </c>
      <c r="Q7" s="78"/>
    </row>
    <row r="8" spans="1:17">
      <c r="A8" s="83" t="str">
        <f>'B.1 B'!A8</f>
        <v>Workpaper Reference No(s).</v>
      </c>
      <c r="B8" s="84"/>
      <c r="C8" s="84"/>
      <c r="D8" s="84"/>
      <c r="E8" s="84"/>
      <c r="F8" s="84"/>
      <c r="G8" s="85"/>
      <c r="H8" s="85"/>
      <c r="I8" s="84"/>
      <c r="J8" s="84"/>
      <c r="K8" s="85"/>
      <c r="L8" s="84"/>
      <c r="M8" s="85"/>
      <c r="N8" s="85"/>
      <c r="O8" s="85"/>
      <c r="P8" s="100" t="str">
        <f>+'B.5 B'!L8</f>
        <v>Witness: Waller, Multer</v>
      </c>
      <c r="Q8" s="96"/>
    </row>
    <row r="10" spans="1:17">
      <c r="A10" t="s">
        <v>31</v>
      </c>
      <c r="C10" s="77" t="s">
        <v>54</v>
      </c>
      <c r="D10" s="77" t="s">
        <v>54</v>
      </c>
      <c r="E10" s="77" t="s">
        <v>54</v>
      </c>
      <c r="F10" s="77" t="s">
        <v>54</v>
      </c>
      <c r="G10" s="77" t="s">
        <v>54</v>
      </c>
      <c r="H10" s="77" t="s">
        <v>54</v>
      </c>
      <c r="I10" s="77" t="s">
        <v>54</v>
      </c>
      <c r="J10" s="77" t="s">
        <v>54</v>
      </c>
      <c r="K10" s="77" t="s">
        <v>54</v>
      </c>
      <c r="L10" s="77" t="s">
        <v>54</v>
      </c>
      <c r="M10" s="77" t="s">
        <v>54</v>
      </c>
      <c r="N10" s="77" t="s">
        <v>54</v>
      </c>
      <c r="O10" s="77" t="s">
        <v>54</v>
      </c>
      <c r="P10" s="77" t="s">
        <v>80</v>
      </c>
    </row>
    <row r="11" spans="1:17">
      <c r="A11" s="85" t="s">
        <v>33</v>
      </c>
      <c r="B11" s="85" t="s">
        <v>4</v>
      </c>
      <c r="C11" s="87">
        <f>O11-365</f>
        <v>45717</v>
      </c>
      <c r="D11" s="87">
        <v>45748</v>
      </c>
      <c r="E11" s="87">
        <v>45778</v>
      </c>
      <c r="F11" s="87">
        <v>45809</v>
      </c>
      <c r="G11" s="87">
        <v>45839</v>
      </c>
      <c r="H11" s="87">
        <v>45870</v>
      </c>
      <c r="I11" s="87">
        <v>45901</v>
      </c>
      <c r="J11" s="87">
        <v>45931</v>
      </c>
      <c r="K11" s="87">
        <v>45962</v>
      </c>
      <c r="L11" s="87">
        <v>45992</v>
      </c>
      <c r="M11" s="87">
        <v>46023</v>
      </c>
      <c r="N11" s="87">
        <v>46054</v>
      </c>
      <c r="O11" s="87">
        <v>46082</v>
      </c>
      <c r="P11" s="88" t="s">
        <v>86</v>
      </c>
    </row>
    <row r="13" spans="1:17" ht="15.75">
      <c r="A13" s="77">
        <v>1</v>
      </c>
      <c r="B13" s="55" t="s">
        <v>434</v>
      </c>
    </row>
    <row r="14" spans="1:17">
      <c r="A14" s="77">
        <f>+A13+1</f>
        <v>2</v>
      </c>
      <c r="B14" s="30"/>
    </row>
    <row r="15" spans="1:17">
      <c r="A15" s="77">
        <f t="shared" ref="A15:A57" si="0">+A14+1</f>
        <v>3</v>
      </c>
      <c r="B15" s="30" t="s">
        <v>343</v>
      </c>
    </row>
    <row r="16" spans="1:17">
      <c r="A16" s="77">
        <f t="shared" si="0"/>
        <v>4</v>
      </c>
      <c r="B16" s="47" t="s">
        <v>435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6">
      <c r="A17" s="77">
        <f t="shared" si="0"/>
        <v>5</v>
      </c>
      <c r="B17" s="47" t="s">
        <v>436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</row>
    <row r="18" spans="1:16">
      <c r="A18" s="77">
        <f t="shared" si="0"/>
        <v>6</v>
      </c>
      <c r="B18" s="47" t="s">
        <v>437</v>
      </c>
      <c r="C18" s="10">
        <v>-29509.686666666672</v>
      </c>
      <c r="D18" s="10">
        <v>-29509.686666666672</v>
      </c>
      <c r="E18" s="10">
        <v>-29509.686666666672</v>
      </c>
      <c r="F18" s="10">
        <v>-29509.686666666672</v>
      </c>
      <c r="G18" s="10">
        <v>-29509.686666666672</v>
      </c>
      <c r="H18" s="10">
        <v>-29509.686666666672</v>
      </c>
      <c r="I18" s="10">
        <v>-29509.686666666672</v>
      </c>
      <c r="J18" s="10">
        <v>-29509.686666666672</v>
      </c>
      <c r="K18" s="10">
        <v>-29509.686666666672</v>
      </c>
      <c r="L18" s="10">
        <v>-29509.686666666672</v>
      </c>
      <c r="M18" s="10">
        <v>-29509.686666666672</v>
      </c>
      <c r="N18" s="10">
        <v>-29509.686666666672</v>
      </c>
      <c r="O18" s="10">
        <v>-29509.686666666672</v>
      </c>
    </row>
    <row r="19" spans="1:16">
      <c r="A19" s="77">
        <f t="shared" si="0"/>
        <v>7</v>
      </c>
      <c r="B19" s="50" t="s">
        <v>438</v>
      </c>
      <c r="C19" s="13">
        <f>SUM(C16:C18)</f>
        <v>-29509.686666666672</v>
      </c>
      <c r="D19" s="13">
        <f t="shared" ref="D19:O19" si="1">SUM(D16:D18)</f>
        <v>-29509.686666666672</v>
      </c>
      <c r="E19" s="13">
        <f t="shared" si="1"/>
        <v>-29509.686666666672</v>
      </c>
      <c r="F19" s="13">
        <f t="shared" si="1"/>
        <v>-29509.686666666672</v>
      </c>
      <c r="G19" s="13">
        <f t="shared" si="1"/>
        <v>-29509.686666666672</v>
      </c>
      <c r="H19" s="13">
        <f t="shared" si="1"/>
        <v>-29509.686666666672</v>
      </c>
      <c r="I19" s="13">
        <f t="shared" si="1"/>
        <v>-29509.686666666672</v>
      </c>
      <c r="J19" s="13">
        <f t="shared" si="1"/>
        <v>-29509.686666666672</v>
      </c>
      <c r="K19" s="13">
        <f t="shared" si="1"/>
        <v>-29509.686666666672</v>
      </c>
      <c r="L19" s="13">
        <f t="shared" si="1"/>
        <v>-29509.686666666672</v>
      </c>
      <c r="M19" s="13">
        <f t="shared" si="1"/>
        <v>-29509.686666666672</v>
      </c>
      <c r="N19" s="13">
        <f t="shared" si="1"/>
        <v>-29509.686666666672</v>
      </c>
      <c r="O19" s="13">
        <f t="shared" si="1"/>
        <v>-29509.686666666672</v>
      </c>
      <c r="P19" s="14">
        <f>(SUM(C19:O19))/13</f>
        <v>-29509.686666666665</v>
      </c>
    </row>
    <row r="20" spans="1:16">
      <c r="A20" s="77">
        <f t="shared" si="0"/>
        <v>8</v>
      </c>
      <c r="B20" s="47"/>
    </row>
    <row r="21" spans="1:16">
      <c r="A21" s="77">
        <f t="shared" si="0"/>
        <v>9</v>
      </c>
      <c r="B21" s="47" t="s">
        <v>344</v>
      </c>
    </row>
    <row r="22" spans="1:16">
      <c r="A22" s="77">
        <f t="shared" si="0"/>
        <v>10</v>
      </c>
      <c r="B22" s="47" t="s">
        <v>435</v>
      </c>
      <c r="C22" s="14">
        <v>874966.16500000004</v>
      </c>
      <c r="D22" s="14">
        <v>874966.16500000004</v>
      </c>
      <c r="E22" s="14">
        <v>874966.16500000004</v>
      </c>
      <c r="F22" s="14">
        <v>874966.16500000004</v>
      </c>
      <c r="G22" s="14">
        <v>874966.16500000004</v>
      </c>
      <c r="H22" s="14">
        <v>874966.16500000004</v>
      </c>
      <c r="I22" s="14">
        <v>874966.16500000004</v>
      </c>
      <c r="J22" s="14">
        <v>874966.16500000004</v>
      </c>
      <c r="K22" s="14">
        <v>874966.16500000004</v>
      </c>
      <c r="L22" s="14">
        <v>874966.16500000004</v>
      </c>
      <c r="M22" s="14">
        <v>874966.16500000004</v>
      </c>
      <c r="N22" s="14">
        <v>874966.16500000004</v>
      </c>
      <c r="O22" s="14">
        <v>874966.16500000004</v>
      </c>
    </row>
    <row r="23" spans="1:16">
      <c r="A23" s="77">
        <f t="shared" si="0"/>
        <v>11</v>
      </c>
      <c r="B23" s="47" t="s">
        <v>436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6">
      <c r="A24" s="77">
        <f t="shared" si="0"/>
        <v>12</v>
      </c>
      <c r="B24" s="47" t="s">
        <v>437</v>
      </c>
      <c r="C24" s="10">
        <v>225558.75666666668</v>
      </c>
      <c r="D24" s="10">
        <v>225558.75666666668</v>
      </c>
      <c r="E24" s="10">
        <v>225558.75666666668</v>
      </c>
      <c r="F24" s="10">
        <v>225558.75666666668</v>
      </c>
      <c r="G24" s="10">
        <v>225558.75666666668</v>
      </c>
      <c r="H24" s="10">
        <v>225558.75666666668</v>
      </c>
      <c r="I24" s="10">
        <v>225558.75666666668</v>
      </c>
      <c r="J24" s="10">
        <v>225558.75666666668</v>
      </c>
      <c r="K24" s="10">
        <v>225558.75666666668</v>
      </c>
      <c r="L24" s="10">
        <v>225558.75666666668</v>
      </c>
      <c r="M24" s="10">
        <v>225558.75666666668</v>
      </c>
      <c r="N24" s="10">
        <v>225558.75666666668</v>
      </c>
      <c r="O24" s="10">
        <v>225558.75666666668</v>
      </c>
    </row>
    <row r="25" spans="1:16">
      <c r="A25" s="77">
        <f t="shared" si="0"/>
        <v>13</v>
      </c>
      <c r="B25" s="50" t="s">
        <v>438</v>
      </c>
      <c r="C25" s="13">
        <f>SUM(C22:C24)</f>
        <v>1100524.9216666666</v>
      </c>
      <c r="D25" s="13">
        <f t="shared" ref="D25:O25" si="2">SUM(D22:D24)</f>
        <v>1100524.9216666666</v>
      </c>
      <c r="E25" s="13">
        <f t="shared" si="2"/>
        <v>1100524.9216666666</v>
      </c>
      <c r="F25" s="13">
        <f t="shared" si="2"/>
        <v>1100524.9216666666</v>
      </c>
      <c r="G25" s="13">
        <f t="shared" si="2"/>
        <v>1100524.9216666666</v>
      </c>
      <c r="H25" s="13">
        <f t="shared" si="2"/>
        <v>1100524.9216666666</v>
      </c>
      <c r="I25" s="13">
        <f t="shared" si="2"/>
        <v>1100524.9216666666</v>
      </c>
      <c r="J25" s="13">
        <f t="shared" si="2"/>
        <v>1100524.9216666666</v>
      </c>
      <c r="K25" s="13">
        <f t="shared" si="2"/>
        <v>1100524.9216666666</v>
      </c>
      <c r="L25" s="13">
        <f>SUM(L22:L24)</f>
        <v>1100524.9216666666</v>
      </c>
      <c r="M25" s="13">
        <f t="shared" si="2"/>
        <v>1100524.9216666666</v>
      </c>
      <c r="N25" s="13">
        <f t="shared" si="2"/>
        <v>1100524.9216666666</v>
      </c>
      <c r="O25" s="13">
        <f t="shared" si="2"/>
        <v>1100524.9216666666</v>
      </c>
      <c r="P25" s="14">
        <f>(SUM(C25:O25))/13</f>
        <v>1100524.9216666666</v>
      </c>
    </row>
    <row r="26" spans="1:16">
      <c r="A26" s="77">
        <f t="shared" si="0"/>
        <v>14</v>
      </c>
      <c r="B26" s="47"/>
    </row>
    <row r="27" spans="1:16">
      <c r="A27" s="77">
        <f t="shared" si="0"/>
        <v>15</v>
      </c>
      <c r="B27" s="47" t="s">
        <v>345</v>
      </c>
    </row>
    <row r="28" spans="1:16">
      <c r="A28" s="77">
        <f t="shared" si="0"/>
        <v>16</v>
      </c>
      <c r="B28" s="47" t="s">
        <v>435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</row>
    <row r="29" spans="1:16">
      <c r="A29" s="77">
        <f t="shared" si="0"/>
        <v>17</v>
      </c>
      <c r="B29" s="47" t="s">
        <v>436</v>
      </c>
      <c r="C29" s="14">
        <v>312923.47833333333</v>
      </c>
      <c r="D29" s="14">
        <v>312923.47833333333</v>
      </c>
      <c r="E29" s="14">
        <v>312923.47833333333</v>
      </c>
      <c r="F29" s="14">
        <v>312923.47833333333</v>
      </c>
      <c r="G29" s="14">
        <v>312923.47833333333</v>
      </c>
      <c r="H29" s="14">
        <v>312923.47833333333</v>
      </c>
      <c r="I29" s="14">
        <v>312923.47833333333</v>
      </c>
      <c r="J29" s="14">
        <v>312923.47833333333</v>
      </c>
      <c r="K29" s="14">
        <v>312923.47833333333</v>
      </c>
      <c r="L29" s="14">
        <v>312923.47833333333</v>
      </c>
      <c r="M29" s="14">
        <v>312923.47833333333</v>
      </c>
      <c r="N29" s="14">
        <v>312923.47833333333</v>
      </c>
      <c r="O29" s="14">
        <v>312923.47833333333</v>
      </c>
    </row>
    <row r="30" spans="1:16">
      <c r="A30" s="77">
        <f t="shared" si="0"/>
        <v>18</v>
      </c>
      <c r="B30" s="47" t="s">
        <v>437</v>
      </c>
      <c r="C30" s="10">
        <v>1.6666666585175942E-3</v>
      </c>
      <c r="D30" s="10">
        <v>1.6666666585175942E-3</v>
      </c>
      <c r="E30" s="10">
        <v>1.6666666585175942E-3</v>
      </c>
      <c r="F30" s="10">
        <v>1.6666666585175942E-3</v>
      </c>
      <c r="G30" s="10">
        <v>1.6666666585175942E-3</v>
      </c>
      <c r="H30" s="10">
        <v>1.6666666585175942E-3</v>
      </c>
      <c r="I30" s="10">
        <v>1.6666666585175942E-3</v>
      </c>
      <c r="J30" s="10">
        <v>1.6666666585175942E-3</v>
      </c>
      <c r="K30" s="10">
        <v>1.6666666585175942E-3</v>
      </c>
      <c r="L30" s="10">
        <v>1.6666666585175942E-3</v>
      </c>
      <c r="M30" s="10">
        <v>1.6666666585175942E-3</v>
      </c>
      <c r="N30" s="10">
        <v>1.6666666585175942E-3</v>
      </c>
      <c r="O30" s="10">
        <v>1.6666666585175942E-3</v>
      </c>
    </row>
    <row r="31" spans="1:16">
      <c r="A31" s="77">
        <f t="shared" si="0"/>
        <v>19</v>
      </c>
      <c r="B31" s="50" t="s">
        <v>438</v>
      </c>
      <c r="C31" s="13">
        <f t="shared" ref="C31:O31" si="3">SUM(C28:C30)</f>
        <v>312923.48</v>
      </c>
      <c r="D31" s="13">
        <f t="shared" si="3"/>
        <v>312923.48</v>
      </c>
      <c r="E31" s="13">
        <f t="shared" si="3"/>
        <v>312923.48</v>
      </c>
      <c r="F31" s="13">
        <f t="shared" si="3"/>
        <v>312923.48</v>
      </c>
      <c r="G31" s="13">
        <f t="shared" si="3"/>
        <v>312923.48</v>
      </c>
      <c r="H31" s="13">
        <f t="shared" si="3"/>
        <v>312923.48</v>
      </c>
      <c r="I31" s="13">
        <f t="shared" si="3"/>
        <v>312923.48</v>
      </c>
      <c r="J31" s="13">
        <f t="shared" si="3"/>
        <v>312923.48</v>
      </c>
      <c r="K31" s="13">
        <f t="shared" si="3"/>
        <v>312923.48</v>
      </c>
      <c r="L31" s="13">
        <f t="shared" si="3"/>
        <v>312923.48</v>
      </c>
      <c r="M31" s="13">
        <f t="shared" si="3"/>
        <v>312923.48</v>
      </c>
      <c r="N31" s="13">
        <f t="shared" si="3"/>
        <v>312923.48</v>
      </c>
      <c r="O31" s="13">
        <f t="shared" si="3"/>
        <v>312923.48</v>
      </c>
      <c r="P31" s="14">
        <f>(SUM(C31:O31))/13</f>
        <v>312923.48</v>
      </c>
    </row>
    <row r="32" spans="1:16">
      <c r="A32" s="77">
        <f t="shared" si="0"/>
        <v>20</v>
      </c>
      <c r="B32" s="47"/>
    </row>
    <row r="33" spans="1:16">
      <c r="A33" s="77">
        <f t="shared" si="0"/>
        <v>21</v>
      </c>
      <c r="B33" s="47" t="s">
        <v>346</v>
      </c>
    </row>
    <row r="34" spans="1:16">
      <c r="A34" s="77">
        <f t="shared" si="0"/>
        <v>22</v>
      </c>
      <c r="B34" s="47" t="s">
        <v>435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</row>
    <row r="35" spans="1:16">
      <c r="A35" s="77">
        <f t="shared" si="0"/>
        <v>23</v>
      </c>
      <c r="B35" s="47" t="s">
        <v>436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6">
      <c r="A36" s="77">
        <f t="shared" si="0"/>
        <v>24</v>
      </c>
      <c r="B36" s="47" t="s">
        <v>437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</row>
    <row r="37" spans="1:16">
      <c r="A37" s="77">
        <f t="shared" si="0"/>
        <v>25</v>
      </c>
      <c r="B37" s="50" t="s">
        <v>438</v>
      </c>
      <c r="C37" s="13">
        <f>SUM(C34:C36)</f>
        <v>0</v>
      </c>
      <c r="D37" s="13">
        <f t="shared" ref="D37:O37" si="4">SUM(D34:D36)</f>
        <v>0</v>
      </c>
      <c r="E37" s="13">
        <f t="shared" si="4"/>
        <v>0</v>
      </c>
      <c r="F37" s="13">
        <f t="shared" si="4"/>
        <v>0</v>
      </c>
      <c r="G37" s="13">
        <f t="shared" si="4"/>
        <v>0</v>
      </c>
      <c r="H37" s="13">
        <f t="shared" si="4"/>
        <v>0</v>
      </c>
      <c r="I37" s="13">
        <f t="shared" si="4"/>
        <v>0</v>
      </c>
      <c r="J37" s="13">
        <f t="shared" si="4"/>
        <v>0</v>
      </c>
      <c r="K37" s="13">
        <f t="shared" si="4"/>
        <v>0</v>
      </c>
      <c r="L37" s="13">
        <f t="shared" si="4"/>
        <v>0</v>
      </c>
      <c r="M37" s="13">
        <f t="shared" si="4"/>
        <v>0</v>
      </c>
      <c r="N37" s="13">
        <f t="shared" si="4"/>
        <v>0</v>
      </c>
      <c r="O37" s="13">
        <f t="shared" si="4"/>
        <v>0</v>
      </c>
      <c r="P37" s="14">
        <f>(SUM(C37:O37))/13</f>
        <v>0</v>
      </c>
    </row>
    <row r="38" spans="1:16">
      <c r="A38" s="77">
        <f t="shared" si="0"/>
        <v>26</v>
      </c>
      <c r="B38" s="47"/>
    </row>
    <row r="39" spans="1:16" ht="15.75">
      <c r="A39" s="77">
        <f t="shared" si="0"/>
        <v>27</v>
      </c>
      <c r="B39" s="55" t="s">
        <v>439</v>
      </c>
    </row>
    <row r="40" spans="1:16">
      <c r="A40" s="77">
        <f t="shared" si="0"/>
        <v>28</v>
      </c>
      <c r="B40" s="32"/>
    </row>
    <row r="41" spans="1:16">
      <c r="A41" s="77">
        <f t="shared" si="0"/>
        <v>29</v>
      </c>
      <c r="B41" s="47" t="s">
        <v>343</v>
      </c>
      <c r="C41" s="14">
        <v>-4613646.6663560867</v>
      </c>
      <c r="D41" s="14">
        <v>-866643.16166107729</v>
      </c>
      <c r="E41" s="14">
        <v>2940314.2197972145</v>
      </c>
      <c r="F41" s="14">
        <v>6942440.6043359758</v>
      </c>
      <c r="G41" s="14">
        <v>11158870.20794349</v>
      </c>
      <c r="H41" s="14">
        <v>15380402.269147879</v>
      </c>
      <c r="I41" s="14">
        <v>19682298.037503045</v>
      </c>
      <c r="J41" s="14">
        <v>24334987.765643377</v>
      </c>
      <c r="K41" s="14">
        <v>21164722.166493595</v>
      </c>
      <c r="L41" s="14">
        <v>15918588.602850724</v>
      </c>
      <c r="M41" s="14">
        <v>10013766.597925214</v>
      </c>
      <c r="N41" s="14">
        <v>2119079.8261730745</v>
      </c>
      <c r="O41" s="14">
        <v>-4797385.2125037136</v>
      </c>
      <c r="P41" s="14">
        <f>(SUM(C41:O41))/13</f>
        <v>9182907.3274840545</v>
      </c>
    </row>
    <row r="42" spans="1:16">
      <c r="A42" s="77">
        <f t="shared" si="0"/>
        <v>30</v>
      </c>
      <c r="B42" s="47"/>
      <c r="K42" s="14"/>
      <c r="L42" s="14"/>
      <c r="M42" s="14"/>
      <c r="N42" s="14"/>
      <c r="O42" s="14"/>
    </row>
    <row r="43" spans="1:16">
      <c r="A43" s="77">
        <f t="shared" si="0"/>
        <v>31</v>
      </c>
      <c r="B43" s="47" t="s">
        <v>344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>(SUM(C43:O43))/13</f>
        <v>0</v>
      </c>
    </row>
    <row r="44" spans="1:16">
      <c r="A44" s="77">
        <f t="shared" si="0"/>
        <v>32</v>
      </c>
      <c r="B44" s="47"/>
    </row>
    <row r="45" spans="1:16">
      <c r="A45" s="77">
        <f t="shared" si="0"/>
        <v>33</v>
      </c>
      <c r="B45" s="47" t="s">
        <v>345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>(SUM(C45:O45))/13</f>
        <v>0</v>
      </c>
    </row>
    <row r="46" spans="1:16">
      <c r="A46" s="77">
        <f t="shared" si="0"/>
        <v>34</v>
      </c>
      <c r="B46" s="47"/>
    </row>
    <row r="47" spans="1:16">
      <c r="A47" s="77">
        <f t="shared" si="0"/>
        <v>35</v>
      </c>
      <c r="B47" s="47" t="s">
        <v>346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f>(SUM(C47:O47))/13</f>
        <v>0</v>
      </c>
    </row>
    <row r="48" spans="1:16">
      <c r="A48" s="77">
        <f t="shared" si="0"/>
        <v>36</v>
      </c>
      <c r="B48" s="50"/>
    </row>
    <row r="49" spans="1:16" ht="15.75">
      <c r="A49" s="77">
        <f t="shared" si="0"/>
        <v>37</v>
      </c>
      <c r="B49" s="55" t="s">
        <v>440</v>
      </c>
    </row>
    <row r="50" spans="1:16">
      <c r="A50" s="77">
        <f t="shared" si="0"/>
        <v>38</v>
      </c>
      <c r="B50" s="30"/>
    </row>
    <row r="51" spans="1:16">
      <c r="A51" s="77">
        <f t="shared" si="0"/>
        <v>39</v>
      </c>
      <c r="B51" s="47" t="s">
        <v>343</v>
      </c>
      <c r="C51" s="14">
        <f>0</f>
        <v>0</v>
      </c>
      <c r="D51" s="14">
        <f>0</f>
        <v>0</v>
      </c>
      <c r="E51" s="14">
        <f>0</f>
        <v>0</v>
      </c>
      <c r="F51" s="14">
        <f>0</f>
        <v>0</v>
      </c>
      <c r="G51" s="14">
        <f>0</f>
        <v>0</v>
      </c>
      <c r="H51" s="14">
        <f>0</f>
        <v>0</v>
      </c>
      <c r="I51" s="14">
        <f>0</f>
        <v>0</v>
      </c>
      <c r="J51" s="14">
        <f>0</f>
        <v>0</v>
      </c>
      <c r="K51" s="14">
        <f>0</f>
        <v>0</v>
      </c>
      <c r="L51" s="14">
        <f>0</f>
        <v>0</v>
      </c>
      <c r="M51" s="14">
        <f>0</f>
        <v>0</v>
      </c>
      <c r="N51" s="14">
        <f>0</f>
        <v>0</v>
      </c>
      <c r="O51" s="14">
        <f>0</f>
        <v>0</v>
      </c>
      <c r="P51" s="14">
        <f>(SUM(C51:O51))/13</f>
        <v>0</v>
      </c>
    </row>
    <row r="52" spans="1:16">
      <c r="A52" s="77">
        <f t="shared" si="0"/>
        <v>40</v>
      </c>
      <c r="B52" s="47"/>
    </row>
    <row r="53" spans="1:16">
      <c r="A53" s="77">
        <f t="shared" si="0"/>
        <v>41</v>
      </c>
      <c r="B53" s="47" t="s">
        <v>344</v>
      </c>
      <c r="C53" s="14">
        <f>0</f>
        <v>0</v>
      </c>
      <c r="D53" s="14">
        <f>0</f>
        <v>0</v>
      </c>
      <c r="E53" s="14">
        <f>0</f>
        <v>0</v>
      </c>
      <c r="F53" s="14">
        <f>0</f>
        <v>0</v>
      </c>
      <c r="G53" s="14">
        <f>0</f>
        <v>0</v>
      </c>
      <c r="H53" s="14">
        <f>0</f>
        <v>0</v>
      </c>
      <c r="I53" s="14">
        <f>0</f>
        <v>0</v>
      </c>
      <c r="J53" s="14">
        <f>0</f>
        <v>0</v>
      </c>
      <c r="K53" s="14">
        <f>0</f>
        <v>0</v>
      </c>
      <c r="L53" s="14">
        <f>0</f>
        <v>0</v>
      </c>
      <c r="M53" s="14">
        <f>0</f>
        <v>0</v>
      </c>
      <c r="N53" s="14">
        <f>0</f>
        <v>0</v>
      </c>
      <c r="O53" s="14">
        <f>0</f>
        <v>0</v>
      </c>
      <c r="P53" s="14">
        <f>(SUM(C53:O53))/13</f>
        <v>0</v>
      </c>
    </row>
    <row r="54" spans="1:16">
      <c r="A54" s="77">
        <f t="shared" si="0"/>
        <v>42</v>
      </c>
      <c r="B54" s="47"/>
    </row>
    <row r="55" spans="1:16">
      <c r="A55" s="77">
        <f t="shared" si="0"/>
        <v>43</v>
      </c>
      <c r="B55" s="47" t="s">
        <v>345</v>
      </c>
      <c r="C55" s="14">
        <f>0</f>
        <v>0</v>
      </c>
      <c r="D55" s="14">
        <f>0</f>
        <v>0</v>
      </c>
      <c r="E55" s="14">
        <f>0</f>
        <v>0</v>
      </c>
      <c r="F55" s="14">
        <f>0</f>
        <v>0</v>
      </c>
      <c r="G55" s="14">
        <f>0</f>
        <v>0</v>
      </c>
      <c r="H55" s="14">
        <f>0</f>
        <v>0</v>
      </c>
      <c r="I55" s="14">
        <f>0</f>
        <v>0</v>
      </c>
      <c r="J55" s="14">
        <f>0</f>
        <v>0</v>
      </c>
      <c r="K55" s="14">
        <f>0</f>
        <v>0</v>
      </c>
      <c r="L55" s="14">
        <f>0</f>
        <v>0</v>
      </c>
      <c r="M55" s="14">
        <f>0</f>
        <v>0</v>
      </c>
      <c r="N55" s="14">
        <f>0</f>
        <v>0</v>
      </c>
      <c r="O55" s="14">
        <f>0</f>
        <v>0</v>
      </c>
      <c r="P55" s="14">
        <f>(SUM(C55:O55))/13</f>
        <v>0</v>
      </c>
    </row>
    <row r="56" spans="1:16">
      <c r="A56" s="77">
        <f t="shared" si="0"/>
        <v>44</v>
      </c>
      <c r="B56" s="47"/>
    </row>
    <row r="57" spans="1:16">
      <c r="A57" s="77">
        <f t="shared" si="0"/>
        <v>45</v>
      </c>
      <c r="B57" s="47" t="s">
        <v>346</v>
      </c>
      <c r="C57" s="74">
        <f>0</f>
        <v>0</v>
      </c>
      <c r="D57" s="74">
        <f>0</f>
        <v>0</v>
      </c>
      <c r="E57" s="74">
        <f>0</f>
        <v>0</v>
      </c>
      <c r="F57" s="74">
        <f>0</f>
        <v>0</v>
      </c>
      <c r="G57" s="74">
        <f>0</f>
        <v>0</v>
      </c>
      <c r="H57" s="74">
        <f>0</f>
        <v>0</v>
      </c>
      <c r="I57" s="74">
        <f>0</f>
        <v>0</v>
      </c>
      <c r="J57" s="74">
        <f>0</f>
        <v>0</v>
      </c>
      <c r="K57" s="74">
        <f>0</f>
        <v>0</v>
      </c>
      <c r="L57" s="74">
        <f>0</f>
        <v>0</v>
      </c>
      <c r="M57" s="74">
        <f>0</f>
        <v>0</v>
      </c>
      <c r="N57" s="74">
        <f>0</f>
        <v>0</v>
      </c>
      <c r="O57" s="74">
        <f>0</f>
        <v>0</v>
      </c>
      <c r="P57" s="14">
        <f>(SUM(C57:O57))/13</f>
        <v>0</v>
      </c>
    </row>
    <row r="61" spans="1:16">
      <c r="L61" t="s">
        <v>443</v>
      </c>
    </row>
    <row r="62" spans="1:16">
      <c r="B62" t="s">
        <v>229</v>
      </c>
    </row>
    <row r="63" spans="1:16">
      <c r="B63" t="s">
        <v>490</v>
      </c>
    </row>
    <row r="64" spans="1:16">
      <c r="B64" t="s">
        <v>442</v>
      </c>
    </row>
  </sheetData>
  <mergeCells count="4">
    <mergeCell ref="A1:P1"/>
    <mergeCell ref="A2:P2"/>
    <mergeCell ref="A3:P3"/>
    <mergeCell ref="A4:P4"/>
  </mergeCells>
  <printOptions horizontalCentered="1"/>
  <pageMargins left="0.62" right="0.44" top="1" bottom="1" header="0.25" footer="0.5"/>
  <pageSetup scale="48" orientation="landscape" r:id="rId1"/>
  <headerFooter alignWithMargins="0">
    <oddHeader xml:space="preserve">&amp;RCASE NO. 2024-00276 
FR 16(8)(b)
ATTACHMENT 1
</oddHeader>
    <oddFooter>&amp;R&amp;A
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792A0-12DC-4517-8A1D-C699FD97111D}">
  <sheetPr>
    <tabColor rgb="FF92D050"/>
    <pageSetUpPr fitToPage="1"/>
  </sheetPr>
  <dimension ref="A1:R65"/>
  <sheetViews>
    <sheetView view="pageBreakPreview" zoomScale="80" zoomScaleNormal="100" zoomScaleSheetLayoutView="80" workbookViewId="0">
      <selection sqref="A1:Q1"/>
    </sheetView>
  </sheetViews>
  <sheetFormatPr defaultColWidth="8.44140625" defaultRowHeight="15"/>
  <cols>
    <col min="1" max="1" width="5.77734375" customWidth="1"/>
    <col min="2" max="2" width="7.109375" customWidth="1"/>
    <col min="3" max="3" width="48.33203125" customWidth="1"/>
    <col min="4" max="6" width="14.109375" bestFit="1" customWidth="1"/>
    <col min="7" max="9" width="13.77734375" bestFit="1" customWidth="1"/>
    <col min="10" max="10" width="14.6640625" bestFit="1" customWidth="1"/>
    <col min="11" max="14" width="16.21875" customWidth="1"/>
    <col min="15" max="16" width="14.6640625" bestFit="1" customWidth="1"/>
    <col min="17" max="17" width="13.77734375" customWidth="1"/>
  </cols>
  <sheetData>
    <row r="1" spans="1:17">
      <c r="A1" s="228" t="s">
        <v>476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</row>
    <row r="2" spans="1:17">
      <c r="A2" s="228" t="s">
        <v>477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</row>
    <row r="3" spans="1:17">
      <c r="A3" s="228" t="s">
        <v>365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</row>
    <row r="4" spans="1:17">
      <c r="A4" s="228" t="s">
        <v>478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</row>
    <row r="5" spans="1:17">
      <c r="A5" s="81"/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7">
      <c r="A6" s="79" t="str">
        <f>'B.1 B'!A6</f>
        <v>Data:__X___Base Period______Forecasted Period</v>
      </c>
      <c r="B6" s="79"/>
      <c r="Q6" s="78" t="s">
        <v>367</v>
      </c>
    </row>
    <row r="7" spans="1:17">
      <c r="A7" s="79" t="str">
        <f>'B.1 B'!A7</f>
        <v>Type of Filing:___X____Original________Updated ________Revised</v>
      </c>
      <c r="C7" s="79"/>
      <c r="Q7" s="78" t="s">
        <v>444</v>
      </c>
    </row>
    <row r="8" spans="1:17">
      <c r="A8" s="83" t="str">
        <f>'B.1 B'!A8</f>
        <v>Workpaper Reference No(s).</v>
      </c>
      <c r="B8" s="84"/>
      <c r="C8" s="84"/>
      <c r="D8" s="84"/>
      <c r="E8" s="84"/>
      <c r="F8" s="84"/>
      <c r="G8" s="85"/>
      <c r="H8" s="85"/>
      <c r="I8" s="84"/>
      <c r="J8" s="84"/>
      <c r="K8" s="85"/>
      <c r="L8" s="84"/>
      <c r="M8" s="85"/>
      <c r="N8" s="85"/>
      <c r="O8" s="85"/>
      <c r="P8" s="85"/>
      <c r="Q8" s="100" t="str">
        <f>+'B.5 B'!L8</f>
        <v>Witness: Waller, Multer</v>
      </c>
    </row>
    <row r="9" spans="1:17">
      <c r="D9" s="77"/>
      <c r="E9" s="77"/>
      <c r="F9" s="80"/>
      <c r="G9" s="80"/>
      <c r="H9" s="80"/>
      <c r="I9" s="80"/>
      <c r="J9" s="77"/>
      <c r="K9" s="80"/>
    </row>
    <row r="10" spans="1:17">
      <c r="A10" s="80" t="s">
        <v>31</v>
      </c>
      <c r="B10" s="80" t="s">
        <v>445</v>
      </c>
      <c r="D10" s="77" t="s">
        <v>432</v>
      </c>
      <c r="E10" s="77" t="s">
        <v>432</v>
      </c>
      <c r="F10" s="77" t="s">
        <v>432</v>
      </c>
      <c r="G10" s="77" t="s">
        <v>432</v>
      </c>
      <c r="H10" s="77" t="s">
        <v>432</v>
      </c>
      <c r="I10" s="77" t="s">
        <v>432</v>
      </c>
      <c r="J10" s="77" t="s">
        <v>432</v>
      </c>
      <c r="K10" s="77" t="s">
        <v>446</v>
      </c>
      <c r="L10" s="77" t="s">
        <v>446</v>
      </c>
      <c r="M10" s="77" t="s">
        <v>446</v>
      </c>
      <c r="N10" s="77" t="s">
        <v>446</v>
      </c>
      <c r="O10" s="77" t="s">
        <v>446</v>
      </c>
      <c r="P10" s="77" t="s">
        <v>446</v>
      </c>
      <c r="Q10" s="77" t="s">
        <v>447</v>
      </c>
    </row>
    <row r="11" spans="1:17">
      <c r="A11" s="86" t="s">
        <v>33</v>
      </c>
      <c r="B11" s="86" t="s">
        <v>448</v>
      </c>
      <c r="C11" s="84"/>
      <c r="D11" s="87">
        <f>'WP B.4.1B'!C10</f>
        <v>45262</v>
      </c>
      <c r="E11" s="87">
        <f>'WP B.4.1B'!D10</f>
        <v>45292</v>
      </c>
      <c r="F11" s="87">
        <f>'WP B.4.1B'!E10</f>
        <v>45323</v>
      </c>
      <c r="G11" s="87">
        <f>'WP B.4.1B'!F10</f>
        <v>45352</v>
      </c>
      <c r="H11" s="87">
        <f>'WP B.4.1B'!G10</f>
        <v>45383</v>
      </c>
      <c r="I11" s="87">
        <f>'WP B.4.1B'!H10</f>
        <v>45413</v>
      </c>
      <c r="J11" s="87">
        <f>'WP B.4.1B'!I10</f>
        <v>45444</v>
      </c>
      <c r="K11" s="87">
        <f>'WP B.4.1B'!J10</f>
        <v>45474</v>
      </c>
      <c r="L11" s="87">
        <f>'WP B.4.1B'!K10</f>
        <v>45505</v>
      </c>
      <c r="M11" s="87">
        <f>'WP B.4.1B'!L10</f>
        <v>45536</v>
      </c>
      <c r="N11" s="87">
        <f>'WP B.4.1B'!M10</f>
        <v>45566</v>
      </c>
      <c r="O11" s="87">
        <f>'WP B.4.1B'!N10</f>
        <v>45597</v>
      </c>
      <c r="P11" s="87">
        <f>'WP B.4.1B'!O10</f>
        <v>45627</v>
      </c>
      <c r="Q11" s="88" t="s">
        <v>86</v>
      </c>
    </row>
    <row r="12" spans="1:17" ht="15.75">
      <c r="B12" s="53" t="s">
        <v>375</v>
      </c>
    </row>
    <row r="13" spans="1:17">
      <c r="A13" s="80">
        <v>1</v>
      </c>
      <c r="C13" s="6" t="s">
        <v>381</v>
      </c>
      <c r="D13" s="110">
        <v>46226565.796139121</v>
      </c>
      <c r="E13" s="110">
        <v>46046151.380638964</v>
      </c>
      <c r="F13" s="110">
        <v>45865736.965138808</v>
      </c>
      <c r="G13" s="110">
        <v>46787224.829638645</v>
      </c>
      <c r="H13" s="110">
        <v>46606810.414138488</v>
      </c>
      <c r="I13" s="110">
        <v>46426395.998638332</v>
      </c>
      <c r="J13" s="110">
        <v>45685896.863138169</v>
      </c>
      <c r="K13" s="110">
        <v>45685896.863138169</v>
      </c>
      <c r="L13" s="110">
        <v>45685896.863138169</v>
      </c>
      <c r="M13" s="110">
        <v>45685896.863138169</v>
      </c>
      <c r="N13" s="110">
        <v>45685896.863138169</v>
      </c>
      <c r="O13" s="110">
        <v>45685896.863138169</v>
      </c>
      <c r="P13" s="110">
        <v>45685896.863138169</v>
      </c>
      <c r="Q13" s="74">
        <f>(SUM(D13:P13))/13</f>
        <v>45981551.032792285</v>
      </c>
    </row>
    <row r="14" spans="1:17" ht="14.25" customHeight="1">
      <c r="A14" s="80">
        <f>A13+1</f>
        <v>2</v>
      </c>
      <c r="B14" s="92"/>
      <c r="C14" s="79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96"/>
    </row>
    <row r="15" spans="1:17">
      <c r="A15" s="80">
        <f t="shared" ref="A15:A49" si="0">A14+1</f>
        <v>3</v>
      </c>
      <c r="C15" s="6" t="s">
        <v>377</v>
      </c>
      <c r="D15" s="111">
        <v>-128950664.2865382</v>
      </c>
      <c r="E15" s="111">
        <v>-129499648.44717586</v>
      </c>
      <c r="F15" s="111">
        <v>-130052643.00750659</v>
      </c>
      <c r="G15" s="111">
        <v>-130549784.20593277</v>
      </c>
      <c r="H15" s="111">
        <v>-131191913.04903039</v>
      </c>
      <c r="I15" s="111">
        <v>-131590858.91792908</v>
      </c>
      <c r="J15" s="111">
        <v>-132241436.70945245</v>
      </c>
      <c r="K15" s="111">
        <v>-132696522.04930514</v>
      </c>
      <c r="L15" s="111">
        <v>-133237135.09054685</v>
      </c>
      <c r="M15" s="111">
        <v>-134522934.00676215</v>
      </c>
      <c r="N15" s="111">
        <v>-134942475.50216195</v>
      </c>
      <c r="O15" s="111">
        <v>-135368832.34999478</v>
      </c>
      <c r="P15" s="111">
        <v>-135783733.9648726</v>
      </c>
      <c r="Q15" s="103">
        <f>(SUM(D15:P15))/13</f>
        <v>-132356044.73747762</v>
      </c>
    </row>
    <row r="16" spans="1:17">
      <c r="A16" s="80">
        <f t="shared" si="0"/>
        <v>4</v>
      </c>
      <c r="B16" s="92"/>
      <c r="C16" s="79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03"/>
    </row>
    <row r="17" spans="1:18">
      <c r="A17" s="80">
        <f t="shared" si="0"/>
        <v>5</v>
      </c>
      <c r="C17" s="6" t="s">
        <v>378</v>
      </c>
      <c r="D17" s="111">
        <v>-61287</v>
      </c>
      <c r="E17" s="111">
        <v>-61287</v>
      </c>
      <c r="F17" s="111">
        <v>-61287</v>
      </c>
      <c r="G17" s="111">
        <v>-61287</v>
      </c>
      <c r="H17" s="111">
        <v>-61287</v>
      </c>
      <c r="I17" s="111">
        <v>-61287</v>
      </c>
      <c r="J17" s="111">
        <v>-61287</v>
      </c>
      <c r="K17" s="111">
        <v>-61287</v>
      </c>
      <c r="L17" s="111">
        <v>-61287</v>
      </c>
      <c r="M17" s="111">
        <v>-61287</v>
      </c>
      <c r="N17" s="111">
        <v>-61287</v>
      </c>
      <c r="O17" s="111">
        <v>-61287</v>
      </c>
      <c r="P17" s="111">
        <v>-61287</v>
      </c>
      <c r="Q17" s="103">
        <f>(SUM(D17:P17))/13</f>
        <v>-61287</v>
      </c>
    </row>
    <row r="18" spans="1:18" ht="14.25" customHeight="1">
      <c r="A18" s="80">
        <f t="shared" si="0"/>
        <v>6</v>
      </c>
      <c r="B18" s="92"/>
      <c r="C18" s="79"/>
      <c r="D18" s="75"/>
      <c r="E18" s="75"/>
      <c r="F18" s="75"/>
      <c r="G18" s="75"/>
      <c r="H18" s="75"/>
      <c r="L18" s="10"/>
      <c r="M18" s="10"/>
      <c r="N18" s="10"/>
      <c r="O18" s="10"/>
    </row>
    <row r="19" spans="1:18">
      <c r="A19" s="80">
        <f t="shared" si="0"/>
        <v>7</v>
      </c>
      <c r="C19" s="54" t="s">
        <v>379</v>
      </c>
      <c r="D19" s="101">
        <f t="shared" ref="D19:P19" si="1">SUM(D13:D17)</f>
        <v>-82785385.490399078</v>
      </c>
      <c r="E19" s="101">
        <f t="shared" si="1"/>
        <v>-83514784.066536903</v>
      </c>
      <c r="F19" s="101">
        <f t="shared" si="1"/>
        <v>-84248193.042367786</v>
      </c>
      <c r="G19" s="101">
        <f t="shared" si="1"/>
        <v>-83823846.376294121</v>
      </c>
      <c r="H19" s="101">
        <f t="shared" si="1"/>
        <v>-84646389.634891897</v>
      </c>
      <c r="I19" s="101">
        <f t="shared" si="1"/>
        <v>-85225749.919290751</v>
      </c>
      <c r="J19" s="101">
        <f t="shared" si="1"/>
        <v>-86616826.846314281</v>
      </c>
      <c r="K19" s="101">
        <f t="shared" si="1"/>
        <v>-87071912.186166972</v>
      </c>
      <c r="L19" s="101">
        <f t="shared" si="1"/>
        <v>-87612525.227408677</v>
      </c>
      <c r="M19" s="101">
        <f t="shared" si="1"/>
        <v>-88898324.143623978</v>
      </c>
      <c r="N19" s="101">
        <f t="shared" si="1"/>
        <v>-89317865.639023781</v>
      </c>
      <c r="O19" s="101">
        <f t="shared" si="1"/>
        <v>-89744222.48685661</v>
      </c>
      <c r="P19" s="102">
        <f t="shared" si="1"/>
        <v>-90159124.10173443</v>
      </c>
      <c r="Q19" s="102">
        <f>(SUM(D19:P19))/13</f>
        <v>-86435780.704685315</v>
      </c>
      <c r="R19" s="103"/>
    </row>
    <row r="20" spans="1:18" ht="14.25" customHeight="1">
      <c r="A20" s="80">
        <f t="shared" si="0"/>
        <v>8</v>
      </c>
      <c r="B20" s="92"/>
      <c r="C20" s="79"/>
      <c r="D20" s="75"/>
      <c r="E20" s="75"/>
      <c r="F20" s="75"/>
      <c r="G20" s="75"/>
      <c r="H20" s="75"/>
      <c r="L20" s="10"/>
      <c r="M20" s="10"/>
      <c r="N20" s="10"/>
      <c r="O20" s="10"/>
    </row>
    <row r="21" spans="1:18" ht="15.75">
      <c r="A21" s="80">
        <f t="shared" si="0"/>
        <v>9</v>
      </c>
      <c r="B21" s="53" t="s">
        <v>380</v>
      </c>
      <c r="L21" s="10"/>
      <c r="M21" s="10"/>
      <c r="N21" s="10"/>
      <c r="O21" s="10"/>
    </row>
    <row r="22" spans="1:18">
      <c r="A22" s="80">
        <f t="shared" si="0"/>
        <v>10</v>
      </c>
      <c r="C22" s="6" t="s">
        <v>381</v>
      </c>
      <c r="D22" s="110">
        <v>2830458</v>
      </c>
      <c r="E22" s="110">
        <v>2830458</v>
      </c>
      <c r="F22" s="110">
        <v>2830458</v>
      </c>
      <c r="G22" s="110">
        <v>-5142615</v>
      </c>
      <c r="H22" s="110">
        <v>-5142615</v>
      </c>
      <c r="I22" s="110">
        <v>-5142615</v>
      </c>
      <c r="J22" s="110">
        <v>-1757145</v>
      </c>
      <c r="K22" s="110">
        <v>-1757145</v>
      </c>
      <c r="L22" s="110">
        <v>-1757145</v>
      </c>
      <c r="M22" s="110">
        <v>-1757145</v>
      </c>
      <c r="N22" s="110">
        <v>-1757145</v>
      </c>
      <c r="O22" s="110">
        <v>-1757145</v>
      </c>
      <c r="P22" s="110">
        <v>-1757145</v>
      </c>
      <c r="Q22" s="74">
        <f>(SUM(D22:P22))/13</f>
        <v>-1479729.6923076923</v>
      </c>
    </row>
    <row r="23" spans="1:18">
      <c r="A23" s="80">
        <f t="shared" si="0"/>
        <v>11</v>
      </c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96"/>
    </row>
    <row r="24" spans="1:18">
      <c r="A24" s="80">
        <f t="shared" si="0"/>
        <v>12</v>
      </c>
      <c r="C24" s="6" t="s">
        <v>377</v>
      </c>
      <c r="D24" s="111">
        <v>-19368656</v>
      </c>
      <c r="E24" s="111">
        <v>-19368656</v>
      </c>
      <c r="F24" s="111">
        <v>-19368656</v>
      </c>
      <c r="G24" s="111">
        <v>-19466317</v>
      </c>
      <c r="H24" s="111">
        <v>-19466317</v>
      </c>
      <c r="I24" s="111">
        <v>-19466317</v>
      </c>
      <c r="J24" s="111">
        <v>-18808093</v>
      </c>
      <c r="K24" s="111">
        <v>-18188497.042587396</v>
      </c>
      <c r="L24" s="111">
        <v>-18052020.362941843</v>
      </c>
      <c r="M24" s="111">
        <v>-17908185.552718021</v>
      </c>
      <c r="N24" s="111">
        <v>-17736593.060248505</v>
      </c>
      <c r="O24" s="111">
        <v>-17570513.485297021</v>
      </c>
      <c r="P24" s="111">
        <v>-17391076.487427536</v>
      </c>
      <c r="Q24" s="103">
        <f>(SUM(D24:P24))/13</f>
        <v>-18627684.460863099</v>
      </c>
    </row>
    <row r="25" spans="1:18" ht="14.25" customHeight="1">
      <c r="A25" s="80">
        <f t="shared" si="0"/>
        <v>13</v>
      </c>
      <c r="B25" s="92"/>
      <c r="C25" s="79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96"/>
    </row>
    <row r="26" spans="1:18">
      <c r="A26" s="80">
        <f t="shared" si="0"/>
        <v>14</v>
      </c>
      <c r="C26" s="6" t="s">
        <v>378</v>
      </c>
      <c r="D26" s="111">
        <v>-135514035.19232875</v>
      </c>
      <c r="E26" s="111">
        <v>-140905243.20100254</v>
      </c>
      <c r="F26" s="111">
        <v>-143459941.08590513</v>
      </c>
      <c r="G26" s="111">
        <v>-143363711.76785812</v>
      </c>
      <c r="H26" s="111">
        <v>-152938225.45624793</v>
      </c>
      <c r="I26" s="111">
        <v>-150351690.08025771</v>
      </c>
      <c r="J26" s="111">
        <v>-147575369.32486749</v>
      </c>
      <c r="K26" s="111">
        <v>-147575369.32486749</v>
      </c>
      <c r="L26" s="111">
        <v>-147575369.32486749</v>
      </c>
      <c r="M26" s="111">
        <v>-147575369.32486749</v>
      </c>
      <c r="N26" s="111">
        <v>-147575369.32486749</v>
      </c>
      <c r="O26" s="111">
        <v>-147575369.32486749</v>
      </c>
      <c r="P26" s="111">
        <v>-147575369.32486749</v>
      </c>
      <c r="Q26" s="103">
        <f>(SUM(D26:P26))/13</f>
        <v>-146120033.23520559</v>
      </c>
    </row>
    <row r="27" spans="1:18" ht="14.25" customHeight="1">
      <c r="A27" s="80">
        <f t="shared" si="0"/>
        <v>15</v>
      </c>
      <c r="B27" s="92"/>
      <c r="C27" s="79"/>
      <c r="D27" s="75"/>
      <c r="E27" s="75"/>
      <c r="F27" s="75"/>
      <c r="G27" s="75"/>
      <c r="H27" s="75"/>
      <c r="L27" s="10"/>
      <c r="M27" s="10"/>
      <c r="N27" s="10"/>
      <c r="O27" s="10"/>
    </row>
    <row r="28" spans="1:18">
      <c r="A28" s="80">
        <f t="shared" si="0"/>
        <v>16</v>
      </c>
      <c r="C28" s="54" t="s">
        <v>382</v>
      </c>
      <c r="D28" s="101">
        <f t="shared" ref="D28:P28" si="2">SUM(D22:D26)</f>
        <v>-152052233.19232875</v>
      </c>
      <c r="E28" s="101">
        <f t="shared" si="2"/>
        <v>-157443441.20100254</v>
      </c>
      <c r="F28" s="101">
        <f t="shared" si="2"/>
        <v>-159998139.08590513</v>
      </c>
      <c r="G28" s="101">
        <f t="shared" si="2"/>
        <v>-167972643.76785812</v>
      </c>
      <c r="H28" s="101">
        <f t="shared" si="2"/>
        <v>-177547157.45624793</v>
      </c>
      <c r="I28" s="101">
        <f t="shared" si="2"/>
        <v>-174960622.08025771</v>
      </c>
      <c r="J28" s="101">
        <f t="shared" si="2"/>
        <v>-168140607.32486749</v>
      </c>
      <c r="K28" s="101">
        <f t="shared" si="2"/>
        <v>-167521011.36745489</v>
      </c>
      <c r="L28" s="101">
        <f t="shared" si="2"/>
        <v>-167384534.68780932</v>
      </c>
      <c r="M28" s="101">
        <f t="shared" si="2"/>
        <v>-167240699.8775855</v>
      </c>
      <c r="N28" s="101">
        <f t="shared" si="2"/>
        <v>-167069107.38511598</v>
      </c>
      <c r="O28" s="101">
        <f t="shared" si="2"/>
        <v>-166903027.81016451</v>
      </c>
      <c r="P28" s="102">
        <f t="shared" si="2"/>
        <v>-166723590.81229502</v>
      </c>
      <c r="Q28" s="102">
        <f>(SUM(D28:P28))/13</f>
        <v>-166227447.38837636</v>
      </c>
      <c r="R28" s="103"/>
    </row>
    <row r="29" spans="1:18" ht="15.75">
      <c r="A29" s="80">
        <f t="shared" si="0"/>
        <v>17</v>
      </c>
      <c r="B29" s="53" t="s">
        <v>383</v>
      </c>
      <c r="C29" s="54"/>
      <c r="D29" s="80"/>
      <c r="E29" s="80"/>
      <c r="F29" s="80"/>
      <c r="G29" s="77"/>
      <c r="H29" s="77"/>
      <c r="I29" s="77"/>
      <c r="J29" s="77"/>
      <c r="K29" s="77"/>
      <c r="L29" s="10"/>
      <c r="M29" s="10"/>
      <c r="N29" s="10"/>
      <c r="O29" s="10"/>
    </row>
    <row r="30" spans="1:18">
      <c r="A30" s="80">
        <f t="shared" si="0"/>
        <v>18</v>
      </c>
      <c r="C30" s="6" t="s">
        <v>381</v>
      </c>
      <c r="D30" s="110">
        <v>-1200917</v>
      </c>
      <c r="E30" s="110">
        <v>-1200917</v>
      </c>
      <c r="F30" s="110">
        <v>-1200917</v>
      </c>
      <c r="G30" s="110">
        <v>-1211134</v>
      </c>
      <c r="H30" s="110">
        <v>-1211134</v>
      </c>
      <c r="I30" s="110">
        <v>-1211134</v>
      </c>
      <c r="J30" s="110">
        <v>-1216417</v>
      </c>
      <c r="K30" s="110">
        <v>-1216417</v>
      </c>
      <c r="L30" s="110">
        <v>-1216417</v>
      </c>
      <c r="M30" s="110">
        <v>-1216417</v>
      </c>
      <c r="N30" s="110">
        <v>-1216417</v>
      </c>
      <c r="O30" s="110">
        <v>-1216417</v>
      </c>
      <c r="P30" s="110">
        <v>-1216417</v>
      </c>
      <c r="Q30" s="74">
        <f>(SUM(D30:P30))/13</f>
        <v>-1211620.923076923</v>
      </c>
    </row>
    <row r="31" spans="1:18">
      <c r="A31" s="80">
        <f t="shared" si="0"/>
        <v>19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96"/>
    </row>
    <row r="32" spans="1:18">
      <c r="A32" s="80">
        <f t="shared" si="0"/>
        <v>20</v>
      </c>
      <c r="C32" s="6" t="s">
        <v>377</v>
      </c>
      <c r="D32" s="73">
        <v>-10315424</v>
      </c>
      <c r="E32" s="73">
        <v>-10315424</v>
      </c>
      <c r="F32" s="73">
        <v>-10315424</v>
      </c>
      <c r="G32" s="73">
        <v>-9939247</v>
      </c>
      <c r="H32" s="73">
        <v>-9939247</v>
      </c>
      <c r="I32" s="73">
        <v>-9939247</v>
      </c>
      <c r="J32" s="73">
        <v>-9405484</v>
      </c>
      <c r="K32" s="73">
        <v>-9299964.9589443505</v>
      </c>
      <c r="L32" s="73">
        <v>-9168262.5683261827</v>
      </c>
      <c r="M32" s="73">
        <v>-9040944.6883037128</v>
      </c>
      <c r="N32" s="73">
        <v>-8912183.0370317865</v>
      </c>
      <c r="O32" s="73">
        <v>-8784871.6227793358</v>
      </c>
      <c r="P32" s="73">
        <v>-8657130.5543805473</v>
      </c>
      <c r="Q32" s="103">
        <f>(SUM(D32:P32))/13</f>
        <v>-9540988.8022896852</v>
      </c>
    </row>
    <row r="33" spans="1:18">
      <c r="A33" s="80">
        <f t="shared" si="0"/>
        <v>21</v>
      </c>
      <c r="B33" s="92"/>
      <c r="C33" s="79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96"/>
    </row>
    <row r="34" spans="1:18">
      <c r="A34" s="80">
        <f t="shared" si="0"/>
        <v>22</v>
      </c>
      <c r="C34" s="6" t="s">
        <v>378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103">
        <f>(SUM(D34:P34))/13</f>
        <v>0</v>
      </c>
    </row>
    <row r="35" spans="1:18">
      <c r="A35" s="80">
        <f t="shared" si="0"/>
        <v>23</v>
      </c>
      <c r="B35" s="92"/>
      <c r="C35" s="79"/>
      <c r="D35" s="75"/>
      <c r="E35" s="75"/>
      <c r="F35" s="75"/>
      <c r="G35" s="75"/>
      <c r="H35" s="75"/>
      <c r="L35" s="10"/>
      <c r="M35" s="10"/>
      <c r="N35" s="10"/>
      <c r="O35" s="10"/>
    </row>
    <row r="36" spans="1:18">
      <c r="A36" s="80">
        <f t="shared" si="0"/>
        <v>24</v>
      </c>
      <c r="C36" s="54" t="s">
        <v>384</v>
      </c>
      <c r="D36" s="101">
        <f t="shared" ref="D36:P36" si="3">SUM(D30:D34)</f>
        <v>-11516341</v>
      </c>
      <c r="E36" s="101">
        <f t="shared" si="3"/>
        <v>-11516341</v>
      </c>
      <c r="F36" s="101">
        <f t="shared" si="3"/>
        <v>-11516341</v>
      </c>
      <c r="G36" s="101">
        <f t="shared" si="3"/>
        <v>-11150381</v>
      </c>
      <c r="H36" s="101">
        <f t="shared" si="3"/>
        <v>-11150381</v>
      </c>
      <c r="I36" s="101">
        <f t="shared" si="3"/>
        <v>-11150381</v>
      </c>
      <c r="J36" s="101">
        <f t="shared" si="3"/>
        <v>-10621901</v>
      </c>
      <c r="K36" s="101">
        <f>SUM(K30:K34)</f>
        <v>-10516381.95894435</v>
      </c>
      <c r="L36" s="101">
        <f t="shared" si="3"/>
        <v>-10384679.568326183</v>
      </c>
      <c r="M36" s="101">
        <f t="shared" si="3"/>
        <v>-10257361.688303713</v>
      </c>
      <c r="N36" s="101">
        <f t="shared" si="3"/>
        <v>-10128600.037031787</v>
      </c>
      <c r="O36" s="101">
        <f t="shared" si="3"/>
        <v>-10001288.622779336</v>
      </c>
      <c r="P36" s="102">
        <f t="shared" si="3"/>
        <v>-9873547.5543805473</v>
      </c>
      <c r="Q36" s="102">
        <f>(SUM(D36:P36))/13</f>
        <v>-10752609.725366609</v>
      </c>
      <c r="R36" s="103"/>
    </row>
    <row r="37" spans="1:18">
      <c r="A37" s="80">
        <f t="shared" si="0"/>
        <v>25</v>
      </c>
      <c r="C37" s="54"/>
      <c r="D37" s="75"/>
      <c r="E37" s="75"/>
      <c r="F37" s="75"/>
      <c r="L37" s="10"/>
      <c r="M37" s="10"/>
      <c r="N37" s="10"/>
      <c r="O37" s="10"/>
    </row>
    <row r="38" spans="1:18" ht="15.75">
      <c r="A38" s="80">
        <f t="shared" si="0"/>
        <v>26</v>
      </c>
      <c r="B38" s="53" t="s">
        <v>385</v>
      </c>
      <c r="L38" s="10"/>
      <c r="M38" s="10"/>
      <c r="N38" s="10"/>
      <c r="O38" s="10"/>
    </row>
    <row r="39" spans="1:18">
      <c r="A39" s="80">
        <f t="shared" si="0"/>
        <v>27</v>
      </c>
      <c r="C39" s="6" t="s">
        <v>381</v>
      </c>
      <c r="D39" s="110">
        <v>1587162</v>
      </c>
      <c r="E39" s="110">
        <v>1587162</v>
      </c>
      <c r="F39" s="110">
        <v>1587162</v>
      </c>
      <c r="G39" s="110">
        <v>1618882</v>
      </c>
      <c r="H39" s="110">
        <v>1618882</v>
      </c>
      <c r="I39" s="110">
        <v>1618882</v>
      </c>
      <c r="J39" s="110">
        <v>1641942</v>
      </c>
      <c r="K39" s="110">
        <v>1641942</v>
      </c>
      <c r="L39" s="110">
        <v>1641942</v>
      </c>
      <c r="M39" s="110">
        <v>1641942</v>
      </c>
      <c r="N39" s="110">
        <v>1641942</v>
      </c>
      <c r="O39" s="110">
        <v>1641942</v>
      </c>
      <c r="P39" s="110">
        <v>1641942</v>
      </c>
      <c r="Q39" s="74">
        <f>(SUM(D39:P39))/13</f>
        <v>1623978.923076923</v>
      </c>
    </row>
    <row r="40" spans="1:18">
      <c r="A40" s="80">
        <f t="shared" si="0"/>
        <v>28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96"/>
    </row>
    <row r="41" spans="1:18">
      <c r="A41" s="80">
        <f t="shared" si="0"/>
        <v>29</v>
      </c>
      <c r="C41" s="6" t="s">
        <v>377</v>
      </c>
      <c r="D41" s="73">
        <v>-694095</v>
      </c>
      <c r="E41" s="73">
        <v>-694095</v>
      </c>
      <c r="F41" s="73">
        <v>-694095</v>
      </c>
      <c r="G41" s="73">
        <v>-695528</v>
      </c>
      <c r="H41" s="73">
        <v>-695528</v>
      </c>
      <c r="I41" s="73">
        <v>-695528</v>
      </c>
      <c r="J41" s="73">
        <v>-696959</v>
      </c>
      <c r="K41" s="73">
        <v>237352.10714758618</v>
      </c>
      <c r="L41" s="73">
        <v>237676.51962517219</v>
      </c>
      <c r="M41" s="73">
        <v>238000.93210275832</v>
      </c>
      <c r="N41" s="73">
        <v>238325.34458034439</v>
      </c>
      <c r="O41" s="73">
        <v>238649.75705793046</v>
      </c>
      <c r="P41" s="73">
        <v>238974.16953551659</v>
      </c>
      <c r="Q41" s="103">
        <f>(SUM(D41:P41))/13</f>
        <v>-264373.0130731301</v>
      </c>
    </row>
    <row r="42" spans="1:18">
      <c r="A42" s="80">
        <f t="shared" si="0"/>
        <v>30</v>
      </c>
      <c r="B42" s="80"/>
      <c r="C42" s="79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96"/>
    </row>
    <row r="43" spans="1:18">
      <c r="A43" s="80">
        <f t="shared" si="0"/>
        <v>31</v>
      </c>
      <c r="C43" s="6" t="s">
        <v>378</v>
      </c>
      <c r="D43" s="73">
        <v>-338915</v>
      </c>
      <c r="E43" s="73">
        <v>-338915</v>
      </c>
      <c r="F43" s="73">
        <v>-338915</v>
      </c>
      <c r="G43" s="73">
        <v>-1958925</v>
      </c>
      <c r="H43" s="73">
        <v>-1958925</v>
      </c>
      <c r="I43" s="73">
        <v>-1958925</v>
      </c>
      <c r="J43" s="73">
        <v>-2254245</v>
      </c>
      <c r="K43" s="73">
        <v>-2254245</v>
      </c>
      <c r="L43" s="73">
        <v>-2254245</v>
      </c>
      <c r="M43" s="73">
        <v>-2254245</v>
      </c>
      <c r="N43" s="73">
        <v>-2254245</v>
      </c>
      <c r="O43" s="73">
        <v>-2254245</v>
      </c>
      <c r="P43" s="73">
        <v>-2254245</v>
      </c>
      <c r="Q43" s="103">
        <f>(SUM(D43:P43))/13</f>
        <v>-1744095</v>
      </c>
    </row>
    <row r="44" spans="1:18">
      <c r="A44" s="80">
        <f t="shared" si="0"/>
        <v>32</v>
      </c>
      <c r="C44" s="79"/>
      <c r="D44" s="111"/>
      <c r="E44" s="111"/>
      <c r="F44" s="111"/>
      <c r="G44" s="111"/>
      <c r="H44" s="111"/>
      <c r="I44" s="111"/>
      <c r="J44" s="111"/>
      <c r="K44" s="111"/>
      <c r="L44" s="103"/>
      <c r="M44" s="103"/>
      <c r="N44" s="103"/>
      <c r="O44" s="103"/>
      <c r="P44" s="103"/>
      <c r="Q44" s="96"/>
    </row>
    <row r="45" spans="1:18">
      <c r="A45" s="80">
        <f t="shared" si="0"/>
        <v>33</v>
      </c>
      <c r="C45" s="6" t="s">
        <v>386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3">
        <v>0</v>
      </c>
      <c r="N45" s="113">
        <v>0</v>
      </c>
      <c r="O45" s="113">
        <v>0</v>
      </c>
      <c r="P45" s="113">
        <v>0</v>
      </c>
      <c r="Q45" s="103">
        <f>(SUM(D45:P45))/13</f>
        <v>0</v>
      </c>
    </row>
    <row r="46" spans="1:18">
      <c r="A46" s="80">
        <f t="shared" si="0"/>
        <v>34</v>
      </c>
      <c r="B46" s="92"/>
      <c r="C46" s="79"/>
      <c r="D46" s="75"/>
      <c r="E46" s="75"/>
      <c r="F46" s="75"/>
      <c r="G46" s="75"/>
      <c r="H46" s="75"/>
      <c r="L46" s="72"/>
      <c r="M46" s="10"/>
      <c r="N46" s="10"/>
      <c r="O46" s="10"/>
      <c r="P46" s="10"/>
    </row>
    <row r="47" spans="1:18">
      <c r="A47" s="80">
        <f t="shared" si="0"/>
        <v>35</v>
      </c>
      <c r="C47" s="54" t="s">
        <v>387</v>
      </c>
      <c r="D47" s="101">
        <f>SUM(D39:D46)</f>
        <v>554152</v>
      </c>
      <c r="E47" s="101">
        <f t="shared" ref="E47:P47" si="4">SUM(E39:E46)</f>
        <v>554152</v>
      </c>
      <c r="F47" s="101">
        <f t="shared" si="4"/>
        <v>554152</v>
      </c>
      <c r="G47" s="101">
        <f t="shared" si="4"/>
        <v>-1035571</v>
      </c>
      <c r="H47" s="101">
        <f t="shared" si="4"/>
        <v>-1035571</v>
      </c>
      <c r="I47" s="101">
        <f t="shared" si="4"/>
        <v>-1035571</v>
      </c>
      <c r="J47" s="101">
        <f t="shared" si="4"/>
        <v>-1309262</v>
      </c>
      <c r="K47" s="101">
        <f t="shared" si="4"/>
        <v>-374950.89285241393</v>
      </c>
      <c r="L47" s="101">
        <f t="shared" si="4"/>
        <v>-374626.48037482775</v>
      </c>
      <c r="M47" s="101">
        <f t="shared" si="4"/>
        <v>-374302.06789724156</v>
      </c>
      <c r="N47" s="101">
        <f t="shared" si="4"/>
        <v>-373977.65541965561</v>
      </c>
      <c r="O47" s="101">
        <f t="shared" si="4"/>
        <v>-373653.24294206966</v>
      </c>
      <c r="P47" s="101">
        <f t="shared" si="4"/>
        <v>-373328.83046448347</v>
      </c>
      <c r="Q47" s="102">
        <f>(SUM(D47:P47))/13</f>
        <v>-384489.0899962071</v>
      </c>
      <c r="R47" s="103"/>
    </row>
    <row r="48" spans="1:18">
      <c r="A48" s="80">
        <f t="shared" si="0"/>
        <v>36</v>
      </c>
      <c r="P48" s="10"/>
    </row>
    <row r="49" spans="1:17" ht="15.75" thickBot="1">
      <c r="A49" s="80">
        <f t="shared" si="0"/>
        <v>37</v>
      </c>
      <c r="C49" t="s">
        <v>323</v>
      </c>
      <c r="D49" s="105">
        <f>D47+D36+D28+D19</f>
        <v>-245799807.68272781</v>
      </c>
      <c r="E49" s="105">
        <f t="shared" ref="E49:P49" si="5">E47+E36+E28+E19</f>
        <v>-251920414.26753944</v>
      </c>
      <c r="F49" s="105">
        <f t="shared" si="5"/>
        <v>-255208521.12827292</v>
      </c>
      <c r="G49" s="105">
        <f t="shared" si="5"/>
        <v>-263982442.14415222</v>
      </c>
      <c r="H49" s="105">
        <f t="shared" si="5"/>
        <v>-274379499.09113979</v>
      </c>
      <c r="I49" s="105">
        <f t="shared" si="5"/>
        <v>-272372323.99954844</v>
      </c>
      <c r="J49" s="105">
        <f t="shared" si="5"/>
        <v>-266688597.17118177</v>
      </c>
      <c r="K49" s="105">
        <f t="shared" si="5"/>
        <v>-265484256.40541863</v>
      </c>
      <c r="L49" s="105">
        <f t="shared" si="5"/>
        <v>-265756365.96391901</v>
      </c>
      <c r="M49" s="105">
        <f t="shared" si="5"/>
        <v>-266770687.77741042</v>
      </c>
      <c r="N49" s="105">
        <f t="shared" si="5"/>
        <v>-266889550.71659121</v>
      </c>
      <c r="O49" s="105">
        <f t="shared" si="5"/>
        <v>-267022192.16274253</v>
      </c>
      <c r="P49" s="105">
        <f t="shared" si="5"/>
        <v>-267129591.29887447</v>
      </c>
      <c r="Q49" s="105">
        <f>(SUM(D49:P49))/13</f>
        <v>-263800326.90842453</v>
      </c>
    </row>
    <row r="50" spans="1:17" ht="15.75" thickTop="1"/>
    <row r="51" spans="1:17">
      <c r="C51" t="s">
        <v>314</v>
      </c>
    </row>
    <row r="52" spans="1:17">
      <c r="C52" s="225" t="s">
        <v>491</v>
      </c>
    </row>
    <row r="65" spans="3:3">
      <c r="C65" s="96"/>
    </row>
  </sheetData>
  <mergeCells count="4">
    <mergeCell ref="A1:Q1"/>
    <mergeCell ref="A2:Q2"/>
    <mergeCell ref="A3:Q3"/>
    <mergeCell ref="A4:Q4"/>
  </mergeCells>
  <printOptions horizontalCentered="1"/>
  <pageMargins left="0.33" right="0.33" top="0.93" bottom="1" header="0.25" footer="0.5"/>
  <pageSetup scale="41" orientation="landscape" r:id="rId1"/>
  <headerFooter alignWithMargins="0">
    <oddHeader xml:space="preserve">&amp;RCASE NO. 2024-00276 
FR 16(8)(b)
ATTACHMENT 1
</oddHeader>
    <oddFooter>&amp;R&amp;A
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B7CAE-7144-418D-9461-70946275F9CF}">
  <sheetPr>
    <tabColor rgb="FF92D050"/>
  </sheetPr>
  <dimension ref="A1:E36"/>
  <sheetViews>
    <sheetView view="pageBreakPreview" zoomScale="80" zoomScaleNormal="100" zoomScaleSheetLayoutView="80" workbookViewId="0">
      <selection sqref="A1:E1"/>
    </sheetView>
  </sheetViews>
  <sheetFormatPr defaultColWidth="8.88671875" defaultRowHeight="15"/>
  <cols>
    <col min="1" max="1" width="21" customWidth="1"/>
    <col min="2" max="2" width="8.109375" customWidth="1"/>
    <col min="3" max="3" width="16.33203125" bestFit="1" customWidth="1"/>
    <col min="4" max="4" width="31" bestFit="1" customWidth="1"/>
    <col min="5" max="5" width="24.21875" bestFit="1" customWidth="1"/>
  </cols>
  <sheetData>
    <row r="1" spans="1:5">
      <c r="A1" s="227" t="s">
        <v>476</v>
      </c>
      <c r="B1" s="227"/>
      <c r="C1" s="227"/>
      <c r="D1" s="227"/>
      <c r="E1" s="227"/>
    </row>
    <row r="2" spans="1:5">
      <c r="A2" s="227" t="s">
        <v>477</v>
      </c>
      <c r="B2" s="227"/>
      <c r="C2" s="227"/>
      <c r="D2" s="227"/>
      <c r="E2" s="227"/>
    </row>
    <row r="3" spans="1:5">
      <c r="A3" s="238" t="s">
        <v>478</v>
      </c>
      <c r="B3" s="238"/>
      <c r="C3" s="238"/>
      <c r="D3" s="238"/>
      <c r="E3" s="238"/>
    </row>
    <row r="4" spans="1:5">
      <c r="A4" s="238" t="s">
        <v>479</v>
      </c>
      <c r="B4" s="238"/>
      <c r="C4" s="238"/>
      <c r="D4" s="238"/>
      <c r="E4" s="238"/>
    </row>
    <row r="5" spans="1:5">
      <c r="A5" s="238" t="s">
        <v>449</v>
      </c>
      <c r="B5" s="238"/>
      <c r="C5" s="238"/>
      <c r="D5" s="238"/>
      <c r="E5" s="238"/>
    </row>
    <row r="8" spans="1:5" ht="15.75">
      <c r="A8" s="61" t="s">
        <v>450</v>
      </c>
    </row>
    <row r="9" spans="1:5" ht="15.75">
      <c r="B9" s="61"/>
      <c r="D9" s="61" t="s">
        <v>451</v>
      </c>
      <c r="E9" s="61" t="s">
        <v>452</v>
      </c>
    </row>
    <row r="10" spans="1:5" ht="15.75">
      <c r="A10" s="5" t="s">
        <v>453</v>
      </c>
      <c r="B10" s="108"/>
      <c r="C10" s="109">
        <v>45291</v>
      </c>
      <c r="D10">
        <v>-16062380.656507013</v>
      </c>
    </row>
    <row r="11" spans="1:5" ht="15.75">
      <c r="A11" s="5" t="s">
        <v>454</v>
      </c>
      <c r="B11" s="108"/>
      <c r="C11" s="109">
        <f>EOMONTH(C10,1)</f>
        <v>45322</v>
      </c>
      <c r="D11">
        <v>-15339512.786806747</v>
      </c>
      <c r="E11">
        <v>722867.86970026663</v>
      </c>
    </row>
    <row r="12" spans="1:5">
      <c r="B12" s="108"/>
      <c r="C12" s="109">
        <f t="shared" ref="C12:C22" si="0">EOMONTH(C11,1)</f>
        <v>45351</v>
      </c>
      <c r="D12">
        <v>-14616644.917106481</v>
      </c>
      <c r="E12">
        <v>722867.86970026663</v>
      </c>
    </row>
    <row r="13" spans="1:5">
      <c r="B13" s="108"/>
      <c r="C13" s="109">
        <f t="shared" si="0"/>
        <v>45382</v>
      </c>
      <c r="D13">
        <v>-13893777.047406215</v>
      </c>
      <c r="E13">
        <v>722867.86970026663</v>
      </c>
    </row>
    <row r="14" spans="1:5">
      <c r="B14" s="108"/>
      <c r="C14" s="109">
        <f t="shared" si="0"/>
        <v>45412</v>
      </c>
      <c r="D14">
        <v>-13170909.177705951</v>
      </c>
      <c r="E14">
        <v>722867.86970026663</v>
      </c>
    </row>
    <row r="15" spans="1:5">
      <c r="B15" s="108"/>
      <c r="C15" s="109">
        <f t="shared" si="0"/>
        <v>45443</v>
      </c>
      <c r="D15">
        <v>-12448041.308005685</v>
      </c>
      <c r="E15">
        <v>722867.86970026663</v>
      </c>
    </row>
    <row r="16" spans="1:5">
      <c r="B16" s="108"/>
      <c r="C16" s="109">
        <f t="shared" si="0"/>
        <v>45473</v>
      </c>
      <c r="D16">
        <v>-11725173.438305419</v>
      </c>
      <c r="E16">
        <v>722867.86970026663</v>
      </c>
    </row>
    <row r="17" spans="2:5">
      <c r="B17" s="108"/>
      <c r="C17" s="109">
        <f t="shared" si="0"/>
        <v>45504</v>
      </c>
      <c r="D17">
        <v>-11002305.568605151</v>
      </c>
      <c r="E17">
        <v>722867.86970026663</v>
      </c>
    </row>
    <row r="18" spans="2:5">
      <c r="B18" s="108"/>
      <c r="C18" s="109">
        <f t="shared" si="0"/>
        <v>45535</v>
      </c>
      <c r="D18">
        <v>-10279437.698904885</v>
      </c>
      <c r="E18">
        <v>722867.86970026663</v>
      </c>
    </row>
    <row r="19" spans="2:5">
      <c r="B19" s="108"/>
      <c r="C19" s="109">
        <f t="shared" si="0"/>
        <v>45565</v>
      </c>
      <c r="D19">
        <v>-9556569.8292046189</v>
      </c>
      <c r="E19">
        <v>722867.86970026663</v>
      </c>
    </row>
    <row r="20" spans="2:5">
      <c r="B20" s="108"/>
      <c r="C20" s="109">
        <f t="shared" si="0"/>
        <v>45596</v>
      </c>
      <c r="D20">
        <v>-8833701.9595043529</v>
      </c>
      <c r="E20">
        <v>722867.86970026663</v>
      </c>
    </row>
    <row r="21" spans="2:5">
      <c r="B21" s="108"/>
      <c r="C21" s="109">
        <f t="shared" si="0"/>
        <v>45626</v>
      </c>
      <c r="D21">
        <v>-8110834.0898040859</v>
      </c>
      <c r="E21">
        <v>722867.86970026663</v>
      </c>
    </row>
    <row r="22" spans="2:5">
      <c r="B22" s="108"/>
      <c r="C22" s="109">
        <f t="shared" si="0"/>
        <v>45657</v>
      </c>
      <c r="D22">
        <v>-7387966.2201038189</v>
      </c>
      <c r="E22">
        <v>722867.86970026663</v>
      </c>
    </row>
    <row r="23" spans="2:5" ht="15.75">
      <c r="B23" s="108"/>
      <c r="C23" t="s">
        <v>455</v>
      </c>
      <c r="D23" s="57">
        <f>AVERAGE(D10:D22)</f>
        <v>-11725173.438305419</v>
      </c>
      <c r="E23" s="57">
        <f>SUM(E11:E22)</f>
        <v>8674414.4364032019</v>
      </c>
    </row>
    <row r="24" spans="2:5">
      <c r="B24" s="108"/>
    </row>
    <row r="25" spans="2:5">
      <c r="B25" s="108"/>
    </row>
    <row r="26" spans="2:5">
      <c r="B26" s="108"/>
    </row>
    <row r="27" spans="2:5">
      <c r="B27" s="108"/>
    </row>
    <row r="28" spans="2:5">
      <c r="B28" s="108"/>
    </row>
    <row r="29" spans="2:5">
      <c r="B29" s="108"/>
    </row>
    <row r="30" spans="2:5">
      <c r="B30" s="108"/>
    </row>
    <row r="31" spans="2:5">
      <c r="B31" s="108"/>
    </row>
    <row r="32" spans="2:5">
      <c r="B32" s="108"/>
    </row>
    <row r="33" spans="1:2">
      <c r="B33" s="108"/>
    </row>
    <row r="35" spans="1:2">
      <c r="A35" t="s">
        <v>314</v>
      </c>
    </row>
    <row r="36" spans="1:2">
      <c r="A36" s="225" t="s">
        <v>491</v>
      </c>
    </row>
  </sheetData>
  <mergeCells count="5">
    <mergeCell ref="A1:E1"/>
    <mergeCell ref="A2:E2"/>
    <mergeCell ref="A3:E3"/>
    <mergeCell ref="A4:E4"/>
    <mergeCell ref="A5:E5"/>
  </mergeCells>
  <printOptions horizontalCentered="1"/>
  <pageMargins left="0.7" right="0.7" top="0.75" bottom="0.75" header="0.3" footer="0.3"/>
  <pageSetup orientation="landscape" r:id="rId1"/>
  <headerFooter>
    <oddHeader xml:space="preserve">&amp;R&amp;8CASE NO. 2024-00276 
FR 16(8)(b)
ATTACHMENT 1
</oddHeader>
    <oddFooter>&amp;RSchedule &amp;A
Page &amp;P of &amp;N</oddFooter>
  </headerFooter>
  <colBreaks count="1" manualBreakCount="1">
    <brk id="5" max="33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5B4CC-05AA-4579-9352-A5D22D700CF9}">
  <sheetPr>
    <tabColor rgb="FF92D050"/>
    <pageSetUpPr fitToPage="1"/>
  </sheetPr>
  <dimension ref="A1:R72"/>
  <sheetViews>
    <sheetView view="pageBreakPreview" zoomScale="80" zoomScaleNormal="100" zoomScaleSheetLayoutView="80" workbookViewId="0">
      <selection sqref="A1:Q1"/>
    </sheetView>
  </sheetViews>
  <sheetFormatPr defaultColWidth="8.44140625" defaultRowHeight="15"/>
  <cols>
    <col min="1" max="1" width="5" customWidth="1"/>
    <col min="2" max="2" width="5.6640625" customWidth="1"/>
    <col min="3" max="3" width="49.33203125" bestFit="1" customWidth="1"/>
    <col min="4" max="5" width="14.77734375" bestFit="1" customWidth="1"/>
    <col min="6" max="6" width="14.5546875" bestFit="1" customWidth="1"/>
    <col min="7" max="8" width="14.77734375" bestFit="1" customWidth="1"/>
    <col min="9" max="9" width="14.88671875" bestFit="1" customWidth="1"/>
    <col min="10" max="11" width="14.77734375" bestFit="1" customWidth="1"/>
    <col min="12" max="15" width="14.88671875" bestFit="1" customWidth="1"/>
    <col min="16" max="17" width="14.77734375" bestFit="1" customWidth="1"/>
    <col min="18" max="18" width="9.33203125" bestFit="1" customWidth="1"/>
  </cols>
  <sheetData>
    <row r="1" spans="1:17">
      <c r="A1" s="228" t="s">
        <v>476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</row>
    <row r="2" spans="1:17">
      <c r="A2" s="228" t="s">
        <v>477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</row>
    <row r="3" spans="1:17">
      <c r="A3" s="228" t="s">
        <v>365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</row>
    <row r="4" spans="1:17">
      <c r="A4" s="228" t="str">
        <f>'WP B.4.1F'!A3:P3</f>
        <v>Forecasted Test Period:  Twelve Months Ended March 31, 2026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</row>
    <row r="5" spans="1:17">
      <c r="A5" s="81"/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7">
      <c r="A6" s="79" t="str">
        <f>'B.1 F '!A6</f>
        <v>Data:______Base Period__X___Forecasted Period</v>
      </c>
      <c r="B6" s="79"/>
      <c r="Q6" s="96" t="s">
        <v>367</v>
      </c>
    </row>
    <row r="7" spans="1:17">
      <c r="A7" s="79" t="str">
        <f>'B.1 F '!A7</f>
        <v>Type of Filing:___X____Original________Updated ________Revised</v>
      </c>
      <c r="C7" s="79"/>
      <c r="Q7" s="96" t="s">
        <v>456</v>
      </c>
    </row>
    <row r="8" spans="1:17">
      <c r="A8" s="83" t="str">
        <f>'B.1 F '!A8</f>
        <v>Workpaper Reference No(s).</v>
      </c>
      <c r="B8" s="84"/>
      <c r="C8" s="84"/>
      <c r="D8" s="84"/>
      <c r="E8" s="84"/>
      <c r="F8" s="84"/>
      <c r="G8" s="85"/>
      <c r="H8" s="85"/>
      <c r="I8" s="84"/>
      <c r="J8" s="84"/>
      <c r="K8" s="85"/>
      <c r="L8" s="84"/>
      <c r="M8" s="85"/>
      <c r="N8" s="85"/>
      <c r="O8" s="85"/>
      <c r="P8" s="85"/>
      <c r="Q8" s="100" t="str">
        <f>+'B.5 B'!L8</f>
        <v>Witness: Waller, Multer</v>
      </c>
    </row>
    <row r="9" spans="1:17">
      <c r="D9" s="77"/>
      <c r="E9" s="77"/>
      <c r="F9" s="80"/>
      <c r="G9" s="80"/>
      <c r="H9" s="80"/>
      <c r="I9" s="80"/>
      <c r="J9" s="77"/>
      <c r="K9" s="80"/>
      <c r="Q9" s="77" t="s">
        <v>55</v>
      </c>
    </row>
    <row r="10" spans="1:17">
      <c r="A10" s="80" t="s">
        <v>31</v>
      </c>
      <c r="B10" s="80" t="s">
        <v>445</v>
      </c>
      <c r="D10" s="77" t="s">
        <v>457</v>
      </c>
      <c r="E10" s="77" t="s">
        <v>457</v>
      </c>
      <c r="F10" s="77" t="s">
        <v>457</v>
      </c>
      <c r="G10" s="77" t="s">
        <v>457</v>
      </c>
      <c r="H10" s="77" t="s">
        <v>457</v>
      </c>
      <c r="I10" s="77" t="s">
        <v>458</v>
      </c>
      <c r="J10" s="77" t="s">
        <v>458</v>
      </c>
      <c r="K10" s="77" t="s">
        <v>458</v>
      </c>
      <c r="L10" s="77" t="s">
        <v>458</v>
      </c>
      <c r="M10" s="77" t="s">
        <v>458</v>
      </c>
      <c r="N10" s="77" t="s">
        <v>458</v>
      </c>
      <c r="O10" s="77" t="s">
        <v>458</v>
      </c>
      <c r="P10" s="77" t="s">
        <v>458</v>
      </c>
      <c r="Q10" s="77" t="s">
        <v>391</v>
      </c>
    </row>
    <row r="11" spans="1:17">
      <c r="A11" s="86" t="s">
        <v>33</v>
      </c>
      <c r="B11" s="86" t="s">
        <v>448</v>
      </c>
      <c r="C11" s="84"/>
      <c r="D11" s="87">
        <f>'WP B.4.1F'!C11</f>
        <v>45717</v>
      </c>
      <c r="E11" s="87">
        <f>'WP B.4.1F'!D11</f>
        <v>45748</v>
      </c>
      <c r="F11" s="87">
        <f>'WP B.4.1F'!E11</f>
        <v>45778</v>
      </c>
      <c r="G11" s="87">
        <f>'WP B.4.1F'!F11</f>
        <v>45809</v>
      </c>
      <c r="H11" s="87">
        <f>'WP B.4.1F'!G11</f>
        <v>45839</v>
      </c>
      <c r="I11" s="87">
        <f>'WP B.4.1F'!H11</f>
        <v>45870</v>
      </c>
      <c r="J11" s="87">
        <f>'WP B.4.1F'!I11</f>
        <v>45901</v>
      </c>
      <c r="K11" s="87">
        <f>'WP B.4.1F'!J11</f>
        <v>45931</v>
      </c>
      <c r="L11" s="87">
        <f>'WP B.4.1F'!K11</f>
        <v>45962</v>
      </c>
      <c r="M11" s="87">
        <f>'WP B.4.1F'!L11</f>
        <v>45992</v>
      </c>
      <c r="N11" s="87">
        <f>'WP B.4.1F'!M11</f>
        <v>46023</v>
      </c>
      <c r="O11" s="87">
        <f>'WP B.4.1F'!N11</f>
        <v>46054</v>
      </c>
      <c r="P11" s="87">
        <f>'WP B.4.1F'!O11</f>
        <v>46082</v>
      </c>
      <c r="Q11" s="88" t="s">
        <v>36</v>
      </c>
    </row>
    <row r="12" spans="1:17" ht="15.75">
      <c r="B12" s="53" t="s">
        <v>375</v>
      </c>
    </row>
    <row r="13" spans="1:17">
      <c r="A13" s="80">
        <v>1</v>
      </c>
      <c r="C13" s="6" t="s">
        <v>381</v>
      </c>
      <c r="D13" s="19">
        <v>45685896.863138169</v>
      </c>
      <c r="E13" s="19">
        <v>45685896.863138169</v>
      </c>
      <c r="F13" s="19">
        <v>45685896.863138169</v>
      </c>
      <c r="G13" s="19">
        <v>45685896.863138169</v>
      </c>
      <c r="H13" s="19">
        <v>45685896.863138169</v>
      </c>
      <c r="I13" s="19">
        <v>45685896.863138169</v>
      </c>
      <c r="J13" s="19">
        <v>45685896.863138169</v>
      </c>
      <c r="K13" s="19">
        <v>45685896.863138169</v>
      </c>
      <c r="L13" s="19">
        <v>45685896.863138169</v>
      </c>
      <c r="M13" s="19">
        <v>45685896.863138169</v>
      </c>
      <c r="N13" s="19">
        <v>45685896.863138169</v>
      </c>
      <c r="O13" s="19">
        <v>45685896.863138169</v>
      </c>
      <c r="P13" s="19">
        <v>45685896.863138169</v>
      </c>
      <c r="Q13" s="14">
        <f>P13</f>
        <v>45685896.863138169</v>
      </c>
    </row>
    <row r="14" spans="1:17" ht="14.25" customHeight="1">
      <c r="A14" s="80">
        <f>A13+1</f>
        <v>2</v>
      </c>
      <c r="B14" s="92"/>
      <c r="C14" s="79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10"/>
    </row>
    <row r="15" spans="1:17">
      <c r="A15" s="80">
        <f t="shared" ref="A15:A49" si="0">A14+1</f>
        <v>3</v>
      </c>
      <c r="C15" s="6" t="s">
        <v>377</v>
      </c>
      <c r="D15" s="72">
        <v>-136887381.64405355</v>
      </c>
      <c r="E15" s="72">
        <v>-137242234.33016205</v>
      </c>
      <c r="F15" s="72">
        <v>-137568291.82400802</v>
      </c>
      <c r="G15" s="72">
        <v>-137996857.16473308</v>
      </c>
      <c r="H15" s="72">
        <v>-138259627.80347168</v>
      </c>
      <c r="I15" s="72">
        <v>-138587023.61223543</v>
      </c>
      <c r="J15" s="72">
        <v>-139638885.70539644</v>
      </c>
      <c r="K15" s="72">
        <v>-139804857.33684117</v>
      </c>
      <c r="L15" s="72">
        <v>-139940086.66131338</v>
      </c>
      <c r="M15" s="72">
        <v>-140047090.17643166</v>
      </c>
      <c r="N15" s="72">
        <v>-140152550.72168943</v>
      </c>
      <c r="O15" s="72">
        <v>-140215744.2108236</v>
      </c>
      <c r="P15" s="72">
        <v>-140238519.5803923</v>
      </c>
      <c r="Q15" s="10">
        <f>P15</f>
        <v>-140238519.5803923</v>
      </c>
    </row>
    <row r="16" spans="1:17" ht="14.25" customHeight="1">
      <c r="A16" s="80">
        <f t="shared" si="0"/>
        <v>4</v>
      </c>
      <c r="B16" s="92"/>
      <c r="C16" s="79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10"/>
    </row>
    <row r="17" spans="1:18">
      <c r="A17" s="80">
        <f t="shared" si="0"/>
        <v>5</v>
      </c>
      <c r="C17" s="6" t="s">
        <v>378</v>
      </c>
      <c r="D17" s="72">
        <v>-61287</v>
      </c>
      <c r="E17" s="72">
        <v>-61287</v>
      </c>
      <c r="F17" s="72">
        <v>-61287</v>
      </c>
      <c r="G17" s="72">
        <v>-61287</v>
      </c>
      <c r="H17" s="72">
        <v>-61287</v>
      </c>
      <c r="I17" s="72">
        <v>-61287</v>
      </c>
      <c r="J17" s="72">
        <v>-61287</v>
      </c>
      <c r="K17" s="72">
        <v>-61287</v>
      </c>
      <c r="L17" s="72">
        <v>-61287</v>
      </c>
      <c r="M17" s="72">
        <v>-61287</v>
      </c>
      <c r="N17" s="72">
        <v>-61287</v>
      </c>
      <c r="O17" s="72">
        <v>-61287</v>
      </c>
      <c r="P17" s="72">
        <v>-61287</v>
      </c>
      <c r="Q17" s="10">
        <f>P17</f>
        <v>-61287</v>
      </c>
    </row>
    <row r="18" spans="1:18" ht="14.25" customHeight="1">
      <c r="A18" s="80">
        <f t="shared" si="0"/>
        <v>6</v>
      </c>
      <c r="B18" s="92"/>
      <c r="C18" s="79"/>
      <c r="D18" s="72"/>
      <c r="E18" s="72"/>
      <c r="F18" s="72"/>
      <c r="G18" s="72"/>
      <c r="H18" s="72"/>
      <c r="I18" s="12"/>
      <c r="J18" s="12"/>
      <c r="K18" s="12"/>
      <c r="L18" s="72"/>
      <c r="M18" s="10"/>
      <c r="N18" s="10"/>
      <c r="O18" s="10"/>
      <c r="P18" s="10"/>
      <c r="Q18" s="10"/>
    </row>
    <row r="19" spans="1:18">
      <c r="A19" s="80">
        <f t="shared" si="0"/>
        <v>7</v>
      </c>
      <c r="C19" s="54" t="s">
        <v>379</v>
      </c>
      <c r="D19" s="101">
        <f t="shared" ref="D19:P19" si="1">SUM(D13:D17)</f>
        <v>-91262771.78091538</v>
      </c>
      <c r="E19" s="101">
        <f t="shared" si="1"/>
        <v>-91617624.467023879</v>
      </c>
      <c r="F19" s="101">
        <f t="shared" si="1"/>
        <v>-91943681.960869849</v>
      </c>
      <c r="G19" s="101">
        <f t="shared" si="1"/>
        <v>-92372247.301594913</v>
      </c>
      <c r="H19" s="101">
        <f t="shared" si="1"/>
        <v>-92635017.940333515</v>
      </c>
      <c r="I19" s="101">
        <f t="shared" si="1"/>
        <v>-92962413.749097258</v>
      </c>
      <c r="J19" s="101">
        <f t="shared" si="1"/>
        <v>-94014275.842258275</v>
      </c>
      <c r="K19" s="101">
        <f t="shared" si="1"/>
        <v>-94180247.473702997</v>
      </c>
      <c r="L19" s="101">
        <f t="shared" si="1"/>
        <v>-94315476.798175216</v>
      </c>
      <c r="M19" s="101">
        <f t="shared" si="1"/>
        <v>-94422480.313293487</v>
      </c>
      <c r="N19" s="101">
        <f t="shared" si="1"/>
        <v>-94527940.858551264</v>
      </c>
      <c r="O19" s="101">
        <f t="shared" si="1"/>
        <v>-94591134.347685426</v>
      </c>
      <c r="P19" s="101">
        <f t="shared" si="1"/>
        <v>-94613909.717254132</v>
      </c>
      <c r="Q19" s="102">
        <f>P19</f>
        <v>-94613909.717254132</v>
      </c>
      <c r="R19" s="103"/>
    </row>
    <row r="20" spans="1:18" ht="14.25" customHeight="1">
      <c r="A20" s="80">
        <f t="shared" si="0"/>
        <v>8</v>
      </c>
      <c r="B20" s="92"/>
      <c r="C20" s="79"/>
      <c r="D20" s="72"/>
      <c r="E20" s="72"/>
      <c r="F20" s="72"/>
      <c r="G20" s="72"/>
      <c r="H20" s="72"/>
      <c r="I20" s="12"/>
      <c r="J20" s="12"/>
      <c r="K20" s="12"/>
      <c r="L20" s="72"/>
      <c r="M20" s="10"/>
      <c r="N20" s="10"/>
      <c r="O20" s="10"/>
      <c r="P20" s="10"/>
      <c r="Q20" s="10"/>
    </row>
    <row r="21" spans="1:18" ht="15.75">
      <c r="A21" s="80">
        <f t="shared" si="0"/>
        <v>9</v>
      </c>
      <c r="B21" s="53" t="s">
        <v>380</v>
      </c>
      <c r="D21" s="12"/>
      <c r="E21" s="12"/>
      <c r="F21" s="12"/>
      <c r="G21" s="12"/>
      <c r="H21" s="12"/>
      <c r="I21" s="12"/>
      <c r="J21" s="12"/>
      <c r="K21" s="12"/>
      <c r="L21" s="12"/>
      <c r="M21" s="10"/>
      <c r="N21" s="10"/>
      <c r="O21" s="10"/>
      <c r="P21" s="10"/>
      <c r="Q21" s="10"/>
    </row>
    <row r="22" spans="1:18">
      <c r="A22" s="80">
        <f t="shared" si="0"/>
        <v>10</v>
      </c>
      <c r="C22" s="6" t="s">
        <v>381</v>
      </c>
      <c r="D22" s="19">
        <v>-1757145</v>
      </c>
      <c r="E22" s="19">
        <v>-1757145</v>
      </c>
      <c r="F22" s="19">
        <v>-1757145</v>
      </c>
      <c r="G22" s="19">
        <v>-1757145</v>
      </c>
      <c r="H22" s="19">
        <v>-1757145</v>
      </c>
      <c r="I22" s="19">
        <v>-1757145</v>
      </c>
      <c r="J22" s="19">
        <v>-1757145</v>
      </c>
      <c r="K22" s="19">
        <v>-1757145</v>
      </c>
      <c r="L22" s="19">
        <v>-1757145</v>
      </c>
      <c r="M22" s="19">
        <v>-1757145</v>
      </c>
      <c r="N22" s="19">
        <v>-1757145</v>
      </c>
      <c r="O22" s="19">
        <v>-1757145</v>
      </c>
      <c r="P22" s="19">
        <v>-1757145</v>
      </c>
      <c r="Q22" s="14">
        <f>P22</f>
        <v>-1757145</v>
      </c>
    </row>
    <row r="23" spans="1:18">
      <c r="A23" s="80">
        <f t="shared" si="0"/>
        <v>11</v>
      </c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10"/>
    </row>
    <row r="24" spans="1:18">
      <c r="A24" s="80">
        <f t="shared" si="0"/>
        <v>12</v>
      </c>
      <c r="C24" s="6" t="s">
        <v>377</v>
      </c>
      <c r="D24" s="72">
        <v>-17612875.436337944</v>
      </c>
      <c r="E24" s="72">
        <v>-17689150.721222728</v>
      </c>
      <c r="F24" s="72">
        <v>-17702873.370172601</v>
      </c>
      <c r="G24" s="72">
        <v>-17823130.119893353</v>
      </c>
      <c r="H24" s="72">
        <v>-17826728.77233677</v>
      </c>
      <c r="I24" s="72">
        <v>-17784465.855507005</v>
      </c>
      <c r="J24" s="72">
        <v>-17740076.603618838</v>
      </c>
      <c r="K24" s="72">
        <v>-17670214.487210352</v>
      </c>
      <c r="L24" s="72">
        <v>-17629110.672085147</v>
      </c>
      <c r="M24" s="72">
        <v>-17584863.607062995</v>
      </c>
      <c r="N24" s="72">
        <v>-17590453.62161275</v>
      </c>
      <c r="O24" s="72">
        <v>-17592397.250375655</v>
      </c>
      <c r="P24" s="72">
        <v>-17592464.663161069</v>
      </c>
      <c r="Q24" s="10">
        <f>P24</f>
        <v>-17592464.663161069</v>
      </c>
    </row>
    <row r="25" spans="1:18" ht="14.25" customHeight="1">
      <c r="A25" s="80">
        <f t="shared" si="0"/>
        <v>13</v>
      </c>
      <c r="B25" s="92"/>
      <c r="C25" s="79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10"/>
    </row>
    <row r="26" spans="1:18">
      <c r="A26" s="80">
        <f t="shared" si="0"/>
        <v>14</v>
      </c>
      <c r="C26" s="6" t="s">
        <v>378</v>
      </c>
      <c r="D26" s="72">
        <v>-147575369.32486749</v>
      </c>
      <c r="E26" s="72">
        <v>-147575369.32486749</v>
      </c>
      <c r="F26" s="72">
        <v>-147575369.32486749</v>
      </c>
      <c r="G26" s="72">
        <v>-147575369.32486749</v>
      </c>
      <c r="H26" s="72">
        <v>-147575369.32486749</v>
      </c>
      <c r="I26" s="72">
        <v>-147575369.32486749</v>
      </c>
      <c r="J26" s="72">
        <v>-147575369.32486749</v>
      </c>
      <c r="K26" s="72">
        <v>-147575369.32486749</v>
      </c>
      <c r="L26" s="72">
        <v>-147575369.32486749</v>
      </c>
      <c r="M26" s="72">
        <v>-147575369.32486749</v>
      </c>
      <c r="N26" s="72">
        <v>-147575369.32486749</v>
      </c>
      <c r="O26" s="72">
        <v>-147575369.32486749</v>
      </c>
      <c r="P26" s="72">
        <v>-147575369.32486749</v>
      </c>
      <c r="Q26" s="10">
        <f>P26</f>
        <v>-147575369.32486749</v>
      </c>
    </row>
    <row r="27" spans="1:18" ht="14.25" customHeight="1">
      <c r="A27" s="80">
        <f t="shared" si="0"/>
        <v>15</v>
      </c>
      <c r="B27" s="92"/>
      <c r="C27" s="79"/>
      <c r="D27" s="72"/>
      <c r="E27" s="72"/>
      <c r="F27" s="72"/>
      <c r="G27" s="72"/>
      <c r="H27" s="72"/>
      <c r="I27" s="12"/>
      <c r="J27" s="12"/>
      <c r="K27" s="12"/>
      <c r="L27" s="72"/>
      <c r="M27" s="10"/>
      <c r="N27" s="10"/>
      <c r="O27" s="10"/>
      <c r="P27" s="10"/>
      <c r="Q27" s="10"/>
    </row>
    <row r="28" spans="1:18">
      <c r="A28" s="80">
        <f t="shared" si="0"/>
        <v>16</v>
      </c>
      <c r="C28" s="54" t="s">
        <v>382</v>
      </c>
      <c r="D28" s="101">
        <f t="shared" ref="D28:P28" si="2">SUM(D22:D26)</f>
        <v>-166945389.76120543</v>
      </c>
      <c r="E28" s="101">
        <f t="shared" si="2"/>
        <v>-167021665.04609022</v>
      </c>
      <c r="F28" s="101">
        <f t="shared" si="2"/>
        <v>-167035387.69504008</v>
      </c>
      <c r="G28" s="101">
        <f t="shared" si="2"/>
        <v>-167155644.44476083</v>
      </c>
      <c r="H28" s="101">
        <f t="shared" si="2"/>
        <v>-167159243.09720427</v>
      </c>
      <c r="I28" s="101">
        <f t="shared" si="2"/>
        <v>-167116980.1803745</v>
      </c>
      <c r="J28" s="101">
        <f t="shared" si="2"/>
        <v>-167072590.92848632</v>
      </c>
      <c r="K28" s="101">
        <f t="shared" si="2"/>
        <v>-167002728.81207785</v>
      </c>
      <c r="L28" s="101">
        <f t="shared" si="2"/>
        <v>-166961624.99695262</v>
      </c>
      <c r="M28" s="101">
        <f t="shared" si="2"/>
        <v>-166917377.93193048</v>
      </c>
      <c r="N28" s="101">
        <f t="shared" si="2"/>
        <v>-166922967.94648024</v>
      </c>
      <c r="O28" s="101">
        <f t="shared" si="2"/>
        <v>-166924911.57524315</v>
      </c>
      <c r="P28" s="101">
        <f t="shared" si="2"/>
        <v>-166924978.98802856</v>
      </c>
      <c r="Q28" s="102">
        <f>P28</f>
        <v>-166924978.98802856</v>
      </c>
      <c r="R28" s="103"/>
    </row>
    <row r="29" spans="1:18" ht="15.75">
      <c r="A29" s="80">
        <f t="shared" si="0"/>
        <v>17</v>
      </c>
      <c r="B29" s="53" t="s">
        <v>383</v>
      </c>
      <c r="C29" s="54"/>
      <c r="D29" s="93"/>
      <c r="E29" s="93"/>
      <c r="F29" s="93"/>
      <c r="G29" s="104"/>
      <c r="H29" s="104"/>
      <c r="I29" s="104"/>
      <c r="J29" s="104"/>
      <c r="K29" s="104"/>
      <c r="L29" s="72"/>
      <c r="M29" s="10"/>
      <c r="N29" s="10"/>
      <c r="O29" s="10"/>
      <c r="P29" s="10"/>
      <c r="Q29" s="10"/>
    </row>
    <row r="30" spans="1:18">
      <c r="A30" s="80">
        <f t="shared" si="0"/>
        <v>18</v>
      </c>
      <c r="C30" s="6" t="s">
        <v>381</v>
      </c>
      <c r="D30" s="19">
        <v>-1216417</v>
      </c>
      <c r="E30" s="19">
        <v>-1216417</v>
      </c>
      <c r="F30" s="19">
        <v>-1216417</v>
      </c>
      <c r="G30" s="19">
        <v>-1216417</v>
      </c>
      <c r="H30" s="19">
        <v>-1216417</v>
      </c>
      <c r="I30" s="19">
        <v>-1216417</v>
      </c>
      <c r="J30" s="19">
        <v>-1216417</v>
      </c>
      <c r="K30" s="19">
        <v>-1216417</v>
      </c>
      <c r="L30" s="19">
        <v>-1216417</v>
      </c>
      <c r="M30" s="19">
        <v>-1216417</v>
      </c>
      <c r="N30" s="19">
        <v>-1216417</v>
      </c>
      <c r="O30" s="19">
        <v>-1216417</v>
      </c>
      <c r="P30" s="19">
        <v>-1216417</v>
      </c>
      <c r="Q30" s="14">
        <f>P30</f>
        <v>-1216417</v>
      </c>
    </row>
    <row r="31" spans="1:18">
      <c r="A31" s="80">
        <f t="shared" si="0"/>
        <v>19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10"/>
    </row>
    <row r="32" spans="1:18">
      <c r="A32" s="80">
        <f t="shared" si="0"/>
        <v>20</v>
      </c>
      <c r="C32" s="6" t="s">
        <v>377</v>
      </c>
      <c r="D32" s="72">
        <v>-8475714.2466139309</v>
      </c>
      <c r="E32" s="72">
        <v>-8383833.913634982</v>
      </c>
      <c r="F32" s="72">
        <v>-8295078.1009376571</v>
      </c>
      <c r="G32" s="72">
        <v>-8212891.0822362155</v>
      </c>
      <c r="H32" s="72">
        <v>-8135941.4965425357</v>
      </c>
      <c r="I32" s="72">
        <v>-8060497.4104617313</v>
      </c>
      <c r="J32" s="72">
        <v>-7998176.4026765488</v>
      </c>
      <c r="K32" s="72">
        <v>-7940332.4325065464</v>
      </c>
      <c r="L32" s="72">
        <v>-7897228.4024594929</v>
      </c>
      <c r="M32" s="72">
        <v>-7863096.8044484016</v>
      </c>
      <c r="N32" s="72">
        <v>-7890405.5204039179</v>
      </c>
      <c r="O32" s="72">
        <v>-7908061.4030929562</v>
      </c>
      <c r="P32" s="72">
        <v>-7914421.6156955548</v>
      </c>
      <c r="Q32" s="10">
        <f>P32</f>
        <v>-7914421.6156955548</v>
      </c>
    </row>
    <row r="33" spans="1:18">
      <c r="A33" s="80">
        <f t="shared" si="0"/>
        <v>21</v>
      </c>
      <c r="B33" s="92"/>
      <c r="C33" s="79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10"/>
    </row>
    <row r="34" spans="1:18">
      <c r="A34" s="80">
        <f t="shared" si="0"/>
        <v>22</v>
      </c>
      <c r="C34" s="6" t="s">
        <v>378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  <c r="N34" s="72">
        <v>0</v>
      </c>
      <c r="O34" s="72">
        <v>0</v>
      </c>
      <c r="P34" s="72">
        <v>0</v>
      </c>
      <c r="Q34" s="10">
        <f>P34</f>
        <v>0</v>
      </c>
    </row>
    <row r="35" spans="1:18">
      <c r="A35" s="80">
        <f t="shared" si="0"/>
        <v>23</v>
      </c>
      <c r="B35" s="92"/>
      <c r="C35" s="79"/>
      <c r="D35" s="72"/>
      <c r="E35" s="72"/>
      <c r="F35" s="72"/>
      <c r="G35" s="72"/>
      <c r="H35" s="72"/>
      <c r="I35" s="12"/>
      <c r="J35" s="12"/>
      <c r="K35" s="12"/>
      <c r="L35" s="72"/>
      <c r="M35" s="10"/>
      <c r="N35" s="10"/>
      <c r="O35" s="10"/>
      <c r="P35" s="10"/>
      <c r="Q35" s="10"/>
    </row>
    <row r="36" spans="1:18">
      <c r="A36" s="80">
        <f t="shared" si="0"/>
        <v>24</v>
      </c>
      <c r="C36" s="54" t="s">
        <v>384</v>
      </c>
      <c r="D36" s="101">
        <f t="shared" ref="D36:P36" si="3">SUM(D30:D34)</f>
        <v>-9692131.2466139309</v>
      </c>
      <c r="E36" s="101">
        <f t="shared" si="3"/>
        <v>-9600250.913634982</v>
      </c>
      <c r="F36" s="101">
        <f t="shared" si="3"/>
        <v>-9511495.1009376571</v>
      </c>
      <c r="G36" s="101">
        <f t="shared" si="3"/>
        <v>-9429308.0822362155</v>
      </c>
      <c r="H36" s="101">
        <f t="shared" si="3"/>
        <v>-9352358.4965425357</v>
      </c>
      <c r="I36" s="101">
        <f t="shared" si="3"/>
        <v>-9276914.4104617313</v>
      </c>
      <c r="J36" s="101">
        <f t="shared" si="3"/>
        <v>-9214593.4026765488</v>
      </c>
      <c r="K36" s="101">
        <f t="shared" si="3"/>
        <v>-9156749.4325065464</v>
      </c>
      <c r="L36" s="101">
        <f t="shared" si="3"/>
        <v>-9113645.4024594929</v>
      </c>
      <c r="M36" s="101">
        <f t="shared" si="3"/>
        <v>-9079513.8044484016</v>
      </c>
      <c r="N36" s="101">
        <f t="shared" si="3"/>
        <v>-9106822.5204039179</v>
      </c>
      <c r="O36" s="101">
        <f t="shared" si="3"/>
        <v>-9124478.4030929562</v>
      </c>
      <c r="P36" s="101">
        <f t="shared" si="3"/>
        <v>-9130838.6156955548</v>
      </c>
      <c r="Q36" s="102">
        <f>P36</f>
        <v>-9130838.6156955548</v>
      </c>
      <c r="R36" s="103"/>
    </row>
    <row r="37" spans="1:18">
      <c r="A37" s="80">
        <f t="shared" si="0"/>
        <v>25</v>
      </c>
      <c r="C37" s="54"/>
      <c r="D37" s="72"/>
      <c r="E37" s="72"/>
      <c r="F37" s="72"/>
      <c r="G37" s="12"/>
      <c r="H37" s="12"/>
      <c r="I37" s="12"/>
      <c r="J37" s="12"/>
      <c r="K37" s="12"/>
      <c r="L37" s="72"/>
      <c r="M37" s="10"/>
      <c r="N37" s="10"/>
      <c r="O37" s="10"/>
      <c r="P37" s="10"/>
      <c r="Q37" s="10"/>
    </row>
    <row r="38" spans="1:18" ht="15.75">
      <c r="A38" s="80">
        <f t="shared" si="0"/>
        <v>26</v>
      </c>
      <c r="B38" s="53" t="s">
        <v>385</v>
      </c>
      <c r="D38" s="12"/>
      <c r="E38" s="12"/>
      <c r="F38" s="12"/>
      <c r="G38" s="12"/>
      <c r="H38" s="12"/>
      <c r="I38" s="12"/>
      <c r="J38" s="12"/>
      <c r="K38" s="12"/>
      <c r="L38" s="12"/>
      <c r="M38" s="10"/>
      <c r="N38" s="10"/>
      <c r="O38" s="10"/>
      <c r="P38" s="10"/>
      <c r="Q38" s="10"/>
    </row>
    <row r="39" spans="1:18">
      <c r="A39" s="80">
        <f t="shared" si="0"/>
        <v>27</v>
      </c>
      <c r="C39" s="6" t="s">
        <v>381</v>
      </c>
      <c r="D39" s="19">
        <v>1641942</v>
      </c>
      <c r="E39" s="19">
        <v>1641942</v>
      </c>
      <c r="F39" s="19">
        <v>1641942</v>
      </c>
      <c r="G39" s="19">
        <v>1641942</v>
      </c>
      <c r="H39" s="19">
        <v>1641942</v>
      </c>
      <c r="I39" s="19">
        <v>1641942</v>
      </c>
      <c r="J39" s="19">
        <v>1641942</v>
      </c>
      <c r="K39" s="19">
        <v>1641942</v>
      </c>
      <c r="L39" s="19">
        <v>1641942</v>
      </c>
      <c r="M39" s="19">
        <v>1641942</v>
      </c>
      <c r="N39" s="19">
        <v>1641942</v>
      </c>
      <c r="O39" s="19">
        <v>1641942</v>
      </c>
      <c r="P39" s="19">
        <v>1641942</v>
      </c>
      <c r="Q39" s="14">
        <f>P39</f>
        <v>1641942</v>
      </c>
    </row>
    <row r="40" spans="1:18">
      <c r="A40" s="80">
        <f t="shared" si="0"/>
        <v>28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10"/>
    </row>
    <row r="41" spans="1:18">
      <c r="A41" s="80">
        <f t="shared" si="0"/>
        <v>29</v>
      </c>
      <c r="C41" s="6" t="s">
        <v>377</v>
      </c>
      <c r="D41" s="72">
        <v>239947.40696827479</v>
      </c>
      <c r="E41" s="72">
        <v>240373.96383513237</v>
      </c>
      <c r="F41" s="72">
        <v>240766.34733354353</v>
      </c>
      <c r="G41" s="72">
        <v>241120.89603117475</v>
      </c>
      <c r="H41" s="72">
        <v>241438.83040547062</v>
      </c>
      <c r="I41" s="72">
        <v>241718.9299789865</v>
      </c>
      <c r="J41" s="72">
        <v>241962.41522916697</v>
      </c>
      <c r="K41" s="72">
        <v>242162.07067965384</v>
      </c>
      <c r="L41" s="72">
        <v>242324.99426684639</v>
      </c>
      <c r="M41" s="72">
        <v>242452.37088956055</v>
      </c>
      <c r="N41" s="72">
        <v>242543.01564898039</v>
      </c>
      <c r="O41" s="72">
        <v>242600.48324155377</v>
      </c>
      <c r="P41" s="72">
        <v>242621.21897083282</v>
      </c>
      <c r="Q41" s="10">
        <f>P41</f>
        <v>242621.21897083282</v>
      </c>
    </row>
    <row r="42" spans="1:18">
      <c r="A42" s="80">
        <f t="shared" si="0"/>
        <v>30</v>
      </c>
      <c r="B42" s="80"/>
      <c r="C42" s="79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10"/>
    </row>
    <row r="43" spans="1:18">
      <c r="A43" s="80">
        <f t="shared" si="0"/>
        <v>31</v>
      </c>
      <c r="C43" s="6" t="s">
        <v>378</v>
      </c>
      <c r="D43" s="72">
        <v>-2254245</v>
      </c>
      <c r="E43" s="72">
        <v>-2254245</v>
      </c>
      <c r="F43" s="72">
        <v>-2254245</v>
      </c>
      <c r="G43" s="72">
        <v>-2254245</v>
      </c>
      <c r="H43" s="72">
        <v>-2254245</v>
      </c>
      <c r="I43" s="72">
        <v>-2254245</v>
      </c>
      <c r="J43" s="72">
        <v>-2254245</v>
      </c>
      <c r="K43" s="72">
        <v>-2254245</v>
      </c>
      <c r="L43" s="72">
        <v>-2254245</v>
      </c>
      <c r="M43" s="72">
        <v>-2254245</v>
      </c>
      <c r="N43" s="72">
        <v>-2254245</v>
      </c>
      <c r="O43" s="72">
        <v>-2254245</v>
      </c>
      <c r="P43" s="72">
        <v>-2254245</v>
      </c>
      <c r="Q43" s="10">
        <f>P43</f>
        <v>-2254245</v>
      </c>
    </row>
    <row r="44" spans="1:18">
      <c r="A44" s="80">
        <f t="shared" si="0"/>
        <v>32</v>
      </c>
      <c r="D44" s="72"/>
      <c r="E44" s="72"/>
      <c r="F44" s="72"/>
      <c r="G44" s="72"/>
      <c r="H44" s="72"/>
      <c r="I44" s="72"/>
      <c r="J44" s="72"/>
      <c r="K44" s="72"/>
      <c r="L44" s="72"/>
      <c r="M44" s="10"/>
      <c r="N44" s="10"/>
      <c r="O44" s="10"/>
      <c r="P44" s="10"/>
      <c r="Q44" s="10"/>
    </row>
    <row r="45" spans="1:18">
      <c r="A45" s="80">
        <f t="shared" si="0"/>
        <v>33</v>
      </c>
      <c r="C45" s="6" t="s">
        <v>386</v>
      </c>
      <c r="D45" s="72">
        <f>'WP B.5 B'!P45</f>
        <v>0</v>
      </c>
      <c r="E45" s="72">
        <f>D45</f>
        <v>0</v>
      </c>
      <c r="F45" s="72">
        <f t="shared" ref="F45:P45" si="4">E45</f>
        <v>0</v>
      </c>
      <c r="G45" s="72">
        <f t="shared" si="4"/>
        <v>0</v>
      </c>
      <c r="H45" s="72">
        <f t="shared" si="4"/>
        <v>0</v>
      </c>
      <c r="I45" s="72">
        <f t="shared" si="4"/>
        <v>0</v>
      </c>
      <c r="J45" s="72">
        <f t="shared" si="4"/>
        <v>0</v>
      </c>
      <c r="K45" s="72">
        <f t="shared" si="4"/>
        <v>0</v>
      </c>
      <c r="L45" s="72">
        <f t="shared" si="4"/>
        <v>0</v>
      </c>
      <c r="M45" s="72">
        <f t="shared" si="4"/>
        <v>0</v>
      </c>
      <c r="N45" s="72">
        <f t="shared" si="4"/>
        <v>0</v>
      </c>
      <c r="O45" s="72">
        <f t="shared" si="4"/>
        <v>0</v>
      </c>
      <c r="P45" s="72">
        <f t="shared" si="4"/>
        <v>0</v>
      </c>
      <c r="Q45" s="10">
        <f>0</f>
        <v>0</v>
      </c>
    </row>
    <row r="46" spans="1:18">
      <c r="A46" s="80">
        <f t="shared" si="0"/>
        <v>34</v>
      </c>
      <c r="B46" s="92"/>
      <c r="C46" s="79"/>
      <c r="D46" s="72"/>
      <c r="E46" s="72"/>
      <c r="F46" s="72"/>
      <c r="G46" s="72"/>
      <c r="H46" s="72"/>
      <c r="I46" s="12"/>
      <c r="J46" s="12"/>
      <c r="K46" s="12"/>
      <c r="L46" s="72"/>
      <c r="M46" s="10"/>
      <c r="N46" s="10"/>
      <c r="O46" s="10"/>
      <c r="P46" s="10"/>
      <c r="Q46" s="10"/>
    </row>
    <row r="47" spans="1:18">
      <c r="A47" s="80">
        <f t="shared" si="0"/>
        <v>35</v>
      </c>
      <c r="C47" s="54" t="s">
        <v>387</v>
      </c>
      <c r="D47" s="101">
        <f>SUM(D39:D45)</f>
        <v>-372355.59303172515</v>
      </c>
      <c r="E47" s="101">
        <f t="shared" ref="E47:P47" si="5">SUM(E39:E45)</f>
        <v>-371929.03616486769</v>
      </c>
      <c r="F47" s="101">
        <f t="shared" si="5"/>
        <v>-371536.65266645653</v>
      </c>
      <c r="G47" s="101">
        <f t="shared" si="5"/>
        <v>-371182.10396882519</v>
      </c>
      <c r="H47" s="101">
        <f t="shared" si="5"/>
        <v>-370864.16959452932</v>
      </c>
      <c r="I47" s="101">
        <f t="shared" si="5"/>
        <v>-370584.0700210135</v>
      </c>
      <c r="J47" s="101">
        <f t="shared" si="5"/>
        <v>-370340.58477083314</v>
      </c>
      <c r="K47" s="101">
        <f t="shared" si="5"/>
        <v>-370140.9293203461</v>
      </c>
      <c r="L47" s="101">
        <f t="shared" si="5"/>
        <v>-369978.00573315355</v>
      </c>
      <c r="M47" s="101">
        <f t="shared" si="5"/>
        <v>-369850.62911043945</v>
      </c>
      <c r="N47" s="101">
        <f t="shared" si="5"/>
        <v>-369759.98435101961</v>
      </c>
      <c r="O47" s="101">
        <f t="shared" si="5"/>
        <v>-369702.51675844612</v>
      </c>
      <c r="P47" s="101">
        <f t="shared" si="5"/>
        <v>-369681.78102916712</v>
      </c>
      <c r="Q47" s="102">
        <f>P47</f>
        <v>-369681.78102916712</v>
      </c>
      <c r="R47" s="103"/>
    </row>
    <row r="48" spans="1:18">
      <c r="A48" s="80">
        <f t="shared" si="0"/>
        <v>36</v>
      </c>
      <c r="D48" s="12"/>
      <c r="E48" s="12"/>
      <c r="F48" s="12"/>
      <c r="G48" s="12"/>
      <c r="H48" s="12"/>
      <c r="I48" s="12"/>
      <c r="J48" s="12"/>
      <c r="K48" s="12"/>
      <c r="L48" s="12"/>
      <c r="M48" s="10"/>
      <c r="N48" s="10"/>
      <c r="O48" s="10"/>
      <c r="P48" s="10"/>
      <c r="Q48" s="10"/>
    </row>
    <row r="49" spans="1:17" ht="15.75" thickBot="1">
      <c r="A49" s="80">
        <f t="shared" si="0"/>
        <v>37</v>
      </c>
      <c r="C49" t="s">
        <v>323</v>
      </c>
      <c r="D49" s="105">
        <f>D47+D36+D28+D19</f>
        <v>-268272648.38176647</v>
      </c>
      <c r="E49" s="105">
        <f t="shared" ref="E49:P49" si="6">E47+E36+E28+E19</f>
        <v>-268611469.46291399</v>
      </c>
      <c r="F49" s="105">
        <f t="shared" si="6"/>
        <v>-268862101.40951407</v>
      </c>
      <c r="G49" s="105">
        <f t="shared" si="6"/>
        <v>-269328381.9325608</v>
      </c>
      <c r="H49" s="105">
        <f t="shared" si="6"/>
        <v>-269517483.70367485</v>
      </c>
      <c r="I49" s="105">
        <f t="shared" si="6"/>
        <v>-269726892.40995455</v>
      </c>
      <c r="J49" s="105">
        <f t="shared" si="6"/>
        <v>-270671800.75819194</v>
      </c>
      <c r="K49" s="105">
        <f t="shared" si="6"/>
        <v>-270709866.64760774</v>
      </c>
      <c r="L49" s="105">
        <f t="shared" si="6"/>
        <v>-270760725.2033205</v>
      </c>
      <c r="M49" s="105">
        <f t="shared" si="6"/>
        <v>-270789222.67878282</v>
      </c>
      <c r="N49" s="105">
        <f t="shared" si="6"/>
        <v>-270927491.30978644</v>
      </c>
      <c r="O49" s="105">
        <f t="shared" si="6"/>
        <v>-271010226.84277999</v>
      </c>
      <c r="P49" s="105">
        <f t="shared" si="6"/>
        <v>-271039409.10200739</v>
      </c>
      <c r="Q49" s="105">
        <f>P49</f>
        <v>-271039409.10200739</v>
      </c>
    </row>
    <row r="50" spans="1:17" ht="15.75" thickTop="1"/>
    <row r="51" spans="1:17">
      <c r="C51" t="s">
        <v>314</v>
      </c>
    </row>
    <row r="52" spans="1:17">
      <c r="C52" s="225" t="s">
        <v>491</v>
      </c>
    </row>
    <row r="58" spans="1:17">
      <c r="D58" s="15"/>
    </row>
    <row r="59" spans="1:17">
      <c r="D59" s="15"/>
    </row>
    <row r="60" spans="1:17">
      <c r="D60" s="106"/>
    </row>
    <row r="61" spans="1:17">
      <c r="D61" s="15"/>
    </row>
    <row r="68" spans="4:4">
      <c r="D68" s="107"/>
    </row>
    <row r="70" spans="4:4">
      <c r="D70" s="106"/>
    </row>
    <row r="72" spans="4:4">
      <c r="D72" s="107"/>
    </row>
  </sheetData>
  <mergeCells count="4">
    <mergeCell ref="A1:Q1"/>
    <mergeCell ref="A2:Q2"/>
    <mergeCell ref="A3:Q3"/>
    <mergeCell ref="A4:Q4"/>
  </mergeCells>
  <printOptions horizontalCentered="1"/>
  <pageMargins left="0.38" right="0.34" top="0.84" bottom="1" header="0.25" footer="0.5"/>
  <pageSetup scale="41" orientation="landscape" r:id="rId1"/>
  <headerFooter alignWithMargins="0">
    <oddHeader xml:space="preserve">&amp;RCASE NO. 2024-00276 
FR 16(8)(b)
ATTACHMENT 1
</oddHeader>
    <oddFooter>&amp;R&amp;A
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4F2C2-BFF9-4891-A37E-3AF84202D002}">
  <sheetPr>
    <tabColor rgb="FF92D050"/>
  </sheetPr>
  <dimension ref="A1:J347"/>
  <sheetViews>
    <sheetView view="pageBreakPreview" zoomScale="80" zoomScaleNormal="90" zoomScaleSheetLayoutView="80" workbookViewId="0">
      <pane ySplit="18" topLeftCell="A19" activePane="bottomLeft" state="frozen"/>
      <selection activeCell="C38" sqref="C38"/>
      <selection pane="bottomLeft" activeCell="A19" sqref="A19:B19"/>
    </sheetView>
  </sheetViews>
  <sheetFormatPr defaultColWidth="8.88671875" defaultRowHeight="15"/>
  <cols>
    <col min="1" max="1" width="29.6640625" style="32" bestFit="1" customWidth="1"/>
    <col min="2" max="2" width="7.88671875" style="32" bestFit="1" customWidth="1"/>
    <col min="3" max="5" width="16.77734375" style="32" customWidth="1"/>
    <col min="6" max="6" width="2.77734375" style="32" customWidth="1"/>
    <col min="7" max="10" width="10.77734375" style="32" customWidth="1"/>
    <col min="11" max="16384" width="8.88671875" style="32"/>
  </cols>
  <sheetData>
    <row r="1" spans="1:10">
      <c r="A1" s="241" t="s">
        <v>476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>
      <c r="A2" s="241" t="s">
        <v>477</v>
      </c>
      <c r="B2" s="241"/>
      <c r="C2" s="241"/>
      <c r="D2" s="241"/>
      <c r="E2" s="241"/>
      <c r="F2" s="241"/>
      <c r="G2" s="241"/>
      <c r="H2" s="241"/>
      <c r="I2" s="241"/>
      <c r="J2" s="241"/>
    </row>
    <row r="3" spans="1:10">
      <c r="A3" s="242" t="s">
        <v>478</v>
      </c>
      <c r="B3" s="242"/>
      <c r="C3" s="242"/>
      <c r="D3" s="242"/>
      <c r="E3" s="242"/>
      <c r="F3" s="242"/>
      <c r="G3" s="242"/>
      <c r="H3" s="242"/>
      <c r="I3" s="242"/>
      <c r="J3" s="242"/>
    </row>
    <row r="4" spans="1:10">
      <c r="A4" s="242" t="s">
        <v>479</v>
      </c>
      <c r="B4" s="242"/>
      <c r="C4" s="242"/>
      <c r="D4" s="242"/>
      <c r="E4" s="242"/>
      <c r="F4" s="242"/>
      <c r="G4" s="242"/>
      <c r="H4" s="242"/>
      <c r="I4" s="242"/>
      <c r="J4" s="242"/>
    </row>
    <row r="5" spans="1:10">
      <c r="A5" s="242" t="s">
        <v>449</v>
      </c>
      <c r="B5" s="242"/>
      <c r="C5" s="242"/>
      <c r="D5" s="242"/>
      <c r="E5" s="242"/>
      <c r="F5" s="242"/>
      <c r="G5" s="242"/>
      <c r="H5" s="242"/>
      <c r="I5" s="242"/>
      <c r="J5" s="242"/>
    </row>
    <row r="7" spans="1:10" ht="15.75">
      <c r="B7" s="61"/>
      <c r="F7" s="61"/>
    </row>
    <row r="8" spans="1:10" ht="15.75">
      <c r="A8" s="5" t="s">
        <v>453</v>
      </c>
      <c r="B8" s="62"/>
      <c r="C8" s="63"/>
    </row>
    <row r="9" spans="1:10" ht="15.75">
      <c r="A9" s="5" t="s">
        <v>454</v>
      </c>
      <c r="B9" s="62"/>
      <c r="C9" s="63"/>
    </row>
    <row r="10" spans="1:10">
      <c r="C10" s="63"/>
    </row>
    <row r="11" spans="1:10" ht="15.75">
      <c r="A11" s="61" t="s">
        <v>397</v>
      </c>
      <c r="B11" s="61"/>
      <c r="C11" s="243" t="s">
        <v>459</v>
      </c>
      <c r="D11" s="243"/>
      <c r="E11" s="243"/>
    </row>
    <row r="12" spans="1:10" ht="31.5">
      <c r="B12" s="62"/>
      <c r="C12" s="64" t="s">
        <v>460</v>
      </c>
      <c r="D12" s="64" t="s">
        <v>461</v>
      </c>
      <c r="E12" s="64" t="s">
        <v>462</v>
      </c>
    </row>
    <row r="13" spans="1:10">
      <c r="C13" s="97">
        <f>C114</f>
        <v>-3625792.4424947249</v>
      </c>
      <c r="D13" s="98">
        <f>AVERAGE(C102:C114)</f>
        <v>-3720791.3711190415</v>
      </c>
      <c r="E13" s="98">
        <f>SUM(G103:G114)</f>
        <v>189997.85724863189</v>
      </c>
    </row>
    <row r="14" spans="1:10">
      <c r="B14" s="62"/>
    </row>
    <row r="15" spans="1:10">
      <c r="B15" s="62"/>
      <c r="C15" s="63"/>
    </row>
    <row r="16" spans="1:10" ht="15.75">
      <c r="A16" s="61" t="s">
        <v>463</v>
      </c>
      <c r="B16" s="62"/>
    </row>
    <row r="17" spans="1:10" ht="15.75">
      <c r="A17" s="5"/>
      <c r="B17" s="62"/>
      <c r="C17" s="239" t="s">
        <v>82</v>
      </c>
      <c r="D17" s="239"/>
      <c r="E17" s="239"/>
      <c r="G17" s="239" t="s">
        <v>464</v>
      </c>
      <c r="H17" s="239"/>
      <c r="I17" s="239"/>
      <c r="J17" s="239"/>
    </row>
    <row r="18" spans="1:10" ht="30">
      <c r="B18" s="62"/>
      <c r="C18" s="65" t="s">
        <v>465</v>
      </c>
      <c r="D18" s="65" t="s">
        <v>466</v>
      </c>
      <c r="E18" s="66" t="s">
        <v>467</v>
      </c>
      <c r="F18" s="67"/>
      <c r="G18" s="66" t="s">
        <v>465</v>
      </c>
      <c r="H18" s="66" t="s">
        <v>466</v>
      </c>
      <c r="I18" s="66" t="s">
        <v>468</v>
      </c>
      <c r="J18" s="66" t="s">
        <v>323</v>
      </c>
    </row>
    <row r="19" spans="1:10" ht="15.75">
      <c r="A19" s="240" t="s">
        <v>469</v>
      </c>
      <c r="B19" s="240"/>
      <c r="C19" s="97">
        <v>-5565572.5675896592</v>
      </c>
      <c r="D19" s="97">
        <v>-30215187.485404596</v>
      </c>
      <c r="E19" s="97">
        <f>C19+D19</f>
        <v>-35780760.052994251</v>
      </c>
    </row>
    <row r="20" spans="1:10">
      <c r="B20" s="68">
        <v>43251</v>
      </c>
      <c r="C20" s="32">
        <f>C19+G20</f>
        <v>-5544490.8535192218</v>
      </c>
      <c r="D20" s="32">
        <f>D19+H20+I20</f>
        <v>-30113666.432113923</v>
      </c>
      <c r="E20" s="32">
        <f>C20+D20</f>
        <v>-35658157.285633147</v>
      </c>
      <c r="G20" s="32">
        <v>21081.714070437138</v>
      </c>
      <c r="H20" s="32">
        <v>101521.05329067397</v>
      </c>
      <c r="J20" s="32">
        <f>SUM(G20:I20)</f>
        <v>122602.76736111111</v>
      </c>
    </row>
    <row r="21" spans="1:10">
      <c r="B21" s="68">
        <f>EOMONTH(B20,1)</f>
        <v>43281</v>
      </c>
      <c r="C21" s="32">
        <f t="shared" ref="C21:C84" si="0">C20+G21</f>
        <v>-5523409.1394487843</v>
      </c>
      <c r="D21" s="32">
        <f t="shared" ref="D21:D84" si="1">D20+H21+I21</f>
        <v>-30012145.378823251</v>
      </c>
      <c r="E21" s="32">
        <f t="shared" ref="E21:E84" si="2">C21+D21</f>
        <v>-35535554.518272035</v>
      </c>
      <c r="G21" s="32">
        <v>21081.714070437138</v>
      </c>
      <c r="H21" s="32">
        <v>101521.05329067397</v>
      </c>
      <c r="J21" s="32">
        <f t="shared" ref="J21:J84" si="3">SUM(G21:I21)</f>
        <v>122602.76736111111</v>
      </c>
    </row>
    <row r="22" spans="1:10">
      <c r="B22" s="68">
        <f t="shared" ref="B22:B85" si="4">EOMONTH(B21,1)</f>
        <v>43312</v>
      </c>
      <c r="C22" s="32">
        <f t="shared" si="0"/>
        <v>-5502327.4253783468</v>
      </c>
      <c r="D22" s="32">
        <f t="shared" si="1"/>
        <v>-29910624.325532578</v>
      </c>
      <c r="E22" s="32">
        <f t="shared" si="2"/>
        <v>-35412951.750910923</v>
      </c>
      <c r="G22" s="32">
        <v>21081.714070437138</v>
      </c>
      <c r="H22" s="32">
        <v>101521.05329067397</v>
      </c>
      <c r="J22" s="32">
        <f t="shared" si="3"/>
        <v>122602.76736111111</v>
      </c>
    </row>
    <row r="23" spans="1:10">
      <c r="B23" s="68">
        <f t="shared" si="4"/>
        <v>43343</v>
      </c>
      <c r="C23" s="32">
        <f t="shared" si="0"/>
        <v>-5481245.7113079093</v>
      </c>
      <c r="D23" s="32">
        <f t="shared" si="1"/>
        <v>-29809103.272241905</v>
      </c>
      <c r="E23" s="32">
        <f t="shared" si="2"/>
        <v>-35290348.983549818</v>
      </c>
      <c r="G23" s="32">
        <v>21081.714070437138</v>
      </c>
      <c r="H23" s="32">
        <v>101521.05329067397</v>
      </c>
      <c r="J23" s="32">
        <f t="shared" si="3"/>
        <v>122602.76736111111</v>
      </c>
    </row>
    <row r="24" spans="1:10">
      <c r="B24" s="68">
        <f t="shared" si="4"/>
        <v>43373</v>
      </c>
      <c r="C24" s="32">
        <f t="shared" si="0"/>
        <v>-5460163.9972374719</v>
      </c>
      <c r="D24" s="32">
        <f t="shared" si="1"/>
        <v>-29707582.218951233</v>
      </c>
      <c r="E24" s="32">
        <f t="shared" si="2"/>
        <v>-35167746.216188706</v>
      </c>
      <c r="G24" s="32">
        <v>21081.714070437138</v>
      </c>
      <c r="H24" s="32">
        <v>101521.05329067397</v>
      </c>
      <c r="J24" s="32">
        <f t="shared" si="3"/>
        <v>122602.76736111111</v>
      </c>
    </row>
    <row r="25" spans="1:10">
      <c r="B25" s="68">
        <f t="shared" si="4"/>
        <v>43404</v>
      </c>
      <c r="C25" s="32">
        <f t="shared" si="0"/>
        <v>-5439082.2831670344</v>
      </c>
      <c r="D25" s="32">
        <f t="shared" si="1"/>
        <v>-29606061.16566056</v>
      </c>
      <c r="E25" s="32">
        <f t="shared" si="2"/>
        <v>-35045143.448827595</v>
      </c>
      <c r="G25" s="32">
        <v>21081.714070437138</v>
      </c>
      <c r="H25" s="32">
        <v>101521.05329067397</v>
      </c>
      <c r="J25" s="32">
        <f t="shared" si="3"/>
        <v>122602.76736111111</v>
      </c>
    </row>
    <row r="26" spans="1:10">
      <c r="B26" s="68">
        <f t="shared" si="4"/>
        <v>43434</v>
      </c>
      <c r="C26" s="32">
        <f t="shared" si="0"/>
        <v>-5418000.5690965969</v>
      </c>
      <c r="D26" s="32">
        <f t="shared" si="1"/>
        <v>-29504540.112369888</v>
      </c>
      <c r="E26" s="32">
        <f t="shared" si="2"/>
        <v>-34922540.681466483</v>
      </c>
      <c r="G26" s="32">
        <v>21081.714070437138</v>
      </c>
      <c r="H26" s="32">
        <v>101521.05329067397</v>
      </c>
      <c r="J26" s="32">
        <f t="shared" si="3"/>
        <v>122602.76736111111</v>
      </c>
    </row>
    <row r="27" spans="1:10">
      <c r="B27" s="68">
        <f t="shared" si="4"/>
        <v>43465</v>
      </c>
      <c r="C27" s="32">
        <f t="shared" si="0"/>
        <v>-5396918.8550261594</v>
      </c>
      <c r="D27" s="32">
        <f t="shared" si="1"/>
        <v>-29403019.059079215</v>
      </c>
      <c r="E27" s="32">
        <f t="shared" si="2"/>
        <v>-34799937.914105371</v>
      </c>
      <c r="G27" s="32">
        <v>21081.714070437138</v>
      </c>
      <c r="H27" s="32">
        <v>101521.05329067397</v>
      </c>
      <c r="J27" s="32">
        <f t="shared" si="3"/>
        <v>122602.76736111111</v>
      </c>
    </row>
    <row r="28" spans="1:10">
      <c r="B28" s="68">
        <f t="shared" si="4"/>
        <v>43496</v>
      </c>
      <c r="C28" s="32">
        <f t="shared" si="0"/>
        <v>-5375837.140955722</v>
      </c>
      <c r="D28" s="32">
        <f t="shared" si="1"/>
        <v>-29301498.005788542</v>
      </c>
      <c r="E28" s="32">
        <f t="shared" si="2"/>
        <v>-34677335.146744266</v>
      </c>
      <c r="G28" s="32">
        <v>21081.714070437138</v>
      </c>
      <c r="H28" s="32">
        <v>101521.05329067397</v>
      </c>
      <c r="J28" s="32">
        <f t="shared" si="3"/>
        <v>122602.76736111111</v>
      </c>
    </row>
    <row r="29" spans="1:10">
      <c r="B29" s="68">
        <f t="shared" si="4"/>
        <v>43524</v>
      </c>
      <c r="C29" s="32">
        <f t="shared" si="0"/>
        <v>-5354755.4268852845</v>
      </c>
      <c r="D29" s="32">
        <f t="shared" si="1"/>
        <v>-29199976.95249787</v>
      </c>
      <c r="E29" s="32">
        <f t="shared" si="2"/>
        <v>-34554732.379383154</v>
      </c>
      <c r="G29" s="32">
        <v>21081.714070437138</v>
      </c>
      <c r="H29" s="32">
        <v>101521.05329067397</v>
      </c>
      <c r="J29" s="32">
        <f t="shared" si="3"/>
        <v>122602.76736111111</v>
      </c>
    </row>
    <row r="30" spans="1:10">
      <c r="B30" s="68">
        <f t="shared" si="4"/>
        <v>43555</v>
      </c>
      <c r="C30" s="32">
        <f t="shared" si="0"/>
        <v>-5333673.712814847</v>
      </c>
      <c r="D30" s="32">
        <f t="shared" si="1"/>
        <v>-29098455.899207197</v>
      </c>
      <c r="E30" s="32">
        <f t="shared" si="2"/>
        <v>-34432129.612022042</v>
      </c>
      <c r="G30" s="32">
        <v>21081.714070437138</v>
      </c>
      <c r="H30" s="32">
        <v>101521.05329067397</v>
      </c>
      <c r="J30" s="32">
        <f t="shared" si="3"/>
        <v>122602.76736111111</v>
      </c>
    </row>
    <row r="31" spans="1:10">
      <c r="A31" s="69" t="s">
        <v>470</v>
      </c>
      <c r="B31" s="99">
        <f t="shared" si="4"/>
        <v>43585</v>
      </c>
      <c r="C31" s="70">
        <f t="shared" si="0"/>
        <v>-5312591.9987444095</v>
      </c>
      <c r="D31" s="70">
        <f t="shared" si="1"/>
        <v>-28997557.101930004</v>
      </c>
      <c r="E31" s="70">
        <f t="shared" si="2"/>
        <v>-34310149.100674413</v>
      </c>
      <c r="F31" s="70"/>
      <c r="G31" s="70">
        <v>21081.714070437138</v>
      </c>
      <c r="H31" s="70">
        <v>100898.7972771927</v>
      </c>
      <c r="I31" s="70"/>
      <c r="J31" s="70">
        <f t="shared" si="3"/>
        <v>121980.51134762984</v>
      </c>
    </row>
    <row r="32" spans="1:10">
      <c r="B32" s="68">
        <f t="shared" si="4"/>
        <v>43616</v>
      </c>
      <c r="C32" s="32">
        <f t="shared" si="0"/>
        <v>-5291510.2846739721</v>
      </c>
      <c r="D32" s="32">
        <f t="shared" si="1"/>
        <v>-28896658.30465281</v>
      </c>
      <c r="E32" s="32">
        <f t="shared" si="2"/>
        <v>-34188168.589326784</v>
      </c>
      <c r="G32" s="32">
        <v>21081.714070437138</v>
      </c>
      <c r="H32" s="32">
        <v>100898.7972771927</v>
      </c>
      <c r="J32" s="32">
        <f t="shared" si="3"/>
        <v>121980.51134762984</v>
      </c>
    </row>
    <row r="33" spans="2:10">
      <c r="B33" s="68">
        <f t="shared" si="4"/>
        <v>43646</v>
      </c>
      <c r="C33" s="32">
        <f t="shared" si="0"/>
        <v>-5270428.5706035346</v>
      </c>
      <c r="D33" s="32">
        <f t="shared" si="1"/>
        <v>-28795759.507375617</v>
      </c>
      <c r="E33" s="32">
        <f t="shared" si="2"/>
        <v>-34066188.077979147</v>
      </c>
      <c r="G33" s="32">
        <v>21081.714070437138</v>
      </c>
      <c r="H33" s="32">
        <v>100898.7972771927</v>
      </c>
      <c r="J33" s="32">
        <f t="shared" si="3"/>
        <v>121980.51134762984</v>
      </c>
    </row>
    <row r="34" spans="2:10">
      <c r="B34" s="68">
        <f t="shared" si="4"/>
        <v>43677</v>
      </c>
      <c r="C34" s="32">
        <f t="shared" si="0"/>
        <v>-5249346.8565330971</v>
      </c>
      <c r="D34">
        <f t="shared" si="1"/>
        <v>-28694860.710098423</v>
      </c>
      <c r="E34" s="32">
        <f t="shared" si="2"/>
        <v>-33944207.566631518</v>
      </c>
      <c r="G34" s="32">
        <v>21081.714070437138</v>
      </c>
      <c r="H34" s="32">
        <v>100898.7972771927</v>
      </c>
      <c r="J34" s="32">
        <f t="shared" si="3"/>
        <v>121980.51134762984</v>
      </c>
    </row>
    <row r="35" spans="2:10">
      <c r="B35" s="68">
        <f t="shared" si="4"/>
        <v>43708</v>
      </c>
      <c r="C35" s="32">
        <f t="shared" si="0"/>
        <v>-5228265.1424626596</v>
      </c>
      <c r="D35" s="32">
        <f t="shared" si="1"/>
        <v>-28593961.91282123</v>
      </c>
      <c r="E35" s="32">
        <f t="shared" si="2"/>
        <v>-33822227.055283889</v>
      </c>
      <c r="G35" s="32">
        <v>21081.714070437138</v>
      </c>
      <c r="H35" s="32">
        <v>100898.7972771927</v>
      </c>
      <c r="J35" s="32">
        <f t="shared" si="3"/>
        <v>121980.51134762984</v>
      </c>
    </row>
    <row r="36" spans="2:10">
      <c r="B36" s="68">
        <f t="shared" si="4"/>
        <v>43738</v>
      </c>
      <c r="C36" s="32">
        <f t="shared" si="0"/>
        <v>-5207183.4283922222</v>
      </c>
      <c r="D36" s="32">
        <f t="shared" si="1"/>
        <v>-28493063.115544036</v>
      </c>
      <c r="E36" s="32">
        <f t="shared" si="2"/>
        <v>-33700246.54393626</v>
      </c>
      <c r="G36" s="32">
        <v>21081.714070437138</v>
      </c>
      <c r="H36" s="32">
        <v>100898.7972771927</v>
      </c>
      <c r="J36" s="32">
        <f t="shared" si="3"/>
        <v>121980.51134762984</v>
      </c>
    </row>
    <row r="37" spans="2:10">
      <c r="B37" s="68">
        <f t="shared" si="4"/>
        <v>43769</v>
      </c>
      <c r="C37" s="32">
        <f t="shared" si="0"/>
        <v>-5186101.7143217847</v>
      </c>
      <c r="D37" s="32">
        <f t="shared" si="1"/>
        <v>-28392164.318266843</v>
      </c>
      <c r="E37" s="32">
        <f t="shared" si="2"/>
        <v>-33578266.032588631</v>
      </c>
      <c r="G37" s="32">
        <v>21081.714070437138</v>
      </c>
      <c r="H37" s="32">
        <v>100898.7972771927</v>
      </c>
      <c r="J37" s="32">
        <f t="shared" si="3"/>
        <v>121980.51134762984</v>
      </c>
    </row>
    <row r="38" spans="2:10">
      <c r="B38" s="68">
        <f t="shared" si="4"/>
        <v>43799</v>
      </c>
      <c r="C38" s="32">
        <f t="shared" si="0"/>
        <v>-5165020.0002513472</v>
      </c>
      <c r="D38" s="32">
        <f t="shared" si="1"/>
        <v>-28291265.520989649</v>
      </c>
      <c r="E38" s="32">
        <f t="shared" si="2"/>
        <v>-33456285.521240994</v>
      </c>
      <c r="G38" s="32">
        <v>21081.714070437138</v>
      </c>
      <c r="H38" s="32">
        <v>100898.7972771927</v>
      </c>
      <c r="J38" s="32">
        <f t="shared" si="3"/>
        <v>121980.51134762984</v>
      </c>
    </row>
    <row r="39" spans="2:10">
      <c r="B39" s="68">
        <f t="shared" si="4"/>
        <v>43830</v>
      </c>
      <c r="C39" s="32">
        <f t="shared" si="0"/>
        <v>-5143938.2861809097</v>
      </c>
      <c r="D39" s="32">
        <f t="shared" si="1"/>
        <v>-28190366.723712455</v>
      </c>
      <c r="E39" s="32">
        <f t="shared" si="2"/>
        <v>-33334305.009893365</v>
      </c>
      <c r="G39" s="32">
        <v>21081.714070437138</v>
      </c>
      <c r="H39" s="32">
        <v>100898.7972771927</v>
      </c>
      <c r="J39" s="32">
        <f t="shared" si="3"/>
        <v>121980.51134762984</v>
      </c>
    </row>
    <row r="40" spans="2:10">
      <c r="B40" s="68">
        <f t="shared" si="4"/>
        <v>43861</v>
      </c>
      <c r="C40" s="32">
        <f t="shared" si="0"/>
        <v>-5122856.5721104722</v>
      </c>
      <c r="D40" s="32">
        <f t="shared" si="1"/>
        <v>-28089467.926435262</v>
      </c>
      <c r="E40" s="32">
        <f t="shared" si="2"/>
        <v>-33212324.498545736</v>
      </c>
      <c r="G40" s="32">
        <v>21081.714070437138</v>
      </c>
      <c r="H40" s="32">
        <v>100898.7972771927</v>
      </c>
      <c r="J40" s="32">
        <f t="shared" si="3"/>
        <v>121980.51134762984</v>
      </c>
    </row>
    <row r="41" spans="2:10">
      <c r="B41" s="68">
        <f t="shared" si="4"/>
        <v>43890</v>
      </c>
      <c r="C41" s="32">
        <f t="shared" si="0"/>
        <v>-5101774.8580400348</v>
      </c>
      <c r="D41" s="32">
        <f t="shared" si="1"/>
        <v>-27988569.129158068</v>
      </c>
      <c r="E41" s="32">
        <f t="shared" si="2"/>
        <v>-33090343.987198103</v>
      </c>
      <c r="G41" s="32">
        <v>21081.714070437138</v>
      </c>
      <c r="H41" s="32">
        <v>100898.7972771927</v>
      </c>
      <c r="J41" s="32">
        <f t="shared" si="3"/>
        <v>121980.51134762984</v>
      </c>
    </row>
    <row r="42" spans="2:10">
      <c r="B42" s="68">
        <f t="shared" si="4"/>
        <v>43921</v>
      </c>
      <c r="C42" s="32">
        <f t="shared" si="0"/>
        <v>-5080693.1439695973</v>
      </c>
      <c r="D42" s="32">
        <f t="shared" si="1"/>
        <v>-27887670.331880875</v>
      </c>
      <c r="E42" s="32">
        <f t="shared" si="2"/>
        <v>-32968363.47585047</v>
      </c>
      <c r="G42" s="32">
        <v>21081.714070437138</v>
      </c>
      <c r="H42" s="32">
        <v>100898.7972771927</v>
      </c>
      <c r="J42" s="32">
        <f t="shared" si="3"/>
        <v>121980.51134762984</v>
      </c>
    </row>
    <row r="43" spans="2:10">
      <c r="B43" s="68">
        <f t="shared" si="4"/>
        <v>43951</v>
      </c>
      <c r="C43" s="32">
        <f t="shared" si="0"/>
        <v>-5059611.4298991598</v>
      </c>
      <c r="D43" s="32">
        <f t="shared" si="1"/>
        <v>-27786771.534603681</v>
      </c>
      <c r="E43" s="32">
        <f t="shared" si="2"/>
        <v>-32846382.964502841</v>
      </c>
      <c r="G43" s="32">
        <v>21081.714070437138</v>
      </c>
      <c r="H43" s="32">
        <v>100898.7972771927</v>
      </c>
      <c r="J43" s="32">
        <f t="shared" si="3"/>
        <v>121980.51134762984</v>
      </c>
    </row>
    <row r="44" spans="2:10">
      <c r="B44" s="68">
        <f t="shared" si="4"/>
        <v>43982</v>
      </c>
      <c r="C44" s="32">
        <f t="shared" si="0"/>
        <v>-5038529.7158287223</v>
      </c>
      <c r="D44" s="32">
        <f t="shared" si="1"/>
        <v>-27685872.737326488</v>
      </c>
      <c r="E44" s="32">
        <f t="shared" si="2"/>
        <v>-32724402.453155212</v>
      </c>
      <c r="G44" s="32">
        <v>21081.714070437138</v>
      </c>
      <c r="H44" s="32">
        <v>100898.7972771927</v>
      </c>
      <c r="J44" s="32">
        <f t="shared" si="3"/>
        <v>121980.51134762984</v>
      </c>
    </row>
    <row r="45" spans="2:10">
      <c r="B45" s="68">
        <f t="shared" si="4"/>
        <v>44012</v>
      </c>
      <c r="C45" s="32">
        <f t="shared" si="0"/>
        <v>-5017448.0017582849</v>
      </c>
      <c r="D45" s="32">
        <f t="shared" si="1"/>
        <v>-27584973.940049294</v>
      </c>
      <c r="E45" s="32">
        <f t="shared" si="2"/>
        <v>-32602421.941807579</v>
      </c>
      <c r="G45" s="32">
        <v>21081.714070437138</v>
      </c>
      <c r="H45" s="32">
        <v>100898.7972771927</v>
      </c>
      <c r="J45" s="32">
        <f t="shared" si="3"/>
        <v>121980.51134762984</v>
      </c>
    </row>
    <row r="46" spans="2:10">
      <c r="B46" s="68">
        <f t="shared" si="4"/>
        <v>44043</v>
      </c>
      <c r="C46" s="32">
        <f t="shared" si="0"/>
        <v>-4996366.2876878474</v>
      </c>
      <c r="D46" s="32">
        <f t="shared" si="1"/>
        <v>-27484075.142772101</v>
      </c>
      <c r="E46" s="32">
        <f t="shared" si="2"/>
        <v>-32480441.430459946</v>
      </c>
      <c r="G46" s="32">
        <v>21081.714070437138</v>
      </c>
      <c r="H46" s="32">
        <v>100898.7972771927</v>
      </c>
      <c r="J46" s="32">
        <f t="shared" si="3"/>
        <v>121980.51134762984</v>
      </c>
    </row>
    <row r="47" spans="2:10">
      <c r="B47" s="68">
        <f t="shared" si="4"/>
        <v>44074</v>
      </c>
      <c r="C47" s="32">
        <f t="shared" si="0"/>
        <v>-4975284.5736174099</v>
      </c>
      <c r="D47" s="32">
        <f t="shared" si="1"/>
        <v>-27383176.345494907</v>
      </c>
      <c r="E47" s="32">
        <f t="shared" si="2"/>
        <v>-32358460.919112317</v>
      </c>
      <c r="G47" s="32">
        <v>21081.714070437138</v>
      </c>
      <c r="H47" s="32">
        <v>100898.7972771927</v>
      </c>
      <c r="J47" s="32">
        <f t="shared" si="3"/>
        <v>121980.51134762984</v>
      </c>
    </row>
    <row r="48" spans="2:10">
      <c r="B48" s="68">
        <f t="shared" si="4"/>
        <v>44104</v>
      </c>
      <c r="C48" s="32">
        <f t="shared" si="0"/>
        <v>-4954202.8595469724</v>
      </c>
      <c r="D48" s="32">
        <f t="shared" si="1"/>
        <v>-27282277.548217714</v>
      </c>
      <c r="E48" s="32">
        <f t="shared" si="2"/>
        <v>-32236480.407764688</v>
      </c>
      <c r="G48" s="32">
        <v>21081.714070437138</v>
      </c>
      <c r="H48" s="32">
        <v>100898.7972771927</v>
      </c>
      <c r="J48" s="32">
        <f t="shared" si="3"/>
        <v>121980.51134762984</v>
      </c>
    </row>
    <row r="49" spans="2:10">
      <c r="B49" s="68">
        <f t="shared" si="4"/>
        <v>44135</v>
      </c>
      <c r="C49" s="32">
        <f t="shared" si="0"/>
        <v>-4933121.145476535</v>
      </c>
      <c r="D49" s="32">
        <f t="shared" si="1"/>
        <v>-27181378.75094052</v>
      </c>
      <c r="E49" s="32">
        <f t="shared" si="2"/>
        <v>-32114499.896417055</v>
      </c>
      <c r="G49" s="32">
        <v>21081.714070437138</v>
      </c>
      <c r="H49" s="32">
        <v>100898.7972771927</v>
      </c>
      <c r="J49" s="32">
        <f t="shared" si="3"/>
        <v>121980.51134762984</v>
      </c>
    </row>
    <row r="50" spans="2:10">
      <c r="B50" s="68">
        <f t="shared" si="4"/>
        <v>44165</v>
      </c>
      <c r="C50" s="32">
        <f t="shared" si="0"/>
        <v>-4912039.4314060975</v>
      </c>
      <c r="D50" s="32">
        <f t="shared" si="1"/>
        <v>-27080479.953663327</v>
      </c>
      <c r="E50" s="32">
        <f t="shared" si="2"/>
        <v>-31992519.385069422</v>
      </c>
      <c r="G50" s="32">
        <v>21081.714070437138</v>
      </c>
      <c r="H50" s="32">
        <v>100898.7972771927</v>
      </c>
      <c r="J50" s="32">
        <f t="shared" si="3"/>
        <v>121980.51134762984</v>
      </c>
    </row>
    <row r="51" spans="2:10">
      <c r="B51" s="68">
        <f t="shared" si="4"/>
        <v>44196</v>
      </c>
      <c r="C51" s="32">
        <f t="shared" si="0"/>
        <v>-4890957.71733566</v>
      </c>
      <c r="D51" s="32">
        <f t="shared" si="1"/>
        <v>-26979581.156386133</v>
      </c>
      <c r="E51" s="32">
        <f t="shared" si="2"/>
        <v>-31870538.873721793</v>
      </c>
      <c r="G51" s="32">
        <v>21081.714070437138</v>
      </c>
      <c r="H51" s="32">
        <v>100898.7972771927</v>
      </c>
      <c r="J51" s="32">
        <f t="shared" si="3"/>
        <v>121980.51134762984</v>
      </c>
    </row>
    <row r="52" spans="2:10">
      <c r="B52" s="68">
        <f t="shared" si="4"/>
        <v>44227</v>
      </c>
      <c r="C52" s="32">
        <f t="shared" si="0"/>
        <v>-4869876.0032652225</v>
      </c>
      <c r="D52" s="32">
        <f t="shared" si="1"/>
        <v>-26878682.35910894</v>
      </c>
      <c r="E52" s="32">
        <f t="shared" si="2"/>
        <v>-31748558.362374164</v>
      </c>
      <c r="G52" s="32">
        <v>21081.714070437138</v>
      </c>
      <c r="H52" s="32">
        <v>100898.7972771927</v>
      </c>
      <c r="J52" s="32">
        <f t="shared" si="3"/>
        <v>121980.51134762984</v>
      </c>
    </row>
    <row r="53" spans="2:10">
      <c r="B53" s="68">
        <f t="shared" si="4"/>
        <v>44255</v>
      </c>
      <c r="C53" s="32">
        <f t="shared" si="0"/>
        <v>-4848794.2891947851</v>
      </c>
      <c r="D53" s="32">
        <f t="shared" si="1"/>
        <v>-26777783.561831746</v>
      </c>
      <c r="E53" s="32">
        <f t="shared" si="2"/>
        <v>-31626577.851026531</v>
      </c>
      <c r="G53" s="32">
        <v>21081.714070437138</v>
      </c>
      <c r="H53" s="32">
        <v>100898.7972771927</v>
      </c>
      <c r="J53" s="32">
        <f t="shared" si="3"/>
        <v>121980.51134762984</v>
      </c>
    </row>
    <row r="54" spans="2:10">
      <c r="B54" s="68">
        <f t="shared" si="4"/>
        <v>44286</v>
      </c>
      <c r="C54" s="32">
        <f t="shared" si="0"/>
        <v>-4827712.5751243476</v>
      </c>
      <c r="D54" s="32">
        <f t="shared" si="1"/>
        <v>-26676884.764554553</v>
      </c>
      <c r="E54" s="32">
        <f t="shared" si="2"/>
        <v>-31504597.339678898</v>
      </c>
      <c r="G54" s="32">
        <v>21081.714070437138</v>
      </c>
      <c r="H54" s="32">
        <v>100898.7972771927</v>
      </c>
      <c r="J54" s="32">
        <f t="shared" si="3"/>
        <v>121980.51134762984</v>
      </c>
    </row>
    <row r="55" spans="2:10">
      <c r="B55" s="68">
        <f t="shared" si="4"/>
        <v>44316</v>
      </c>
      <c r="C55" s="32">
        <f t="shared" si="0"/>
        <v>-4806630.8610539101</v>
      </c>
      <c r="D55" s="32">
        <f t="shared" si="1"/>
        <v>-26575985.967277359</v>
      </c>
      <c r="E55" s="32">
        <f t="shared" si="2"/>
        <v>-31382616.828331269</v>
      </c>
      <c r="G55" s="32">
        <v>21081.714070437138</v>
      </c>
      <c r="H55" s="32">
        <v>100898.7972771927</v>
      </c>
      <c r="J55" s="32">
        <f t="shared" si="3"/>
        <v>121980.51134762984</v>
      </c>
    </row>
    <row r="56" spans="2:10">
      <c r="B56" s="68">
        <f t="shared" si="4"/>
        <v>44347</v>
      </c>
      <c r="C56" s="32">
        <f t="shared" si="0"/>
        <v>-4785549.1469834726</v>
      </c>
      <c r="D56" s="32">
        <f t="shared" si="1"/>
        <v>-26475087.170000166</v>
      </c>
      <c r="E56" s="32">
        <f t="shared" si="2"/>
        <v>-31260636.31698364</v>
      </c>
      <c r="G56" s="32">
        <v>21081.714070437138</v>
      </c>
      <c r="H56" s="32">
        <v>100898.7972771927</v>
      </c>
      <c r="J56" s="32">
        <f t="shared" si="3"/>
        <v>121980.51134762984</v>
      </c>
    </row>
    <row r="57" spans="2:10">
      <c r="B57" s="68">
        <f t="shared" si="4"/>
        <v>44377</v>
      </c>
      <c r="C57" s="32">
        <f t="shared" si="0"/>
        <v>-4764467.4329130352</v>
      </c>
      <c r="D57" s="32">
        <f t="shared" si="1"/>
        <v>-26374188.372722972</v>
      </c>
      <c r="E57" s="32">
        <f t="shared" si="2"/>
        <v>-31138655.805636007</v>
      </c>
      <c r="G57" s="32">
        <v>21081.714070437138</v>
      </c>
      <c r="H57" s="32">
        <v>100898.7972771927</v>
      </c>
      <c r="J57" s="32">
        <f t="shared" si="3"/>
        <v>121980.51134762984</v>
      </c>
    </row>
    <row r="58" spans="2:10">
      <c r="B58" s="68">
        <f t="shared" si="4"/>
        <v>44408</v>
      </c>
      <c r="C58" s="32">
        <f t="shared" si="0"/>
        <v>-4743385.7188425977</v>
      </c>
      <c r="D58" s="32">
        <f t="shared" si="1"/>
        <v>-26273289.575445779</v>
      </c>
      <c r="E58" s="32">
        <f t="shared" si="2"/>
        <v>-31016675.294288374</v>
      </c>
      <c r="G58" s="32">
        <v>21081.714070437138</v>
      </c>
      <c r="H58" s="32">
        <v>100898.7972771927</v>
      </c>
      <c r="J58" s="32">
        <f t="shared" si="3"/>
        <v>121980.51134762984</v>
      </c>
    </row>
    <row r="59" spans="2:10">
      <c r="B59" s="68">
        <f t="shared" si="4"/>
        <v>44439</v>
      </c>
      <c r="C59" s="32">
        <f t="shared" si="0"/>
        <v>-4722304.0047721602</v>
      </c>
      <c r="D59" s="32">
        <f t="shared" si="1"/>
        <v>-26172390.778168585</v>
      </c>
      <c r="E59" s="32">
        <f t="shared" si="2"/>
        <v>-30894694.782940745</v>
      </c>
      <c r="G59" s="32">
        <v>21081.714070437138</v>
      </c>
      <c r="H59" s="32">
        <v>100898.7972771927</v>
      </c>
      <c r="J59" s="32">
        <f t="shared" si="3"/>
        <v>121980.51134762984</v>
      </c>
    </row>
    <row r="60" spans="2:10">
      <c r="B60" s="68">
        <f t="shared" si="4"/>
        <v>44469</v>
      </c>
      <c r="C60" s="32">
        <f t="shared" si="0"/>
        <v>-4701222.2907017227</v>
      </c>
      <c r="D60" s="32">
        <f t="shared" si="1"/>
        <v>-26071491.980891392</v>
      </c>
      <c r="E60" s="32">
        <f t="shared" si="2"/>
        <v>-30772714.271593116</v>
      </c>
      <c r="G60" s="32">
        <v>21081.714070437138</v>
      </c>
      <c r="H60" s="32">
        <v>100898.7972771927</v>
      </c>
      <c r="J60" s="32">
        <f t="shared" si="3"/>
        <v>121980.51134762984</v>
      </c>
    </row>
    <row r="61" spans="2:10">
      <c r="B61" s="68">
        <f t="shared" si="4"/>
        <v>44500</v>
      </c>
      <c r="C61" s="32">
        <f t="shared" si="0"/>
        <v>-4680140.5766312853</v>
      </c>
      <c r="D61" s="32">
        <f t="shared" si="1"/>
        <v>-25970593.183614198</v>
      </c>
      <c r="E61" s="32">
        <f t="shared" si="2"/>
        <v>-30650733.760245483</v>
      </c>
      <c r="G61" s="32">
        <v>21081.714070437138</v>
      </c>
      <c r="H61" s="32">
        <v>100898.7972771927</v>
      </c>
      <c r="J61" s="32">
        <f t="shared" si="3"/>
        <v>121980.51134762984</v>
      </c>
    </row>
    <row r="62" spans="2:10">
      <c r="B62" s="68">
        <f t="shared" si="4"/>
        <v>44530</v>
      </c>
      <c r="C62" s="32">
        <f t="shared" si="0"/>
        <v>-4659058.8625608478</v>
      </c>
      <c r="D62" s="32">
        <f t="shared" si="1"/>
        <v>-25869694.386337005</v>
      </c>
      <c r="E62" s="32">
        <f t="shared" si="2"/>
        <v>-30528753.248897851</v>
      </c>
      <c r="G62" s="32">
        <v>21081.714070437138</v>
      </c>
      <c r="H62" s="32">
        <v>100898.7972771927</v>
      </c>
      <c r="J62" s="32">
        <f t="shared" si="3"/>
        <v>121980.51134762984</v>
      </c>
    </row>
    <row r="63" spans="2:10">
      <c r="B63" s="68">
        <f t="shared" si="4"/>
        <v>44561</v>
      </c>
      <c r="C63" s="32">
        <f t="shared" si="0"/>
        <v>-4637977.1484904103</v>
      </c>
      <c r="D63" s="32">
        <f t="shared" si="1"/>
        <v>-25768795.589059811</v>
      </c>
      <c r="E63" s="32">
        <f t="shared" si="2"/>
        <v>-30406772.737550221</v>
      </c>
      <c r="G63" s="32">
        <v>21081.714070437138</v>
      </c>
      <c r="H63" s="32">
        <v>100898.7972771927</v>
      </c>
      <c r="J63" s="32">
        <f t="shared" si="3"/>
        <v>121980.51134762984</v>
      </c>
    </row>
    <row r="64" spans="2:10">
      <c r="B64" s="68">
        <f t="shared" si="4"/>
        <v>44592</v>
      </c>
      <c r="C64" s="32">
        <f t="shared" si="0"/>
        <v>-4616895.4344199728</v>
      </c>
      <c r="D64" s="32">
        <f t="shared" si="1"/>
        <v>-25667896.791782618</v>
      </c>
      <c r="E64" s="32">
        <f t="shared" si="2"/>
        <v>-30284792.226202592</v>
      </c>
      <c r="G64" s="32">
        <v>21081.714070437138</v>
      </c>
      <c r="H64" s="32">
        <v>100898.7972771927</v>
      </c>
      <c r="J64" s="32">
        <f t="shared" si="3"/>
        <v>121980.51134762984</v>
      </c>
    </row>
    <row r="65" spans="2:10">
      <c r="B65" s="68">
        <f t="shared" si="4"/>
        <v>44620</v>
      </c>
      <c r="C65" s="32">
        <f t="shared" si="0"/>
        <v>-4595813.7203495353</v>
      </c>
      <c r="D65" s="32">
        <f t="shared" si="1"/>
        <v>-25566997.994505424</v>
      </c>
      <c r="E65" s="32">
        <f t="shared" si="2"/>
        <v>-30162811.714854959</v>
      </c>
      <c r="G65" s="32">
        <v>21081.714070437138</v>
      </c>
      <c r="H65" s="32">
        <v>100898.7972771927</v>
      </c>
      <c r="J65" s="32">
        <f t="shared" si="3"/>
        <v>121980.51134762984</v>
      </c>
    </row>
    <row r="66" spans="2:10">
      <c r="B66" s="68">
        <f t="shared" si="4"/>
        <v>44651</v>
      </c>
      <c r="C66" s="32">
        <f t="shared" si="0"/>
        <v>-4574732.0062790979</v>
      </c>
      <c r="D66" s="32">
        <f t="shared" si="1"/>
        <v>-25466099.197228231</v>
      </c>
      <c r="E66" s="32">
        <f t="shared" si="2"/>
        <v>-30040831.203507327</v>
      </c>
      <c r="G66" s="32">
        <v>21081.714070437138</v>
      </c>
      <c r="H66" s="32">
        <v>100898.7972771927</v>
      </c>
      <c r="J66" s="32">
        <f t="shared" si="3"/>
        <v>121980.51134762984</v>
      </c>
    </row>
    <row r="67" spans="2:10">
      <c r="B67" s="68">
        <f t="shared" si="4"/>
        <v>44681</v>
      </c>
      <c r="C67" s="32">
        <f t="shared" si="0"/>
        <v>-4553650.2922086604</v>
      </c>
      <c r="D67" s="32">
        <f t="shared" si="1"/>
        <v>-25365200.399951037</v>
      </c>
      <c r="E67" s="32">
        <f t="shared" si="2"/>
        <v>-29918850.692159697</v>
      </c>
      <c r="G67" s="32">
        <v>21081.714070437138</v>
      </c>
      <c r="H67" s="32">
        <v>100898.7972771927</v>
      </c>
      <c r="J67" s="32">
        <f t="shared" si="3"/>
        <v>121980.51134762984</v>
      </c>
    </row>
    <row r="68" spans="2:10">
      <c r="B68" s="68">
        <f t="shared" si="4"/>
        <v>44712</v>
      </c>
      <c r="C68" s="32">
        <f t="shared" si="0"/>
        <v>-4532568.5781382229</v>
      </c>
      <c r="D68" s="32">
        <f t="shared" si="1"/>
        <v>-25264301.602673844</v>
      </c>
      <c r="E68" s="32">
        <f t="shared" si="2"/>
        <v>-29796870.180812068</v>
      </c>
      <c r="G68" s="32">
        <v>21081.714070437138</v>
      </c>
      <c r="H68" s="32">
        <v>100898.7972771927</v>
      </c>
      <c r="J68" s="32">
        <f t="shared" si="3"/>
        <v>121980.51134762984</v>
      </c>
    </row>
    <row r="69" spans="2:10">
      <c r="B69" s="68">
        <f t="shared" si="4"/>
        <v>44742</v>
      </c>
      <c r="C69" s="32">
        <f t="shared" si="0"/>
        <v>-4511486.8640677854</v>
      </c>
      <c r="D69" s="32">
        <f t="shared" si="1"/>
        <v>-24562515.447044015</v>
      </c>
      <c r="E69" s="32">
        <f t="shared" si="2"/>
        <v>-29074002.3111118</v>
      </c>
      <c r="G69" s="32">
        <v>21081.714070437138</v>
      </c>
      <c r="I69" s="32">
        <v>701786.1556298295</v>
      </c>
      <c r="J69" s="32">
        <f t="shared" si="3"/>
        <v>722867.86970026663</v>
      </c>
    </row>
    <row r="70" spans="2:10">
      <c r="B70" s="68">
        <f t="shared" si="4"/>
        <v>44773</v>
      </c>
      <c r="C70" s="32">
        <f t="shared" si="0"/>
        <v>-4490405.149997348</v>
      </c>
      <c r="D70" s="32">
        <f t="shared" si="1"/>
        <v>-23860729.291414186</v>
      </c>
      <c r="E70" s="32">
        <f t="shared" si="2"/>
        <v>-28351134.441411532</v>
      </c>
      <c r="G70" s="32">
        <v>21081.714070437138</v>
      </c>
      <c r="I70" s="32">
        <v>701786.1556298295</v>
      </c>
      <c r="J70" s="32">
        <f t="shared" si="3"/>
        <v>722867.86970026663</v>
      </c>
    </row>
    <row r="71" spans="2:10">
      <c r="B71" s="68">
        <f t="shared" si="4"/>
        <v>44804</v>
      </c>
      <c r="C71" s="32">
        <f t="shared" si="0"/>
        <v>-4469323.4359269105</v>
      </c>
      <c r="D71" s="32">
        <f t="shared" si="1"/>
        <v>-23158943.135784358</v>
      </c>
      <c r="E71" s="32">
        <f t="shared" si="2"/>
        <v>-27628266.571711268</v>
      </c>
      <c r="G71" s="32">
        <v>21081.714070437138</v>
      </c>
      <c r="I71" s="32">
        <v>701786.1556298295</v>
      </c>
      <c r="J71" s="32">
        <f t="shared" si="3"/>
        <v>722867.86970026663</v>
      </c>
    </row>
    <row r="72" spans="2:10">
      <c r="B72" s="68">
        <f t="shared" si="4"/>
        <v>44834</v>
      </c>
      <c r="C72" s="32">
        <f t="shared" si="0"/>
        <v>-4448241.721856473</v>
      </c>
      <c r="D72" s="32">
        <f t="shared" si="1"/>
        <v>-22457156.980154529</v>
      </c>
      <c r="E72" s="32">
        <f t="shared" si="2"/>
        <v>-26905398.702011004</v>
      </c>
      <c r="G72" s="32">
        <v>21081.714070437138</v>
      </c>
      <c r="I72" s="32">
        <v>701786.1556298295</v>
      </c>
      <c r="J72" s="32">
        <f t="shared" si="3"/>
        <v>722867.86970026663</v>
      </c>
    </row>
    <row r="73" spans="2:10">
      <c r="B73" s="68">
        <f t="shared" si="4"/>
        <v>44865</v>
      </c>
      <c r="C73" s="32">
        <f t="shared" si="0"/>
        <v>-4427160.0077860355</v>
      </c>
      <c r="D73" s="32">
        <f t="shared" si="1"/>
        <v>-21755370.824524701</v>
      </c>
      <c r="E73" s="32">
        <f t="shared" si="2"/>
        <v>-26182530.832310736</v>
      </c>
      <c r="G73" s="32">
        <v>21081.714070437138</v>
      </c>
      <c r="I73" s="32">
        <v>701786.1556298295</v>
      </c>
      <c r="J73" s="32">
        <f t="shared" si="3"/>
        <v>722867.86970026663</v>
      </c>
    </row>
    <row r="74" spans="2:10">
      <c r="B74" s="68">
        <f t="shared" si="4"/>
        <v>44895</v>
      </c>
      <c r="C74" s="32">
        <f t="shared" si="0"/>
        <v>-4406078.2937155981</v>
      </c>
      <c r="D74" s="32">
        <f t="shared" si="1"/>
        <v>-21053584.668894872</v>
      </c>
      <c r="E74" s="32">
        <f t="shared" si="2"/>
        <v>-25459662.962610468</v>
      </c>
      <c r="G74" s="32">
        <v>21081.714070437138</v>
      </c>
      <c r="I74" s="32">
        <v>701786.1556298295</v>
      </c>
      <c r="J74" s="32">
        <f t="shared" si="3"/>
        <v>722867.86970026663</v>
      </c>
    </row>
    <row r="75" spans="2:10">
      <c r="B75" s="68">
        <f t="shared" si="4"/>
        <v>44926</v>
      </c>
      <c r="C75" s="32">
        <f t="shared" si="0"/>
        <v>-4384996.5796451606</v>
      </c>
      <c r="D75" s="32">
        <f t="shared" si="1"/>
        <v>-20351798.513265043</v>
      </c>
      <c r="E75" s="32">
        <f t="shared" si="2"/>
        <v>-24736795.092910204</v>
      </c>
      <c r="G75" s="32">
        <v>21081.714070437138</v>
      </c>
      <c r="I75" s="32">
        <v>701786.1556298295</v>
      </c>
      <c r="J75" s="32">
        <f t="shared" si="3"/>
        <v>722867.86970026663</v>
      </c>
    </row>
    <row r="76" spans="2:10">
      <c r="B76" s="68">
        <f t="shared" si="4"/>
        <v>44957</v>
      </c>
      <c r="C76" s="32">
        <f t="shared" si="0"/>
        <v>-4363914.8655747231</v>
      </c>
      <c r="D76" s="32">
        <f t="shared" si="1"/>
        <v>-19650012.357635215</v>
      </c>
      <c r="E76" s="32">
        <f t="shared" si="2"/>
        <v>-24013927.22320994</v>
      </c>
      <c r="G76" s="32">
        <v>21081.714070437138</v>
      </c>
      <c r="I76" s="32">
        <v>701786.1556298295</v>
      </c>
      <c r="J76" s="32">
        <f t="shared" si="3"/>
        <v>722867.86970026663</v>
      </c>
    </row>
    <row r="77" spans="2:10">
      <c r="B77" s="68">
        <f t="shared" si="4"/>
        <v>44985</v>
      </c>
      <c r="C77" s="32">
        <f t="shared" si="0"/>
        <v>-4342833.1515042856</v>
      </c>
      <c r="D77" s="32">
        <f t="shared" si="1"/>
        <v>-18948226.202005386</v>
      </c>
      <c r="E77" s="32">
        <f t="shared" si="2"/>
        <v>-23291059.353509672</v>
      </c>
      <c r="G77" s="32">
        <v>21081.714070437138</v>
      </c>
      <c r="I77" s="32">
        <v>701786.1556298295</v>
      </c>
      <c r="J77" s="32">
        <f t="shared" si="3"/>
        <v>722867.86970026663</v>
      </c>
    </row>
    <row r="78" spans="2:10">
      <c r="B78" s="68">
        <f t="shared" si="4"/>
        <v>45016</v>
      </c>
      <c r="C78" s="32">
        <f t="shared" si="0"/>
        <v>-4321751.4374338482</v>
      </c>
      <c r="D78" s="32">
        <f t="shared" si="1"/>
        <v>-18246440.046375558</v>
      </c>
      <c r="E78" s="32">
        <f t="shared" si="2"/>
        <v>-22568191.483809404</v>
      </c>
      <c r="G78" s="32">
        <v>21081.714070437138</v>
      </c>
      <c r="I78" s="32">
        <v>701786.1556298295</v>
      </c>
      <c r="J78" s="32">
        <f t="shared" si="3"/>
        <v>722867.86970026663</v>
      </c>
    </row>
    <row r="79" spans="2:10">
      <c r="B79" s="68">
        <f t="shared" si="4"/>
        <v>45046</v>
      </c>
      <c r="C79" s="32">
        <f t="shared" si="0"/>
        <v>-4300669.7233634107</v>
      </c>
      <c r="D79" s="32">
        <f t="shared" si="1"/>
        <v>-17544653.890745729</v>
      </c>
      <c r="E79" s="32">
        <f t="shared" si="2"/>
        <v>-21845323.61410914</v>
      </c>
      <c r="G79" s="32">
        <v>21081.714070437138</v>
      </c>
      <c r="I79" s="32">
        <v>701786.1556298295</v>
      </c>
      <c r="J79" s="32">
        <f t="shared" si="3"/>
        <v>722867.86970026663</v>
      </c>
    </row>
    <row r="80" spans="2:10">
      <c r="B80" s="68">
        <f t="shared" si="4"/>
        <v>45077</v>
      </c>
      <c r="C80" s="32">
        <f t="shared" si="0"/>
        <v>-4279588.0092929732</v>
      </c>
      <c r="D80" s="32">
        <f t="shared" si="1"/>
        <v>-16842867.735115901</v>
      </c>
      <c r="E80" s="32">
        <f t="shared" si="2"/>
        <v>-21122455.744408876</v>
      </c>
      <c r="G80" s="32">
        <v>21081.714070437138</v>
      </c>
      <c r="I80" s="32">
        <v>701786.1556298295</v>
      </c>
      <c r="J80" s="32">
        <f t="shared" si="3"/>
        <v>722867.86970026663</v>
      </c>
    </row>
    <row r="81" spans="2:10">
      <c r="B81" s="68">
        <f t="shared" si="4"/>
        <v>45107</v>
      </c>
      <c r="C81" s="32">
        <f t="shared" si="0"/>
        <v>-4258506.2952225357</v>
      </c>
      <c r="D81" s="32">
        <f t="shared" si="1"/>
        <v>-16141081.579486072</v>
      </c>
      <c r="E81" s="32">
        <f t="shared" si="2"/>
        <v>-20399587.874708608</v>
      </c>
      <c r="G81" s="32">
        <v>21081.714070437138</v>
      </c>
      <c r="I81" s="32">
        <v>701786.1556298295</v>
      </c>
      <c r="J81" s="32">
        <f t="shared" si="3"/>
        <v>722867.86970026663</v>
      </c>
    </row>
    <row r="82" spans="2:10">
      <c r="B82" s="68">
        <f t="shared" si="4"/>
        <v>45138</v>
      </c>
      <c r="C82" s="32">
        <f t="shared" si="0"/>
        <v>-4237424.5811520983</v>
      </c>
      <c r="D82" s="32">
        <f t="shared" si="1"/>
        <v>-15439295.423856243</v>
      </c>
      <c r="E82" s="32">
        <f t="shared" si="2"/>
        <v>-19676720.00500834</v>
      </c>
      <c r="G82" s="32">
        <v>21081.714070437138</v>
      </c>
      <c r="I82" s="32">
        <v>701786.1556298295</v>
      </c>
      <c r="J82" s="32">
        <f t="shared" si="3"/>
        <v>722867.86970026663</v>
      </c>
    </row>
    <row r="83" spans="2:10">
      <c r="B83" s="68">
        <f t="shared" si="4"/>
        <v>45169</v>
      </c>
      <c r="C83" s="32">
        <f t="shared" si="0"/>
        <v>-4216342.8670816608</v>
      </c>
      <c r="D83" s="32">
        <f t="shared" si="1"/>
        <v>-14737509.268226415</v>
      </c>
      <c r="E83" s="32">
        <f t="shared" si="2"/>
        <v>-18953852.135308076</v>
      </c>
      <c r="G83" s="32">
        <v>21081.714070437138</v>
      </c>
      <c r="I83" s="32">
        <v>701786.1556298295</v>
      </c>
      <c r="J83" s="32">
        <f t="shared" si="3"/>
        <v>722867.86970026663</v>
      </c>
    </row>
    <row r="84" spans="2:10">
      <c r="B84" s="68">
        <f t="shared" si="4"/>
        <v>45199</v>
      </c>
      <c r="C84" s="32">
        <f t="shared" si="0"/>
        <v>-4195261.1530112233</v>
      </c>
      <c r="D84" s="32">
        <f t="shared" si="1"/>
        <v>-14035723.112596586</v>
      </c>
      <c r="E84" s="32">
        <f t="shared" si="2"/>
        <v>-18230984.265607812</v>
      </c>
      <c r="G84" s="32">
        <v>21081.714070437138</v>
      </c>
      <c r="I84" s="32">
        <v>701786.1556298295</v>
      </c>
      <c r="J84" s="32">
        <f t="shared" si="3"/>
        <v>722867.86970026663</v>
      </c>
    </row>
    <row r="85" spans="2:10">
      <c r="B85" s="68">
        <f t="shared" si="4"/>
        <v>45230</v>
      </c>
      <c r="C85" s="32">
        <f t="shared" ref="C85:C148" si="5">C84+G85</f>
        <v>-4174179.4389407863</v>
      </c>
      <c r="D85" s="32">
        <f t="shared" ref="D85:D148" si="6">D84+H85+I85</f>
        <v>-13333936.956966758</v>
      </c>
      <c r="E85" s="32">
        <f t="shared" ref="E85:E148" si="7">C85+D85</f>
        <v>-17508116.395907544</v>
      </c>
      <c r="G85" s="32">
        <v>21081.714070437138</v>
      </c>
      <c r="I85" s="32">
        <v>701786.1556298295</v>
      </c>
      <c r="J85" s="32">
        <f t="shared" ref="J85:J148" si="8">SUM(G85:I85)</f>
        <v>722867.86970026663</v>
      </c>
    </row>
    <row r="86" spans="2:10">
      <c r="B86" s="68">
        <f t="shared" ref="B86:B149" si="9">EOMONTH(B85,1)</f>
        <v>45260</v>
      </c>
      <c r="C86" s="32">
        <f t="shared" si="5"/>
        <v>-4153097.7248703493</v>
      </c>
      <c r="D86" s="32">
        <f t="shared" si="6"/>
        <v>-12632150.801336929</v>
      </c>
      <c r="E86" s="32">
        <f t="shared" si="7"/>
        <v>-16785248.526207279</v>
      </c>
      <c r="G86" s="32">
        <v>21081.714070437138</v>
      </c>
      <c r="I86" s="32">
        <v>701786.1556298295</v>
      </c>
      <c r="J86" s="32">
        <f t="shared" si="8"/>
        <v>722867.86970026663</v>
      </c>
    </row>
    <row r="87" spans="2:10">
      <c r="B87" s="68">
        <f t="shared" si="9"/>
        <v>45291</v>
      </c>
      <c r="C87" s="32">
        <f t="shared" si="5"/>
        <v>-4132016.0107999123</v>
      </c>
      <c r="D87" s="32">
        <f t="shared" si="6"/>
        <v>-11930364.645707101</v>
      </c>
      <c r="E87" s="32">
        <f t="shared" si="7"/>
        <v>-16062380.656507013</v>
      </c>
      <c r="G87" s="32">
        <v>21081.714070437138</v>
      </c>
      <c r="I87" s="32">
        <v>701786.1556298295</v>
      </c>
      <c r="J87" s="32">
        <f t="shared" si="8"/>
        <v>722867.86970026663</v>
      </c>
    </row>
    <row r="88" spans="2:10">
      <c r="B88" s="68">
        <f t="shared" si="9"/>
        <v>45322</v>
      </c>
      <c r="C88" s="32">
        <f t="shared" si="5"/>
        <v>-4110934.2967294753</v>
      </c>
      <c r="D88" s="32">
        <f t="shared" si="6"/>
        <v>-11228578.490077272</v>
      </c>
      <c r="E88" s="32">
        <f t="shared" si="7"/>
        <v>-15339512.786806747</v>
      </c>
      <c r="G88" s="32">
        <v>21081.714070437138</v>
      </c>
      <c r="I88" s="32">
        <v>701786.1556298295</v>
      </c>
      <c r="J88" s="32">
        <f t="shared" si="8"/>
        <v>722867.86970026663</v>
      </c>
    </row>
    <row r="89" spans="2:10">
      <c r="B89" s="68">
        <f t="shared" si="9"/>
        <v>45351</v>
      </c>
      <c r="C89" s="32">
        <f t="shared" si="5"/>
        <v>-4089852.5826590382</v>
      </c>
      <c r="D89" s="32">
        <f t="shared" si="6"/>
        <v>-10526792.334447443</v>
      </c>
      <c r="E89" s="32">
        <f t="shared" si="7"/>
        <v>-14616644.917106481</v>
      </c>
      <c r="G89" s="32">
        <v>21081.714070437138</v>
      </c>
      <c r="I89" s="32">
        <v>701786.1556298295</v>
      </c>
      <c r="J89" s="32">
        <f t="shared" si="8"/>
        <v>722867.86970026663</v>
      </c>
    </row>
    <row r="90" spans="2:10">
      <c r="B90" s="68">
        <f t="shared" si="9"/>
        <v>45382</v>
      </c>
      <c r="C90" s="32">
        <f t="shared" si="5"/>
        <v>-4068770.8685886012</v>
      </c>
      <c r="D90" s="32">
        <f t="shared" si="6"/>
        <v>-9825006.1788176149</v>
      </c>
      <c r="E90" s="32">
        <f t="shared" si="7"/>
        <v>-13893777.047406215</v>
      </c>
      <c r="G90" s="32">
        <v>21081.714070437138</v>
      </c>
      <c r="I90" s="32">
        <v>701786.1556298295</v>
      </c>
      <c r="J90" s="32">
        <f t="shared" si="8"/>
        <v>722867.86970026663</v>
      </c>
    </row>
    <row r="91" spans="2:10">
      <c r="B91" s="68">
        <f t="shared" si="9"/>
        <v>45412</v>
      </c>
      <c r="C91" s="32">
        <f t="shared" si="5"/>
        <v>-4047689.1545181642</v>
      </c>
      <c r="D91" s="32">
        <f t="shared" si="6"/>
        <v>-9123220.0231877863</v>
      </c>
      <c r="E91" s="32">
        <f t="shared" si="7"/>
        <v>-13170909.177705951</v>
      </c>
      <c r="G91" s="32">
        <v>21081.714070437138</v>
      </c>
      <c r="I91" s="32">
        <v>701786.1556298295</v>
      </c>
      <c r="J91" s="32">
        <f t="shared" si="8"/>
        <v>722867.86970026663</v>
      </c>
    </row>
    <row r="92" spans="2:10">
      <c r="B92" s="68">
        <f t="shared" si="9"/>
        <v>45443</v>
      </c>
      <c r="C92" s="32">
        <f t="shared" si="5"/>
        <v>-4026607.4404477272</v>
      </c>
      <c r="D92" s="32">
        <f t="shared" si="6"/>
        <v>-8421433.8675579578</v>
      </c>
      <c r="E92" s="32">
        <f t="shared" si="7"/>
        <v>-12448041.308005685</v>
      </c>
      <c r="G92" s="32">
        <v>21081.714070437138</v>
      </c>
      <c r="I92" s="32">
        <v>701786.1556298295</v>
      </c>
      <c r="J92" s="32">
        <f t="shared" si="8"/>
        <v>722867.86970026663</v>
      </c>
    </row>
    <row r="93" spans="2:10">
      <c r="B93" s="68">
        <f t="shared" si="9"/>
        <v>45473</v>
      </c>
      <c r="C93" s="32">
        <f t="shared" si="5"/>
        <v>-4005525.7263772902</v>
      </c>
      <c r="D93" s="32">
        <f t="shared" si="6"/>
        <v>-7719647.7119281283</v>
      </c>
      <c r="E93" s="32">
        <f t="shared" si="7"/>
        <v>-11725173.438305419</v>
      </c>
      <c r="G93" s="32">
        <v>21081.714070437138</v>
      </c>
      <c r="I93" s="32">
        <v>701786.1556298295</v>
      </c>
      <c r="J93" s="32">
        <f t="shared" si="8"/>
        <v>722867.86970026663</v>
      </c>
    </row>
    <row r="94" spans="2:10">
      <c r="B94" s="68">
        <f t="shared" si="9"/>
        <v>45504</v>
      </c>
      <c r="C94" s="32">
        <f t="shared" si="5"/>
        <v>-3984444.0123068532</v>
      </c>
      <c r="D94" s="32">
        <f t="shared" si="6"/>
        <v>-7017861.5562982988</v>
      </c>
      <c r="E94" s="32">
        <f t="shared" si="7"/>
        <v>-11002305.568605151</v>
      </c>
      <c r="G94" s="32">
        <v>21081.714070437138</v>
      </c>
      <c r="I94" s="32">
        <v>701786.1556298295</v>
      </c>
      <c r="J94" s="32">
        <f t="shared" si="8"/>
        <v>722867.86970026663</v>
      </c>
    </row>
    <row r="95" spans="2:10">
      <c r="B95" s="68">
        <f t="shared" si="9"/>
        <v>45535</v>
      </c>
      <c r="C95" s="32">
        <f t="shared" si="5"/>
        <v>-3963362.2982364162</v>
      </c>
      <c r="D95" s="32">
        <f t="shared" si="6"/>
        <v>-6316075.4006684693</v>
      </c>
      <c r="E95" s="32">
        <f t="shared" si="7"/>
        <v>-10279437.698904885</v>
      </c>
      <c r="G95" s="32">
        <v>21081.714070437138</v>
      </c>
      <c r="I95" s="32">
        <v>701786.1556298295</v>
      </c>
      <c r="J95" s="32">
        <f t="shared" si="8"/>
        <v>722867.86970026663</v>
      </c>
    </row>
    <row r="96" spans="2:10">
      <c r="B96" s="68">
        <f t="shared" si="9"/>
        <v>45565</v>
      </c>
      <c r="C96" s="32">
        <f t="shared" si="5"/>
        <v>-3942280.5841659792</v>
      </c>
      <c r="D96" s="32">
        <f t="shared" si="6"/>
        <v>-5614289.2450386398</v>
      </c>
      <c r="E96" s="32">
        <f t="shared" si="7"/>
        <v>-9556569.8292046189</v>
      </c>
      <c r="G96" s="32">
        <v>21081.714070437138</v>
      </c>
      <c r="I96" s="32">
        <v>701786.1556298295</v>
      </c>
      <c r="J96" s="32">
        <f t="shared" si="8"/>
        <v>722867.86970026663</v>
      </c>
    </row>
    <row r="97" spans="1:10">
      <c r="B97" s="68">
        <f t="shared" si="9"/>
        <v>45596</v>
      </c>
      <c r="C97" s="32">
        <f t="shared" si="5"/>
        <v>-3921198.8700955422</v>
      </c>
      <c r="D97" s="32">
        <f t="shared" si="6"/>
        <v>-4912503.0894088103</v>
      </c>
      <c r="E97" s="32">
        <f t="shared" si="7"/>
        <v>-8833701.9595043529</v>
      </c>
      <c r="G97" s="32">
        <v>21081.714070437138</v>
      </c>
      <c r="I97" s="32">
        <v>701786.1556298295</v>
      </c>
      <c r="J97" s="32">
        <f t="shared" si="8"/>
        <v>722867.86970026663</v>
      </c>
    </row>
    <row r="98" spans="1:10">
      <c r="B98" s="68">
        <f t="shared" si="9"/>
        <v>45626</v>
      </c>
      <c r="C98" s="32">
        <f t="shared" si="5"/>
        <v>-3900117.1560251052</v>
      </c>
      <c r="D98" s="32">
        <f t="shared" si="6"/>
        <v>-4210716.9337789807</v>
      </c>
      <c r="E98" s="32">
        <f t="shared" si="7"/>
        <v>-8110834.0898040859</v>
      </c>
      <c r="G98" s="32">
        <v>21081.714070437138</v>
      </c>
      <c r="I98" s="32">
        <v>701786.1556298295</v>
      </c>
      <c r="J98" s="32">
        <f t="shared" si="8"/>
        <v>722867.86970026663</v>
      </c>
    </row>
    <row r="99" spans="1:10">
      <c r="B99" s="68">
        <f t="shared" si="9"/>
        <v>45657</v>
      </c>
      <c r="C99" s="32">
        <f t="shared" si="5"/>
        <v>-3879035.4419546681</v>
      </c>
      <c r="D99" s="32">
        <f t="shared" si="6"/>
        <v>-3508930.7781491512</v>
      </c>
      <c r="E99" s="32">
        <f t="shared" si="7"/>
        <v>-7387966.2201038189</v>
      </c>
      <c r="G99" s="32">
        <v>21081.714070437138</v>
      </c>
      <c r="I99" s="32">
        <v>701786.1556298295</v>
      </c>
      <c r="J99" s="32">
        <f t="shared" si="8"/>
        <v>722867.86970026663</v>
      </c>
    </row>
    <row r="100" spans="1:10">
      <c r="B100" s="68">
        <f t="shared" si="9"/>
        <v>45688</v>
      </c>
      <c r="C100" s="32">
        <f t="shared" si="5"/>
        <v>-3857953.7278842311</v>
      </c>
      <c r="D100" s="32">
        <f t="shared" si="6"/>
        <v>-2807144.6225193217</v>
      </c>
      <c r="E100" s="32">
        <f t="shared" si="7"/>
        <v>-6665098.3504035529</v>
      </c>
      <c r="G100" s="32">
        <v>21081.714070437138</v>
      </c>
      <c r="I100" s="32">
        <v>701786.1556298295</v>
      </c>
      <c r="J100" s="32">
        <f t="shared" si="8"/>
        <v>722867.86970026663</v>
      </c>
    </row>
    <row r="101" spans="1:10">
      <c r="B101" s="68">
        <f t="shared" si="9"/>
        <v>45716</v>
      </c>
      <c r="C101" s="32">
        <f t="shared" si="5"/>
        <v>-3836872.0138137941</v>
      </c>
      <c r="D101" s="32">
        <f t="shared" si="6"/>
        <v>-2105358.4668894922</v>
      </c>
      <c r="E101" s="32">
        <f t="shared" si="7"/>
        <v>-5942230.4807032868</v>
      </c>
      <c r="G101" s="32">
        <v>21081.714070437138</v>
      </c>
      <c r="I101" s="32">
        <v>701786.1556298295</v>
      </c>
      <c r="J101" s="32">
        <f t="shared" si="8"/>
        <v>722867.86970026663</v>
      </c>
    </row>
    <row r="102" spans="1:10">
      <c r="B102" s="68">
        <f t="shared" si="9"/>
        <v>45747</v>
      </c>
      <c r="C102" s="32">
        <f t="shared" si="5"/>
        <v>-3815790.2997433571</v>
      </c>
      <c r="D102" s="32">
        <f t="shared" si="6"/>
        <v>-1403572.3112596627</v>
      </c>
      <c r="E102" s="32">
        <f t="shared" si="7"/>
        <v>-5219362.6110030198</v>
      </c>
      <c r="G102" s="32">
        <v>21081.714070437138</v>
      </c>
      <c r="I102" s="32">
        <v>701786.1556298295</v>
      </c>
      <c r="J102" s="32">
        <f t="shared" si="8"/>
        <v>722867.86970026663</v>
      </c>
    </row>
    <row r="103" spans="1:10">
      <c r="A103" s="71" t="s">
        <v>471</v>
      </c>
      <c r="B103" s="68">
        <f t="shared" si="9"/>
        <v>45777</v>
      </c>
      <c r="C103" s="32">
        <f t="shared" si="5"/>
        <v>-3799957.1449726378</v>
      </c>
      <c r="D103" s="32">
        <f t="shared" si="6"/>
        <v>-701786.15562983323</v>
      </c>
      <c r="E103" s="32">
        <f t="shared" si="7"/>
        <v>-4501743.3006024715</v>
      </c>
      <c r="G103" s="32">
        <v>15833.154770719324</v>
      </c>
      <c r="I103" s="32">
        <v>701786.1556298295</v>
      </c>
      <c r="J103" s="32">
        <f t="shared" si="8"/>
        <v>717619.31040054886</v>
      </c>
    </row>
    <row r="104" spans="1:10">
      <c r="B104" s="68">
        <f t="shared" si="9"/>
        <v>45808</v>
      </c>
      <c r="C104" s="32">
        <f t="shared" si="5"/>
        <v>-3784123.9902019184</v>
      </c>
      <c r="D104" s="32">
        <f t="shared" si="6"/>
        <v>-3.7252902984619141E-9</v>
      </c>
      <c r="E104" s="32">
        <f t="shared" si="7"/>
        <v>-3784123.9902019221</v>
      </c>
      <c r="G104" s="32">
        <v>15833.154770719324</v>
      </c>
      <c r="I104" s="32">
        <v>701786.1556298295</v>
      </c>
      <c r="J104" s="32">
        <f t="shared" si="8"/>
        <v>717619.31040054886</v>
      </c>
    </row>
    <row r="105" spans="1:10">
      <c r="B105" s="68">
        <f t="shared" si="9"/>
        <v>45838</v>
      </c>
      <c r="C105" s="32">
        <f t="shared" si="5"/>
        <v>-3768290.8354311991</v>
      </c>
      <c r="D105" s="32">
        <f t="shared" si="6"/>
        <v>-3.7252902984619141E-9</v>
      </c>
      <c r="E105" s="32">
        <f t="shared" si="7"/>
        <v>-3768290.8354312028</v>
      </c>
      <c r="G105" s="32">
        <v>15833.154770719324</v>
      </c>
      <c r="J105" s="32">
        <f t="shared" si="8"/>
        <v>15833.154770719324</v>
      </c>
    </row>
    <row r="106" spans="1:10">
      <c r="B106" s="68">
        <f t="shared" si="9"/>
        <v>45869</v>
      </c>
      <c r="C106" s="32">
        <f t="shared" si="5"/>
        <v>-3752457.6806604797</v>
      </c>
      <c r="D106" s="32">
        <f t="shared" si="6"/>
        <v>-3.7252902984619141E-9</v>
      </c>
      <c r="E106" s="32">
        <f t="shared" si="7"/>
        <v>-3752457.6806604834</v>
      </c>
      <c r="G106" s="32">
        <v>15833.154770719324</v>
      </c>
      <c r="J106" s="32">
        <f t="shared" si="8"/>
        <v>15833.154770719324</v>
      </c>
    </row>
    <row r="107" spans="1:10">
      <c r="B107" s="68">
        <f t="shared" si="9"/>
        <v>45900</v>
      </c>
      <c r="C107" s="32">
        <f t="shared" si="5"/>
        <v>-3736624.5258897603</v>
      </c>
      <c r="D107" s="32">
        <f t="shared" si="6"/>
        <v>-3.7252902984619141E-9</v>
      </c>
      <c r="E107" s="32">
        <f t="shared" si="7"/>
        <v>-3736624.5258897641</v>
      </c>
      <c r="G107" s="32">
        <v>15833.154770719324</v>
      </c>
      <c r="J107" s="32">
        <f t="shared" si="8"/>
        <v>15833.154770719324</v>
      </c>
    </row>
    <row r="108" spans="1:10">
      <c r="B108" s="68">
        <f t="shared" si="9"/>
        <v>45930</v>
      </c>
      <c r="C108" s="32">
        <f t="shared" si="5"/>
        <v>-3720791.371119041</v>
      </c>
      <c r="D108" s="32">
        <f t="shared" si="6"/>
        <v>-3.7252902984619141E-9</v>
      </c>
      <c r="E108" s="32">
        <f t="shared" si="7"/>
        <v>-3720791.3711190447</v>
      </c>
      <c r="G108" s="32">
        <v>15833.154770719324</v>
      </c>
      <c r="J108" s="32">
        <f t="shared" si="8"/>
        <v>15833.154770719324</v>
      </c>
    </row>
    <row r="109" spans="1:10">
      <c r="B109" s="68">
        <f t="shared" si="9"/>
        <v>45961</v>
      </c>
      <c r="C109" s="32">
        <f t="shared" si="5"/>
        <v>-3704958.2163483216</v>
      </c>
      <c r="D109" s="32">
        <f t="shared" si="6"/>
        <v>-3.7252902984619141E-9</v>
      </c>
      <c r="E109" s="32">
        <f t="shared" si="7"/>
        <v>-3704958.2163483254</v>
      </c>
      <c r="G109" s="32">
        <v>15833.154770719324</v>
      </c>
      <c r="J109" s="32">
        <f t="shared" si="8"/>
        <v>15833.154770719324</v>
      </c>
    </row>
    <row r="110" spans="1:10">
      <c r="B110" s="68">
        <f t="shared" si="9"/>
        <v>45991</v>
      </c>
      <c r="C110" s="32">
        <f t="shared" si="5"/>
        <v>-3689125.0615776023</v>
      </c>
      <c r="D110" s="32">
        <f t="shared" si="6"/>
        <v>-3.7252902984619141E-9</v>
      </c>
      <c r="E110" s="32">
        <f t="shared" si="7"/>
        <v>-3689125.061577606</v>
      </c>
      <c r="G110" s="32">
        <v>15833.154770719324</v>
      </c>
      <c r="J110" s="32">
        <f t="shared" si="8"/>
        <v>15833.154770719324</v>
      </c>
    </row>
    <row r="111" spans="1:10">
      <c r="B111" s="68">
        <f t="shared" si="9"/>
        <v>46022</v>
      </c>
      <c r="C111" s="32">
        <f t="shared" si="5"/>
        <v>-3673291.9068068829</v>
      </c>
      <c r="D111" s="32">
        <f t="shared" si="6"/>
        <v>-3.7252902984619141E-9</v>
      </c>
      <c r="E111" s="32">
        <f t="shared" si="7"/>
        <v>-3673291.9068068867</v>
      </c>
      <c r="G111" s="32">
        <v>15833.154770719324</v>
      </c>
      <c r="J111" s="32">
        <f t="shared" si="8"/>
        <v>15833.154770719324</v>
      </c>
    </row>
    <row r="112" spans="1:10">
      <c r="B112" s="68">
        <f t="shared" si="9"/>
        <v>46053</v>
      </c>
      <c r="C112" s="32">
        <f t="shared" si="5"/>
        <v>-3657458.7520361636</v>
      </c>
      <c r="D112" s="32">
        <f t="shared" si="6"/>
        <v>-3.7252902984619141E-9</v>
      </c>
      <c r="E112" s="32">
        <f t="shared" si="7"/>
        <v>-3657458.7520361673</v>
      </c>
      <c r="G112" s="32">
        <v>15833.154770719324</v>
      </c>
      <c r="J112" s="32">
        <f t="shared" si="8"/>
        <v>15833.154770719324</v>
      </c>
    </row>
    <row r="113" spans="1:10">
      <c r="B113" s="68">
        <f t="shared" si="9"/>
        <v>46081</v>
      </c>
      <c r="C113" s="32">
        <f t="shared" si="5"/>
        <v>-3641625.5972654442</v>
      </c>
      <c r="D113" s="32">
        <f t="shared" si="6"/>
        <v>-3.7252902984619141E-9</v>
      </c>
      <c r="E113" s="32">
        <f t="shared" si="7"/>
        <v>-3641625.597265448</v>
      </c>
      <c r="G113" s="32">
        <v>15833.154770719324</v>
      </c>
      <c r="J113" s="32">
        <f t="shared" si="8"/>
        <v>15833.154770719324</v>
      </c>
    </row>
    <row r="114" spans="1:10">
      <c r="A114" s="32" t="s">
        <v>472</v>
      </c>
      <c r="B114" s="68">
        <f t="shared" si="9"/>
        <v>46112</v>
      </c>
      <c r="C114" s="32">
        <f t="shared" si="5"/>
        <v>-3625792.4424947249</v>
      </c>
      <c r="D114" s="32">
        <f t="shared" si="6"/>
        <v>-3.7252902984619141E-9</v>
      </c>
      <c r="E114" s="32">
        <f t="shared" si="7"/>
        <v>-3625792.4424947286</v>
      </c>
      <c r="G114" s="32">
        <v>15833.154770719324</v>
      </c>
      <c r="J114" s="32">
        <f t="shared" si="8"/>
        <v>15833.154770719324</v>
      </c>
    </row>
    <row r="115" spans="1:10">
      <c r="B115" s="68">
        <f t="shared" si="9"/>
        <v>46142</v>
      </c>
      <c r="C115" s="32">
        <f t="shared" si="5"/>
        <v>-3609959.2877240055</v>
      </c>
      <c r="D115" s="32">
        <f t="shared" si="6"/>
        <v>-3.7252902984619141E-9</v>
      </c>
      <c r="E115" s="32">
        <f t="shared" si="7"/>
        <v>-3609959.2877240092</v>
      </c>
      <c r="G115" s="32">
        <v>15833.154770719324</v>
      </c>
      <c r="J115" s="32">
        <f t="shared" si="8"/>
        <v>15833.154770719324</v>
      </c>
    </row>
    <row r="116" spans="1:10">
      <c r="B116" s="68">
        <f t="shared" si="9"/>
        <v>46173</v>
      </c>
      <c r="C116" s="32">
        <f t="shared" si="5"/>
        <v>-3594126.1329532862</v>
      </c>
      <c r="D116" s="32">
        <f t="shared" si="6"/>
        <v>-3.7252902984619141E-9</v>
      </c>
      <c r="E116" s="32">
        <f t="shared" si="7"/>
        <v>-3594126.1329532899</v>
      </c>
      <c r="G116" s="32">
        <v>15833.154770719324</v>
      </c>
      <c r="J116" s="32">
        <f t="shared" si="8"/>
        <v>15833.154770719324</v>
      </c>
    </row>
    <row r="117" spans="1:10">
      <c r="B117" s="68">
        <f t="shared" si="9"/>
        <v>46203</v>
      </c>
      <c r="C117" s="32">
        <f t="shared" si="5"/>
        <v>-3578292.9781825668</v>
      </c>
      <c r="D117" s="32">
        <f t="shared" si="6"/>
        <v>-3.7252902984619141E-9</v>
      </c>
      <c r="E117" s="32">
        <f t="shared" si="7"/>
        <v>-3578292.9781825705</v>
      </c>
      <c r="G117" s="32">
        <v>15833.154770719324</v>
      </c>
      <c r="J117" s="32">
        <f t="shared" si="8"/>
        <v>15833.154770719324</v>
      </c>
    </row>
    <row r="118" spans="1:10">
      <c r="B118" s="68">
        <f t="shared" si="9"/>
        <v>46234</v>
      </c>
      <c r="C118" s="32">
        <f t="shared" si="5"/>
        <v>-3562459.8234118475</v>
      </c>
      <c r="D118" s="32">
        <f t="shared" si="6"/>
        <v>-3.7252902984619141E-9</v>
      </c>
      <c r="E118" s="32">
        <f t="shared" si="7"/>
        <v>-3562459.8234118512</v>
      </c>
      <c r="G118" s="32">
        <v>15833.154770719324</v>
      </c>
      <c r="J118" s="32">
        <f t="shared" si="8"/>
        <v>15833.154770719324</v>
      </c>
    </row>
    <row r="119" spans="1:10">
      <c r="B119" s="68">
        <f t="shared" si="9"/>
        <v>46265</v>
      </c>
      <c r="C119" s="32">
        <f t="shared" si="5"/>
        <v>-3546626.6686411281</v>
      </c>
      <c r="D119" s="32">
        <f t="shared" si="6"/>
        <v>-3.7252902984619141E-9</v>
      </c>
      <c r="E119" s="32">
        <f t="shared" si="7"/>
        <v>-3546626.6686411318</v>
      </c>
      <c r="G119" s="32">
        <v>15833.154770719324</v>
      </c>
      <c r="J119" s="32">
        <f t="shared" si="8"/>
        <v>15833.154770719324</v>
      </c>
    </row>
    <row r="120" spans="1:10">
      <c r="B120" s="68">
        <f t="shared" si="9"/>
        <v>46295</v>
      </c>
      <c r="C120" s="32">
        <f t="shared" si="5"/>
        <v>-3530793.5138704088</v>
      </c>
      <c r="D120" s="32">
        <f t="shared" si="6"/>
        <v>-3.7252902984619141E-9</v>
      </c>
      <c r="E120" s="32">
        <f t="shared" si="7"/>
        <v>-3530793.5138704125</v>
      </c>
      <c r="G120" s="32">
        <v>15833.154770719324</v>
      </c>
      <c r="J120" s="32">
        <f t="shared" si="8"/>
        <v>15833.154770719324</v>
      </c>
    </row>
    <row r="121" spans="1:10">
      <c r="B121" s="68">
        <f t="shared" si="9"/>
        <v>46326</v>
      </c>
      <c r="C121" s="32">
        <f t="shared" si="5"/>
        <v>-3514960.3590996894</v>
      </c>
      <c r="D121" s="32">
        <f t="shared" si="6"/>
        <v>-3.7252902984619141E-9</v>
      </c>
      <c r="E121" s="32">
        <f t="shared" si="7"/>
        <v>-3514960.3590996931</v>
      </c>
      <c r="G121" s="32">
        <v>15833.154770719324</v>
      </c>
      <c r="J121" s="32">
        <f t="shared" si="8"/>
        <v>15833.154770719324</v>
      </c>
    </row>
    <row r="122" spans="1:10">
      <c r="B122" s="68">
        <f t="shared" si="9"/>
        <v>46356</v>
      </c>
      <c r="C122" s="32">
        <f t="shared" si="5"/>
        <v>-3499127.2043289701</v>
      </c>
      <c r="D122" s="32">
        <f t="shared" si="6"/>
        <v>-3.7252902984619141E-9</v>
      </c>
      <c r="E122" s="32">
        <f t="shared" si="7"/>
        <v>-3499127.2043289738</v>
      </c>
      <c r="G122" s="32">
        <v>15833.154770719324</v>
      </c>
      <c r="J122" s="32">
        <f t="shared" si="8"/>
        <v>15833.154770719324</v>
      </c>
    </row>
    <row r="123" spans="1:10">
      <c r="B123" s="68">
        <f t="shared" si="9"/>
        <v>46387</v>
      </c>
      <c r="C123" s="32">
        <f t="shared" si="5"/>
        <v>-3483294.0495582507</v>
      </c>
      <c r="D123" s="32">
        <f t="shared" si="6"/>
        <v>-3.7252902984619141E-9</v>
      </c>
      <c r="E123" s="32">
        <f t="shared" si="7"/>
        <v>-3483294.0495582544</v>
      </c>
      <c r="G123" s="32">
        <v>15833.154770719324</v>
      </c>
      <c r="J123" s="32">
        <f t="shared" si="8"/>
        <v>15833.154770719324</v>
      </c>
    </row>
    <row r="124" spans="1:10">
      <c r="B124" s="68">
        <f t="shared" si="9"/>
        <v>46418</v>
      </c>
      <c r="C124" s="32">
        <f t="shared" si="5"/>
        <v>-3467460.8947875313</v>
      </c>
      <c r="D124" s="32">
        <f t="shared" si="6"/>
        <v>-3.7252902984619141E-9</v>
      </c>
      <c r="E124" s="32">
        <f t="shared" si="7"/>
        <v>-3467460.8947875351</v>
      </c>
      <c r="G124" s="32">
        <v>15833.154770719324</v>
      </c>
      <c r="J124" s="32">
        <f t="shared" si="8"/>
        <v>15833.154770719324</v>
      </c>
    </row>
    <row r="125" spans="1:10">
      <c r="B125" s="68">
        <f t="shared" si="9"/>
        <v>46446</v>
      </c>
      <c r="C125" s="32">
        <f t="shared" si="5"/>
        <v>-3451627.740016812</v>
      </c>
      <c r="D125" s="32">
        <f t="shared" si="6"/>
        <v>-3.7252902984619141E-9</v>
      </c>
      <c r="E125" s="32">
        <f t="shared" si="7"/>
        <v>-3451627.7400168157</v>
      </c>
      <c r="G125" s="32">
        <v>15833.154770719324</v>
      </c>
      <c r="J125" s="32">
        <f t="shared" si="8"/>
        <v>15833.154770719324</v>
      </c>
    </row>
    <row r="126" spans="1:10">
      <c r="B126" s="68">
        <f t="shared" si="9"/>
        <v>46477</v>
      </c>
      <c r="C126" s="32">
        <f t="shared" si="5"/>
        <v>-3435794.5852460926</v>
      </c>
      <c r="D126" s="32">
        <f t="shared" si="6"/>
        <v>-3.7252902984619141E-9</v>
      </c>
      <c r="E126" s="32">
        <f t="shared" si="7"/>
        <v>-3435794.5852460964</v>
      </c>
      <c r="G126" s="32">
        <v>15833.154770719324</v>
      </c>
      <c r="J126" s="32">
        <f t="shared" si="8"/>
        <v>15833.154770719324</v>
      </c>
    </row>
    <row r="127" spans="1:10">
      <c r="B127" s="68">
        <f t="shared" si="9"/>
        <v>46507</v>
      </c>
      <c r="C127" s="32">
        <f t="shared" si="5"/>
        <v>-3419961.4304753733</v>
      </c>
      <c r="D127" s="32">
        <f t="shared" si="6"/>
        <v>-3.7252902984619141E-9</v>
      </c>
      <c r="E127" s="32">
        <f t="shared" si="7"/>
        <v>-3419961.430475377</v>
      </c>
      <c r="G127" s="32">
        <v>15833.154770719324</v>
      </c>
      <c r="J127" s="32">
        <f t="shared" si="8"/>
        <v>15833.154770719324</v>
      </c>
    </row>
    <row r="128" spans="1:10">
      <c r="B128" s="68">
        <f t="shared" si="9"/>
        <v>46538</v>
      </c>
      <c r="C128" s="32">
        <f t="shared" si="5"/>
        <v>-3404128.2757046539</v>
      </c>
      <c r="D128" s="32">
        <f t="shared" si="6"/>
        <v>-3.7252902984619141E-9</v>
      </c>
      <c r="E128" s="32">
        <f t="shared" si="7"/>
        <v>-3404128.2757046577</v>
      </c>
      <c r="G128" s="32">
        <v>15833.154770719324</v>
      </c>
      <c r="J128" s="32">
        <f t="shared" si="8"/>
        <v>15833.154770719324</v>
      </c>
    </row>
    <row r="129" spans="2:10">
      <c r="B129" s="68">
        <f t="shared" si="9"/>
        <v>46568</v>
      </c>
      <c r="C129" s="32">
        <f t="shared" si="5"/>
        <v>-3388295.1209339346</v>
      </c>
      <c r="D129" s="32">
        <f t="shared" si="6"/>
        <v>-3.7252902984619141E-9</v>
      </c>
      <c r="E129" s="32">
        <f t="shared" si="7"/>
        <v>-3388295.1209339383</v>
      </c>
      <c r="G129" s="32">
        <v>15833.154770719324</v>
      </c>
      <c r="J129" s="32">
        <f t="shared" si="8"/>
        <v>15833.154770719324</v>
      </c>
    </row>
    <row r="130" spans="2:10">
      <c r="B130" s="68">
        <f t="shared" si="9"/>
        <v>46599</v>
      </c>
      <c r="C130" s="32">
        <f t="shared" si="5"/>
        <v>-3372461.9661632152</v>
      </c>
      <c r="D130" s="32">
        <f t="shared" si="6"/>
        <v>-3.7252902984619141E-9</v>
      </c>
      <c r="E130" s="32">
        <f t="shared" si="7"/>
        <v>-3372461.966163219</v>
      </c>
      <c r="G130" s="32">
        <v>15833.154770719324</v>
      </c>
      <c r="J130" s="32">
        <f t="shared" si="8"/>
        <v>15833.154770719324</v>
      </c>
    </row>
    <row r="131" spans="2:10">
      <c r="B131" s="68">
        <f t="shared" si="9"/>
        <v>46630</v>
      </c>
      <c r="C131" s="32">
        <f t="shared" si="5"/>
        <v>-3356628.8113924959</v>
      </c>
      <c r="D131" s="32">
        <f t="shared" si="6"/>
        <v>-3.7252902984619141E-9</v>
      </c>
      <c r="E131" s="32">
        <f t="shared" si="7"/>
        <v>-3356628.8113924996</v>
      </c>
      <c r="G131" s="32">
        <v>15833.154770719324</v>
      </c>
      <c r="J131" s="32">
        <f t="shared" si="8"/>
        <v>15833.154770719324</v>
      </c>
    </row>
    <row r="132" spans="2:10">
      <c r="B132" s="68">
        <f t="shared" si="9"/>
        <v>46660</v>
      </c>
      <c r="C132" s="32">
        <f t="shared" si="5"/>
        <v>-3340795.6566217765</v>
      </c>
      <c r="D132" s="32">
        <f t="shared" si="6"/>
        <v>-3.7252902984619141E-9</v>
      </c>
      <c r="E132" s="32">
        <f t="shared" si="7"/>
        <v>-3340795.6566217802</v>
      </c>
      <c r="G132" s="32">
        <v>15833.154770719324</v>
      </c>
      <c r="J132" s="32">
        <f t="shared" si="8"/>
        <v>15833.154770719324</v>
      </c>
    </row>
    <row r="133" spans="2:10">
      <c r="B133" s="68">
        <f t="shared" si="9"/>
        <v>46691</v>
      </c>
      <c r="C133" s="32">
        <f t="shared" si="5"/>
        <v>-3324962.5018510572</v>
      </c>
      <c r="D133" s="32">
        <f t="shared" si="6"/>
        <v>-3.7252902984619141E-9</v>
      </c>
      <c r="E133" s="32">
        <f t="shared" si="7"/>
        <v>-3324962.5018510609</v>
      </c>
      <c r="G133" s="32">
        <v>15833.154770719324</v>
      </c>
      <c r="J133" s="32">
        <f t="shared" si="8"/>
        <v>15833.154770719324</v>
      </c>
    </row>
    <row r="134" spans="2:10">
      <c r="B134" s="68">
        <f t="shared" si="9"/>
        <v>46721</v>
      </c>
      <c r="C134" s="32">
        <f t="shared" si="5"/>
        <v>-3309129.3470803378</v>
      </c>
      <c r="D134" s="32">
        <f t="shared" si="6"/>
        <v>-3.7252902984619141E-9</v>
      </c>
      <c r="E134" s="32">
        <f t="shared" si="7"/>
        <v>-3309129.3470803415</v>
      </c>
      <c r="G134" s="32">
        <v>15833.154770719324</v>
      </c>
      <c r="J134" s="32">
        <f t="shared" si="8"/>
        <v>15833.154770719324</v>
      </c>
    </row>
    <row r="135" spans="2:10">
      <c r="B135" s="68">
        <f t="shared" si="9"/>
        <v>46752</v>
      </c>
      <c r="C135" s="32">
        <f t="shared" si="5"/>
        <v>-3293296.1923096185</v>
      </c>
      <c r="D135" s="32">
        <f t="shared" si="6"/>
        <v>-3.7252902984619141E-9</v>
      </c>
      <c r="E135" s="32">
        <f t="shared" si="7"/>
        <v>-3293296.1923096222</v>
      </c>
      <c r="G135" s="32">
        <v>15833.154770719324</v>
      </c>
      <c r="J135" s="32">
        <f t="shared" si="8"/>
        <v>15833.154770719324</v>
      </c>
    </row>
    <row r="136" spans="2:10">
      <c r="B136" s="68">
        <f t="shared" si="9"/>
        <v>46783</v>
      </c>
      <c r="C136" s="32">
        <f t="shared" si="5"/>
        <v>-3277463.0375388991</v>
      </c>
      <c r="D136" s="32">
        <f t="shared" si="6"/>
        <v>-3.7252902984619141E-9</v>
      </c>
      <c r="E136" s="32">
        <f t="shared" si="7"/>
        <v>-3277463.0375389028</v>
      </c>
      <c r="G136" s="32">
        <v>15833.154770719324</v>
      </c>
      <c r="J136" s="32">
        <f t="shared" si="8"/>
        <v>15833.154770719324</v>
      </c>
    </row>
    <row r="137" spans="2:10">
      <c r="B137" s="68">
        <f t="shared" si="9"/>
        <v>46812</v>
      </c>
      <c r="C137" s="32">
        <f t="shared" si="5"/>
        <v>-3261629.8827681798</v>
      </c>
      <c r="D137" s="32">
        <f t="shared" si="6"/>
        <v>-3.7252902984619141E-9</v>
      </c>
      <c r="E137" s="32">
        <f t="shared" si="7"/>
        <v>-3261629.8827681835</v>
      </c>
      <c r="G137" s="32">
        <v>15833.154770719324</v>
      </c>
      <c r="J137" s="32">
        <f t="shared" si="8"/>
        <v>15833.154770719324</v>
      </c>
    </row>
    <row r="138" spans="2:10">
      <c r="B138" s="68">
        <f t="shared" si="9"/>
        <v>46843</v>
      </c>
      <c r="C138" s="32">
        <f t="shared" si="5"/>
        <v>-3245796.7279974604</v>
      </c>
      <c r="D138" s="32">
        <f t="shared" si="6"/>
        <v>-3.7252902984619141E-9</v>
      </c>
      <c r="E138" s="32">
        <f t="shared" si="7"/>
        <v>-3245796.7279974641</v>
      </c>
      <c r="G138" s="32">
        <v>15833.154770719324</v>
      </c>
      <c r="J138" s="32">
        <f t="shared" si="8"/>
        <v>15833.154770719324</v>
      </c>
    </row>
    <row r="139" spans="2:10">
      <c r="B139" s="68">
        <f t="shared" si="9"/>
        <v>46873</v>
      </c>
      <c r="C139" s="32">
        <f t="shared" si="5"/>
        <v>-3229963.573226741</v>
      </c>
      <c r="D139" s="32">
        <f t="shared" si="6"/>
        <v>-3.7252902984619141E-9</v>
      </c>
      <c r="E139" s="32">
        <f t="shared" si="7"/>
        <v>-3229963.5732267448</v>
      </c>
      <c r="G139" s="32">
        <v>15833.154770719324</v>
      </c>
      <c r="J139" s="32">
        <f t="shared" si="8"/>
        <v>15833.154770719324</v>
      </c>
    </row>
    <row r="140" spans="2:10">
      <c r="B140" s="68">
        <f t="shared" si="9"/>
        <v>46904</v>
      </c>
      <c r="C140" s="32">
        <f t="shared" si="5"/>
        <v>-3214130.4184560217</v>
      </c>
      <c r="D140" s="32">
        <f t="shared" si="6"/>
        <v>-3.7252902984619141E-9</v>
      </c>
      <c r="E140" s="32">
        <f t="shared" si="7"/>
        <v>-3214130.4184560254</v>
      </c>
      <c r="G140" s="32">
        <v>15833.154770719324</v>
      </c>
      <c r="J140" s="32">
        <f t="shared" si="8"/>
        <v>15833.154770719324</v>
      </c>
    </row>
    <row r="141" spans="2:10">
      <c r="B141" s="68">
        <f t="shared" si="9"/>
        <v>46934</v>
      </c>
      <c r="C141" s="32">
        <f t="shared" si="5"/>
        <v>-3198297.2636853023</v>
      </c>
      <c r="D141" s="32">
        <f t="shared" si="6"/>
        <v>-3.7252902984619141E-9</v>
      </c>
      <c r="E141" s="32">
        <f t="shared" si="7"/>
        <v>-3198297.2636853061</v>
      </c>
      <c r="G141" s="32">
        <v>15833.154770719324</v>
      </c>
      <c r="J141" s="32">
        <f t="shared" si="8"/>
        <v>15833.154770719324</v>
      </c>
    </row>
    <row r="142" spans="2:10">
      <c r="B142" s="68">
        <f t="shared" si="9"/>
        <v>46965</v>
      </c>
      <c r="C142" s="32">
        <f t="shared" si="5"/>
        <v>-3182464.108914583</v>
      </c>
      <c r="D142" s="32">
        <f t="shared" si="6"/>
        <v>-3.7252902984619141E-9</v>
      </c>
      <c r="E142" s="32">
        <f t="shared" si="7"/>
        <v>-3182464.1089145867</v>
      </c>
      <c r="G142" s="32">
        <v>15833.154770719324</v>
      </c>
      <c r="J142" s="32">
        <f t="shared" si="8"/>
        <v>15833.154770719324</v>
      </c>
    </row>
    <row r="143" spans="2:10">
      <c r="B143" s="68">
        <f t="shared" si="9"/>
        <v>46996</v>
      </c>
      <c r="C143" s="32">
        <f t="shared" si="5"/>
        <v>-3166630.9541438636</v>
      </c>
      <c r="D143" s="32">
        <f t="shared" si="6"/>
        <v>-3.7252902984619141E-9</v>
      </c>
      <c r="E143" s="32">
        <f t="shared" si="7"/>
        <v>-3166630.9541438674</v>
      </c>
      <c r="G143" s="32">
        <v>15833.154770719324</v>
      </c>
      <c r="J143" s="32">
        <f t="shared" si="8"/>
        <v>15833.154770719324</v>
      </c>
    </row>
    <row r="144" spans="2:10">
      <c r="B144" s="68">
        <f t="shared" si="9"/>
        <v>47026</v>
      </c>
      <c r="C144" s="32">
        <f t="shared" si="5"/>
        <v>-3150797.7993731443</v>
      </c>
      <c r="D144" s="32">
        <f t="shared" si="6"/>
        <v>-3.7252902984619141E-9</v>
      </c>
      <c r="E144" s="32">
        <f t="shared" si="7"/>
        <v>-3150797.799373148</v>
      </c>
      <c r="G144" s="32">
        <v>15833.154770719324</v>
      </c>
      <c r="J144" s="32">
        <f t="shared" si="8"/>
        <v>15833.154770719324</v>
      </c>
    </row>
    <row r="145" spans="2:10">
      <c r="B145" s="68">
        <f t="shared" si="9"/>
        <v>47057</v>
      </c>
      <c r="C145" s="32">
        <f t="shared" si="5"/>
        <v>-3134964.6446024249</v>
      </c>
      <c r="D145" s="32">
        <f t="shared" si="6"/>
        <v>-3.7252902984619141E-9</v>
      </c>
      <c r="E145" s="32">
        <f t="shared" si="7"/>
        <v>-3134964.6446024287</v>
      </c>
      <c r="G145" s="32">
        <v>15833.154770719324</v>
      </c>
      <c r="J145" s="32">
        <f t="shared" si="8"/>
        <v>15833.154770719324</v>
      </c>
    </row>
    <row r="146" spans="2:10">
      <c r="B146" s="68">
        <f t="shared" si="9"/>
        <v>47087</v>
      </c>
      <c r="C146" s="32">
        <f t="shared" si="5"/>
        <v>-3119131.4898317056</v>
      </c>
      <c r="D146" s="32">
        <f t="shared" si="6"/>
        <v>-3.7252902984619141E-9</v>
      </c>
      <c r="E146" s="32">
        <f t="shared" si="7"/>
        <v>-3119131.4898317093</v>
      </c>
      <c r="G146" s="32">
        <v>15833.154770719324</v>
      </c>
      <c r="J146" s="32">
        <f t="shared" si="8"/>
        <v>15833.154770719324</v>
      </c>
    </row>
    <row r="147" spans="2:10">
      <c r="B147" s="68">
        <f t="shared" si="9"/>
        <v>47118</v>
      </c>
      <c r="C147" s="32">
        <f t="shared" si="5"/>
        <v>-3103298.3350609862</v>
      </c>
      <c r="D147" s="32">
        <f t="shared" si="6"/>
        <v>-3.7252902984619141E-9</v>
      </c>
      <c r="E147" s="32">
        <f t="shared" si="7"/>
        <v>-3103298.3350609899</v>
      </c>
      <c r="G147" s="32">
        <v>15833.154770719324</v>
      </c>
      <c r="J147" s="32">
        <f t="shared" si="8"/>
        <v>15833.154770719324</v>
      </c>
    </row>
    <row r="148" spans="2:10">
      <c r="B148" s="68">
        <f t="shared" si="9"/>
        <v>47149</v>
      </c>
      <c r="C148" s="32">
        <f t="shared" si="5"/>
        <v>-3087465.1802902669</v>
      </c>
      <c r="D148" s="32">
        <f t="shared" si="6"/>
        <v>-3.7252902984619141E-9</v>
      </c>
      <c r="E148" s="32">
        <f t="shared" si="7"/>
        <v>-3087465.1802902706</v>
      </c>
      <c r="G148" s="32">
        <v>15833.154770719324</v>
      </c>
      <c r="J148" s="32">
        <f t="shared" si="8"/>
        <v>15833.154770719324</v>
      </c>
    </row>
    <row r="149" spans="2:10">
      <c r="B149" s="68">
        <f t="shared" si="9"/>
        <v>47177</v>
      </c>
      <c r="C149" s="32">
        <f t="shared" ref="C149:C212" si="10">C148+G149</f>
        <v>-3071632.0255195475</v>
      </c>
      <c r="D149" s="32">
        <f t="shared" ref="D149:D212" si="11">D148+H149+I149</f>
        <v>-3.7252902984619141E-9</v>
      </c>
      <c r="E149" s="32">
        <f t="shared" ref="E149:E212" si="12">C149+D149</f>
        <v>-3071632.0255195512</v>
      </c>
      <c r="G149" s="32">
        <v>15833.154770719324</v>
      </c>
      <c r="J149" s="32">
        <f t="shared" ref="J149:J212" si="13">SUM(G149:I149)</f>
        <v>15833.154770719324</v>
      </c>
    </row>
    <row r="150" spans="2:10">
      <c r="B150" s="68">
        <f t="shared" ref="B150:B213" si="14">EOMONTH(B149,1)</f>
        <v>47208</v>
      </c>
      <c r="C150" s="32">
        <f t="shared" si="10"/>
        <v>-3055798.8707488282</v>
      </c>
      <c r="D150" s="32">
        <f t="shared" si="11"/>
        <v>-3.7252902984619141E-9</v>
      </c>
      <c r="E150" s="32">
        <f t="shared" si="12"/>
        <v>-3055798.8707488319</v>
      </c>
      <c r="G150" s="32">
        <v>15833.154770719324</v>
      </c>
      <c r="J150" s="32">
        <f t="shared" si="13"/>
        <v>15833.154770719324</v>
      </c>
    </row>
    <row r="151" spans="2:10">
      <c r="B151" s="68">
        <f t="shared" si="14"/>
        <v>47238</v>
      </c>
      <c r="C151" s="32">
        <f t="shared" si="10"/>
        <v>-3039965.7159781088</v>
      </c>
      <c r="D151" s="32">
        <f t="shared" si="11"/>
        <v>-3.7252902984619141E-9</v>
      </c>
      <c r="E151" s="32">
        <f t="shared" si="12"/>
        <v>-3039965.7159781125</v>
      </c>
      <c r="G151" s="32">
        <v>15833.154770719324</v>
      </c>
      <c r="J151" s="32">
        <f t="shared" si="13"/>
        <v>15833.154770719324</v>
      </c>
    </row>
    <row r="152" spans="2:10">
      <c r="B152" s="68">
        <f t="shared" si="14"/>
        <v>47269</v>
      </c>
      <c r="C152" s="32">
        <f t="shared" si="10"/>
        <v>-3024132.5612073895</v>
      </c>
      <c r="D152" s="32">
        <f t="shared" si="11"/>
        <v>-3.7252902984619141E-9</v>
      </c>
      <c r="E152" s="32">
        <f t="shared" si="12"/>
        <v>-3024132.5612073932</v>
      </c>
      <c r="G152" s="32">
        <v>15833.154770719324</v>
      </c>
      <c r="J152" s="32">
        <f t="shared" si="13"/>
        <v>15833.154770719324</v>
      </c>
    </row>
    <row r="153" spans="2:10">
      <c r="B153" s="68">
        <f t="shared" si="14"/>
        <v>47299</v>
      </c>
      <c r="C153" s="32">
        <f t="shared" si="10"/>
        <v>-3008299.4064366701</v>
      </c>
      <c r="D153" s="32">
        <f t="shared" si="11"/>
        <v>-3.7252902984619141E-9</v>
      </c>
      <c r="E153" s="32">
        <f t="shared" si="12"/>
        <v>-3008299.4064366738</v>
      </c>
      <c r="G153" s="32">
        <v>15833.154770719324</v>
      </c>
      <c r="J153" s="32">
        <f t="shared" si="13"/>
        <v>15833.154770719324</v>
      </c>
    </row>
    <row r="154" spans="2:10">
      <c r="B154" s="68">
        <f t="shared" si="14"/>
        <v>47330</v>
      </c>
      <c r="C154" s="32">
        <f t="shared" si="10"/>
        <v>-2992466.2516659508</v>
      </c>
      <c r="D154" s="32">
        <f t="shared" si="11"/>
        <v>-3.7252902984619141E-9</v>
      </c>
      <c r="E154" s="32">
        <f t="shared" si="12"/>
        <v>-2992466.2516659545</v>
      </c>
      <c r="G154" s="32">
        <v>15833.154770719324</v>
      </c>
      <c r="J154" s="32">
        <f t="shared" si="13"/>
        <v>15833.154770719324</v>
      </c>
    </row>
    <row r="155" spans="2:10">
      <c r="B155" s="68">
        <f t="shared" si="14"/>
        <v>47361</v>
      </c>
      <c r="C155" s="32">
        <f t="shared" si="10"/>
        <v>-2976633.0968952314</v>
      </c>
      <c r="D155" s="32">
        <f t="shared" si="11"/>
        <v>-3.7252902984619141E-9</v>
      </c>
      <c r="E155" s="32">
        <f t="shared" si="12"/>
        <v>-2976633.0968952351</v>
      </c>
      <c r="G155" s="32">
        <v>15833.154770719324</v>
      </c>
      <c r="J155" s="32">
        <f t="shared" si="13"/>
        <v>15833.154770719324</v>
      </c>
    </row>
    <row r="156" spans="2:10">
      <c r="B156" s="68">
        <f t="shared" si="14"/>
        <v>47391</v>
      </c>
      <c r="C156" s="32">
        <f t="shared" si="10"/>
        <v>-2960799.942124512</v>
      </c>
      <c r="D156" s="32">
        <f t="shared" si="11"/>
        <v>-3.7252902984619141E-9</v>
      </c>
      <c r="E156" s="32">
        <f t="shared" si="12"/>
        <v>-2960799.9421245158</v>
      </c>
      <c r="G156" s="32">
        <v>15833.154770719324</v>
      </c>
      <c r="J156" s="32">
        <f t="shared" si="13"/>
        <v>15833.154770719324</v>
      </c>
    </row>
    <row r="157" spans="2:10">
      <c r="B157" s="68">
        <f t="shared" si="14"/>
        <v>47422</v>
      </c>
      <c r="C157" s="32">
        <f t="shared" si="10"/>
        <v>-2944966.7873537927</v>
      </c>
      <c r="D157" s="32">
        <f t="shared" si="11"/>
        <v>-3.7252902984619141E-9</v>
      </c>
      <c r="E157" s="32">
        <f t="shared" si="12"/>
        <v>-2944966.7873537964</v>
      </c>
      <c r="G157" s="32">
        <v>15833.154770719324</v>
      </c>
      <c r="J157" s="32">
        <f t="shared" si="13"/>
        <v>15833.154770719324</v>
      </c>
    </row>
    <row r="158" spans="2:10">
      <c r="B158" s="68">
        <f t="shared" si="14"/>
        <v>47452</v>
      </c>
      <c r="C158" s="32">
        <f t="shared" si="10"/>
        <v>-2929133.6325830733</v>
      </c>
      <c r="D158" s="32">
        <f t="shared" si="11"/>
        <v>-3.7252902984619141E-9</v>
      </c>
      <c r="E158" s="32">
        <f t="shared" si="12"/>
        <v>-2929133.6325830771</v>
      </c>
      <c r="G158" s="32">
        <v>15833.154770719324</v>
      </c>
      <c r="J158" s="32">
        <f t="shared" si="13"/>
        <v>15833.154770719324</v>
      </c>
    </row>
    <row r="159" spans="2:10">
      <c r="B159" s="68">
        <f t="shared" si="14"/>
        <v>47483</v>
      </c>
      <c r="C159" s="32">
        <f t="shared" si="10"/>
        <v>-2913300.477812354</v>
      </c>
      <c r="D159" s="32">
        <f t="shared" si="11"/>
        <v>-3.7252902984619141E-9</v>
      </c>
      <c r="E159" s="32">
        <f t="shared" si="12"/>
        <v>-2913300.4778123577</v>
      </c>
      <c r="G159" s="32">
        <v>15833.154770719324</v>
      </c>
      <c r="J159" s="32">
        <f t="shared" si="13"/>
        <v>15833.154770719324</v>
      </c>
    </row>
    <row r="160" spans="2:10">
      <c r="B160" s="68">
        <f t="shared" si="14"/>
        <v>47514</v>
      </c>
      <c r="C160" s="32">
        <f t="shared" si="10"/>
        <v>-2897467.3230416346</v>
      </c>
      <c r="D160" s="32">
        <f t="shared" si="11"/>
        <v>-3.7252902984619141E-9</v>
      </c>
      <c r="E160" s="32">
        <f t="shared" si="12"/>
        <v>-2897467.3230416384</v>
      </c>
      <c r="G160" s="32">
        <v>15833.154770719324</v>
      </c>
      <c r="J160" s="32">
        <f t="shared" si="13"/>
        <v>15833.154770719324</v>
      </c>
    </row>
    <row r="161" spans="2:10">
      <c r="B161" s="68">
        <f t="shared" si="14"/>
        <v>47542</v>
      </c>
      <c r="C161" s="32">
        <f t="shared" si="10"/>
        <v>-2881634.1682709153</v>
      </c>
      <c r="D161" s="32">
        <f t="shared" si="11"/>
        <v>-3.7252902984619141E-9</v>
      </c>
      <c r="E161" s="32">
        <f t="shared" si="12"/>
        <v>-2881634.168270919</v>
      </c>
      <c r="G161" s="32">
        <v>15833.154770719324</v>
      </c>
      <c r="J161" s="32">
        <f t="shared" si="13"/>
        <v>15833.154770719324</v>
      </c>
    </row>
    <row r="162" spans="2:10">
      <c r="B162" s="68">
        <f t="shared" si="14"/>
        <v>47573</v>
      </c>
      <c r="C162" s="32">
        <f t="shared" si="10"/>
        <v>-2865801.0135001959</v>
      </c>
      <c r="D162" s="32">
        <f t="shared" si="11"/>
        <v>-3.7252902984619141E-9</v>
      </c>
      <c r="E162" s="32">
        <f t="shared" si="12"/>
        <v>-2865801.0135001997</v>
      </c>
      <c r="G162" s="32">
        <v>15833.154770719324</v>
      </c>
      <c r="J162" s="32">
        <f t="shared" si="13"/>
        <v>15833.154770719324</v>
      </c>
    </row>
    <row r="163" spans="2:10">
      <c r="B163" s="68">
        <f t="shared" si="14"/>
        <v>47603</v>
      </c>
      <c r="C163" s="32">
        <f t="shared" si="10"/>
        <v>-2849967.8587294766</v>
      </c>
      <c r="D163" s="32">
        <f t="shared" si="11"/>
        <v>-3.7252902984619141E-9</v>
      </c>
      <c r="E163" s="32">
        <f t="shared" si="12"/>
        <v>-2849967.8587294803</v>
      </c>
      <c r="G163" s="32">
        <v>15833.154770719324</v>
      </c>
      <c r="J163" s="32">
        <f t="shared" si="13"/>
        <v>15833.154770719324</v>
      </c>
    </row>
    <row r="164" spans="2:10">
      <c r="B164" s="68">
        <f t="shared" si="14"/>
        <v>47634</v>
      </c>
      <c r="C164" s="32">
        <f t="shared" si="10"/>
        <v>-2834134.7039587572</v>
      </c>
      <c r="D164" s="32">
        <f t="shared" si="11"/>
        <v>-3.7252902984619141E-9</v>
      </c>
      <c r="E164" s="32">
        <f t="shared" si="12"/>
        <v>-2834134.7039587609</v>
      </c>
      <c r="G164" s="32">
        <v>15833.154770719324</v>
      </c>
      <c r="J164" s="32">
        <f t="shared" si="13"/>
        <v>15833.154770719324</v>
      </c>
    </row>
    <row r="165" spans="2:10">
      <c r="B165" s="68">
        <f t="shared" si="14"/>
        <v>47664</v>
      </c>
      <c r="C165" s="32">
        <f t="shared" si="10"/>
        <v>-2818301.5491880379</v>
      </c>
      <c r="D165" s="32">
        <f t="shared" si="11"/>
        <v>-3.7252902984619141E-9</v>
      </c>
      <c r="E165" s="32">
        <f t="shared" si="12"/>
        <v>-2818301.5491880416</v>
      </c>
      <c r="G165" s="32">
        <v>15833.154770719324</v>
      </c>
      <c r="J165" s="32">
        <f t="shared" si="13"/>
        <v>15833.154770719324</v>
      </c>
    </row>
    <row r="166" spans="2:10">
      <c r="B166" s="68">
        <f t="shared" si="14"/>
        <v>47695</v>
      </c>
      <c r="C166" s="32">
        <f t="shared" si="10"/>
        <v>-2802468.3944173185</v>
      </c>
      <c r="D166" s="32">
        <f t="shared" si="11"/>
        <v>-3.7252902984619141E-9</v>
      </c>
      <c r="E166" s="32">
        <f t="shared" si="12"/>
        <v>-2802468.3944173222</v>
      </c>
      <c r="G166" s="32">
        <v>15833.154770719324</v>
      </c>
      <c r="J166" s="32">
        <f t="shared" si="13"/>
        <v>15833.154770719324</v>
      </c>
    </row>
    <row r="167" spans="2:10">
      <c r="B167" s="68">
        <f t="shared" si="14"/>
        <v>47726</v>
      </c>
      <c r="C167" s="32">
        <f t="shared" si="10"/>
        <v>-2786635.2396465992</v>
      </c>
      <c r="D167" s="32">
        <f t="shared" si="11"/>
        <v>-3.7252902984619141E-9</v>
      </c>
      <c r="E167" s="32">
        <f t="shared" si="12"/>
        <v>-2786635.2396466029</v>
      </c>
      <c r="G167" s="32">
        <v>15833.154770719324</v>
      </c>
      <c r="J167" s="32">
        <f t="shared" si="13"/>
        <v>15833.154770719324</v>
      </c>
    </row>
    <row r="168" spans="2:10">
      <c r="B168" s="68">
        <f t="shared" si="14"/>
        <v>47756</v>
      </c>
      <c r="C168" s="32">
        <f t="shared" si="10"/>
        <v>-2770802.0848758798</v>
      </c>
      <c r="D168" s="32">
        <f t="shared" si="11"/>
        <v>-3.7252902984619141E-9</v>
      </c>
      <c r="E168" s="32">
        <f t="shared" si="12"/>
        <v>-2770802.0848758835</v>
      </c>
      <c r="G168" s="32">
        <v>15833.154770719324</v>
      </c>
      <c r="J168" s="32">
        <f t="shared" si="13"/>
        <v>15833.154770719324</v>
      </c>
    </row>
    <row r="169" spans="2:10">
      <c r="B169" s="68">
        <f t="shared" si="14"/>
        <v>47787</v>
      </c>
      <c r="C169" s="32">
        <f t="shared" si="10"/>
        <v>-2754968.9301051605</v>
      </c>
      <c r="D169" s="32">
        <f t="shared" si="11"/>
        <v>-3.7252902984619141E-9</v>
      </c>
      <c r="E169" s="32">
        <f t="shared" si="12"/>
        <v>-2754968.9301051642</v>
      </c>
      <c r="G169" s="32">
        <v>15833.154770719324</v>
      </c>
      <c r="J169" s="32">
        <f t="shared" si="13"/>
        <v>15833.154770719324</v>
      </c>
    </row>
    <row r="170" spans="2:10">
      <c r="B170" s="68">
        <f t="shared" si="14"/>
        <v>47817</v>
      </c>
      <c r="C170" s="32">
        <f t="shared" si="10"/>
        <v>-2739135.7753344411</v>
      </c>
      <c r="D170" s="32">
        <f t="shared" si="11"/>
        <v>-3.7252902984619141E-9</v>
      </c>
      <c r="E170" s="32">
        <f t="shared" si="12"/>
        <v>-2739135.7753344448</v>
      </c>
      <c r="G170" s="32">
        <v>15833.154770719324</v>
      </c>
      <c r="J170" s="32">
        <f t="shared" si="13"/>
        <v>15833.154770719324</v>
      </c>
    </row>
    <row r="171" spans="2:10">
      <c r="B171" s="68">
        <f t="shared" si="14"/>
        <v>47848</v>
      </c>
      <c r="C171" s="32">
        <f t="shared" si="10"/>
        <v>-2723302.6205637217</v>
      </c>
      <c r="D171" s="32">
        <f t="shared" si="11"/>
        <v>-3.7252902984619141E-9</v>
      </c>
      <c r="E171" s="32">
        <f t="shared" si="12"/>
        <v>-2723302.6205637255</v>
      </c>
      <c r="G171" s="32">
        <v>15833.154770719324</v>
      </c>
      <c r="J171" s="32">
        <f t="shared" si="13"/>
        <v>15833.154770719324</v>
      </c>
    </row>
    <row r="172" spans="2:10">
      <c r="B172" s="68">
        <f t="shared" si="14"/>
        <v>47879</v>
      </c>
      <c r="C172" s="32">
        <f t="shared" si="10"/>
        <v>-2707469.4657930024</v>
      </c>
      <c r="D172" s="32">
        <f t="shared" si="11"/>
        <v>-3.7252902984619141E-9</v>
      </c>
      <c r="E172" s="32">
        <f t="shared" si="12"/>
        <v>-2707469.4657930061</v>
      </c>
      <c r="G172" s="32">
        <v>15833.154770719324</v>
      </c>
      <c r="J172" s="32">
        <f t="shared" si="13"/>
        <v>15833.154770719324</v>
      </c>
    </row>
    <row r="173" spans="2:10">
      <c r="B173" s="68">
        <f t="shared" si="14"/>
        <v>47907</v>
      </c>
      <c r="C173" s="32">
        <f t="shared" si="10"/>
        <v>-2691636.311022283</v>
      </c>
      <c r="D173" s="32">
        <f t="shared" si="11"/>
        <v>-3.7252902984619141E-9</v>
      </c>
      <c r="E173" s="32">
        <f t="shared" si="12"/>
        <v>-2691636.3110222868</v>
      </c>
      <c r="G173" s="32">
        <v>15833.154770719324</v>
      </c>
      <c r="J173" s="32">
        <f t="shared" si="13"/>
        <v>15833.154770719324</v>
      </c>
    </row>
    <row r="174" spans="2:10">
      <c r="B174" s="68">
        <f t="shared" si="14"/>
        <v>47938</v>
      </c>
      <c r="C174" s="32">
        <f t="shared" si="10"/>
        <v>-2675803.1562515637</v>
      </c>
      <c r="D174" s="32">
        <f t="shared" si="11"/>
        <v>-3.7252902984619141E-9</v>
      </c>
      <c r="E174" s="32">
        <f t="shared" si="12"/>
        <v>-2675803.1562515674</v>
      </c>
      <c r="G174" s="32">
        <v>15833.154770719324</v>
      </c>
      <c r="J174" s="32">
        <f t="shared" si="13"/>
        <v>15833.154770719324</v>
      </c>
    </row>
    <row r="175" spans="2:10">
      <c r="B175" s="68">
        <f t="shared" si="14"/>
        <v>47968</v>
      </c>
      <c r="C175" s="32">
        <f t="shared" si="10"/>
        <v>-2659970.0014808443</v>
      </c>
      <c r="D175" s="32">
        <f t="shared" si="11"/>
        <v>-3.7252902984619141E-9</v>
      </c>
      <c r="E175" s="32">
        <f t="shared" si="12"/>
        <v>-2659970.0014808481</v>
      </c>
      <c r="G175" s="32">
        <v>15833.154770719324</v>
      </c>
      <c r="J175" s="32">
        <f t="shared" si="13"/>
        <v>15833.154770719324</v>
      </c>
    </row>
    <row r="176" spans="2:10">
      <c r="B176" s="68">
        <f t="shared" si="14"/>
        <v>47999</v>
      </c>
      <c r="C176" s="32">
        <f t="shared" si="10"/>
        <v>-2644136.846710125</v>
      </c>
      <c r="D176" s="32">
        <f t="shared" si="11"/>
        <v>-3.7252902984619141E-9</v>
      </c>
      <c r="E176" s="32">
        <f t="shared" si="12"/>
        <v>-2644136.8467101287</v>
      </c>
      <c r="G176" s="32">
        <v>15833.154770719324</v>
      </c>
      <c r="J176" s="32">
        <f t="shared" si="13"/>
        <v>15833.154770719324</v>
      </c>
    </row>
    <row r="177" spans="2:10">
      <c r="B177" s="68">
        <f t="shared" si="14"/>
        <v>48029</v>
      </c>
      <c r="C177" s="32">
        <f t="shared" si="10"/>
        <v>-2628303.6919394056</v>
      </c>
      <c r="D177" s="32">
        <f t="shared" si="11"/>
        <v>-3.7252902984619141E-9</v>
      </c>
      <c r="E177" s="32">
        <f t="shared" si="12"/>
        <v>-2628303.6919394094</v>
      </c>
      <c r="G177" s="32">
        <v>15833.154770719324</v>
      </c>
      <c r="J177" s="32">
        <f t="shared" si="13"/>
        <v>15833.154770719324</v>
      </c>
    </row>
    <row r="178" spans="2:10">
      <c r="B178" s="68">
        <f t="shared" si="14"/>
        <v>48060</v>
      </c>
      <c r="C178" s="32">
        <f t="shared" si="10"/>
        <v>-2612470.5371686863</v>
      </c>
      <c r="D178" s="32">
        <f t="shared" si="11"/>
        <v>-3.7252902984619141E-9</v>
      </c>
      <c r="E178" s="32">
        <f t="shared" si="12"/>
        <v>-2612470.53716869</v>
      </c>
      <c r="G178" s="32">
        <v>15833.154770719324</v>
      </c>
      <c r="J178" s="32">
        <f t="shared" si="13"/>
        <v>15833.154770719324</v>
      </c>
    </row>
    <row r="179" spans="2:10">
      <c r="B179" s="68">
        <f t="shared" si="14"/>
        <v>48091</v>
      </c>
      <c r="C179" s="32">
        <f t="shared" si="10"/>
        <v>-2596637.3823979669</v>
      </c>
      <c r="D179" s="32">
        <f t="shared" si="11"/>
        <v>-3.7252902984619141E-9</v>
      </c>
      <c r="E179" s="32">
        <f t="shared" si="12"/>
        <v>-2596637.3823979707</v>
      </c>
      <c r="G179" s="32">
        <v>15833.154770719324</v>
      </c>
      <c r="J179" s="32">
        <f t="shared" si="13"/>
        <v>15833.154770719324</v>
      </c>
    </row>
    <row r="180" spans="2:10">
      <c r="B180" s="68">
        <f t="shared" si="14"/>
        <v>48121</v>
      </c>
      <c r="C180" s="32">
        <f t="shared" si="10"/>
        <v>-2580804.2276272476</v>
      </c>
      <c r="D180" s="32">
        <f t="shared" si="11"/>
        <v>-3.7252902984619141E-9</v>
      </c>
      <c r="E180" s="32">
        <f t="shared" si="12"/>
        <v>-2580804.2276272513</v>
      </c>
      <c r="G180" s="32">
        <v>15833.154770719324</v>
      </c>
      <c r="J180" s="32">
        <f t="shared" si="13"/>
        <v>15833.154770719324</v>
      </c>
    </row>
    <row r="181" spans="2:10">
      <c r="B181" s="68">
        <f t="shared" si="14"/>
        <v>48152</v>
      </c>
      <c r="C181" s="32">
        <f t="shared" si="10"/>
        <v>-2564971.0728565282</v>
      </c>
      <c r="D181" s="32">
        <f t="shared" si="11"/>
        <v>-3.7252902984619141E-9</v>
      </c>
      <c r="E181" s="32">
        <f t="shared" si="12"/>
        <v>-2564971.0728565319</v>
      </c>
      <c r="G181" s="32">
        <v>15833.154770719324</v>
      </c>
      <c r="J181" s="32">
        <f t="shared" si="13"/>
        <v>15833.154770719324</v>
      </c>
    </row>
    <row r="182" spans="2:10">
      <c r="B182" s="68">
        <f t="shared" si="14"/>
        <v>48182</v>
      </c>
      <c r="C182" s="32">
        <f t="shared" si="10"/>
        <v>-2549137.9180858089</v>
      </c>
      <c r="D182" s="32">
        <f t="shared" si="11"/>
        <v>-3.7252902984619141E-9</v>
      </c>
      <c r="E182" s="32">
        <f t="shared" si="12"/>
        <v>-2549137.9180858126</v>
      </c>
      <c r="G182" s="32">
        <v>15833.154770719324</v>
      </c>
      <c r="J182" s="32">
        <f t="shared" si="13"/>
        <v>15833.154770719324</v>
      </c>
    </row>
    <row r="183" spans="2:10">
      <c r="B183" s="68">
        <f t="shared" si="14"/>
        <v>48213</v>
      </c>
      <c r="C183" s="32">
        <f t="shared" si="10"/>
        <v>-2533304.7633150895</v>
      </c>
      <c r="D183" s="32">
        <f t="shared" si="11"/>
        <v>-3.7252902984619141E-9</v>
      </c>
      <c r="E183" s="32">
        <f t="shared" si="12"/>
        <v>-2533304.7633150932</v>
      </c>
      <c r="G183" s="32">
        <v>15833.154770719324</v>
      </c>
      <c r="J183" s="32">
        <f t="shared" si="13"/>
        <v>15833.154770719324</v>
      </c>
    </row>
    <row r="184" spans="2:10">
      <c r="B184" s="68">
        <f t="shared" si="14"/>
        <v>48244</v>
      </c>
      <c r="C184" s="32">
        <f t="shared" si="10"/>
        <v>-2517471.6085443702</v>
      </c>
      <c r="D184" s="32">
        <f t="shared" si="11"/>
        <v>-3.7252902984619141E-9</v>
      </c>
      <c r="E184" s="32">
        <f t="shared" si="12"/>
        <v>-2517471.6085443739</v>
      </c>
      <c r="G184" s="32">
        <v>15833.154770719324</v>
      </c>
      <c r="J184" s="32">
        <f t="shared" si="13"/>
        <v>15833.154770719324</v>
      </c>
    </row>
    <row r="185" spans="2:10">
      <c r="B185" s="68">
        <f t="shared" si="14"/>
        <v>48273</v>
      </c>
      <c r="C185" s="32">
        <f t="shared" si="10"/>
        <v>-2501638.4537736508</v>
      </c>
      <c r="D185" s="32">
        <f t="shared" si="11"/>
        <v>-3.7252902984619141E-9</v>
      </c>
      <c r="E185" s="32">
        <f t="shared" si="12"/>
        <v>-2501638.4537736545</v>
      </c>
      <c r="G185" s="32">
        <v>15833.154770719324</v>
      </c>
      <c r="J185" s="32">
        <f t="shared" si="13"/>
        <v>15833.154770719324</v>
      </c>
    </row>
    <row r="186" spans="2:10">
      <c r="B186" s="68">
        <f t="shared" si="14"/>
        <v>48304</v>
      </c>
      <c r="C186" s="32">
        <f t="shared" si="10"/>
        <v>-2485805.2990029315</v>
      </c>
      <c r="D186" s="32">
        <f t="shared" si="11"/>
        <v>-3.7252902984619141E-9</v>
      </c>
      <c r="E186" s="32">
        <f t="shared" si="12"/>
        <v>-2485805.2990029352</v>
      </c>
      <c r="G186" s="32">
        <v>15833.154770719324</v>
      </c>
      <c r="J186" s="32">
        <f t="shared" si="13"/>
        <v>15833.154770719324</v>
      </c>
    </row>
    <row r="187" spans="2:10">
      <c r="B187" s="68">
        <f t="shared" si="14"/>
        <v>48334</v>
      </c>
      <c r="C187" s="32">
        <f t="shared" si="10"/>
        <v>-2469972.1442322121</v>
      </c>
      <c r="D187" s="32">
        <f t="shared" si="11"/>
        <v>-3.7252902984619141E-9</v>
      </c>
      <c r="E187" s="32">
        <f t="shared" si="12"/>
        <v>-2469972.1442322158</v>
      </c>
      <c r="G187" s="32">
        <v>15833.154770719324</v>
      </c>
      <c r="J187" s="32">
        <f t="shared" si="13"/>
        <v>15833.154770719324</v>
      </c>
    </row>
    <row r="188" spans="2:10">
      <c r="B188" s="68">
        <f t="shared" si="14"/>
        <v>48365</v>
      </c>
      <c r="C188" s="32">
        <f t="shared" si="10"/>
        <v>-2454138.9894614927</v>
      </c>
      <c r="D188" s="32">
        <f t="shared" si="11"/>
        <v>-3.7252902984619141E-9</v>
      </c>
      <c r="E188" s="32">
        <f t="shared" si="12"/>
        <v>-2454138.9894614965</v>
      </c>
      <c r="G188" s="32">
        <v>15833.154770719324</v>
      </c>
      <c r="J188" s="32">
        <f t="shared" si="13"/>
        <v>15833.154770719324</v>
      </c>
    </row>
    <row r="189" spans="2:10">
      <c r="B189" s="68">
        <f t="shared" si="14"/>
        <v>48395</v>
      </c>
      <c r="C189" s="32">
        <f t="shared" si="10"/>
        <v>-2438305.8346907734</v>
      </c>
      <c r="D189" s="32">
        <f t="shared" si="11"/>
        <v>-3.7252902984619141E-9</v>
      </c>
      <c r="E189" s="32">
        <f t="shared" si="12"/>
        <v>-2438305.8346907771</v>
      </c>
      <c r="G189" s="32">
        <v>15833.154770719324</v>
      </c>
      <c r="J189" s="32">
        <f t="shared" si="13"/>
        <v>15833.154770719324</v>
      </c>
    </row>
    <row r="190" spans="2:10">
      <c r="B190" s="68">
        <f t="shared" si="14"/>
        <v>48426</v>
      </c>
      <c r="C190" s="32">
        <f t="shared" si="10"/>
        <v>-2422472.679920054</v>
      </c>
      <c r="D190" s="32">
        <f t="shared" si="11"/>
        <v>-3.7252902984619141E-9</v>
      </c>
      <c r="E190" s="32">
        <f t="shared" si="12"/>
        <v>-2422472.6799200578</v>
      </c>
      <c r="G190" s="32">
        <v>15833.154770719324</v>
      </c>
      <c r="J190" s="32">
        <f t="shared" si="13"/>
        <v>15833.154770719324</v>
      </c>
    </row>
    <row r="191" spans="2:10">
      <c r="B191" s="68">
        <f t="shared" si="14"/>
        <v>48457</v>
      </c>
      <c r="C191" s="32">
        <f t="shared" si="10"/>
        <v>-2406639.5251493347</v>
      </c>
      <c r="D191" s="32">
        <f t="shared" si="11"/>
        <v>-3.7252902984619141E-9</v>
      </c>
      <c r="E191" s="32">
        <f t="shared" si="12"/>
        <v>-2406639.5251493384</v>
      </c>
      <c r="G191" s="32">
        <v>15833.154770719324</v>
      </c>
      <c r="J191" s="32">
        <f t="shared" si="13"/>
        <v>15833.154770719324</v>
      </c>
    </row>
    <row r="192" spans="2:10">
      <c r="B192" s="68">
        <f t="shared" si="14"/>
        <v>48487</v>
      </c>
      <c r="C192" s="32">
        <f t="shared" si="10"/>
        <v>-2390806.3703786153</v>
      </c>
      <c r="D192" s="32">
        <f t="shared" si="11"/>
        <v>-3.7252902984619141E-9</v>
      </c>
      <c r="E192" s="32">
        <f t="shared" si="12"/>
        <v>-2390806.3703786191</v>
      </c>
      <c r="G192" s="32">
        <v>15833.154770719324</v>
      </c>
      <c r="J192" s="32">
        <f t="shared" si="13"/>
        <v>15833.154770719324</v>
      </c>
    </row>
    <row r="193" spans="2:10">
      <c r="B193" s="68">
        <f t="shared" si="14"/>
        <v>48518</v>
      </c>
      <c r="C193" s="32">
        <f t="shared" si="10"/>
        <v>-2374973.215607896</v>
      </c>
      <c r="D193" s="32">
        <f t="shared" si="11"/>
        <v>-3.7252902984619141E-9</v>
      </c>
      <c r="E193" s="32">
        <f t="shared" si="12"/>
        <v>-2374973.2156078997</v>
      </c>
      <c r="G193" s="32">
        <v>15833.154770719324</v>
      </c>
      <c r="J193" s="32">
        <f t="shared" si="13"/>
        <v>15833.154770719324</v>
      </c>
    </row>
    <row r="194" spans="2:10">
      <c r="B194" s="68">
        <f t="shared" si="14"/>
        <v>48548</v>
      </c>
      <c r="C194" s="32">
        <f t="shared" si="10"/>
        <v>-2359140.0608371766</v>
      </c>
      <c r="D194" s="32">
        <f t="shared" si="11"/>
        <v>-3.7252902984619141E-9</v>
      </c>
      <c r="E194" s="32">
        <f t="shared" si="12"/>
        <v>-2359140.0608371804</v>
      </c>
      <c r="G194" s="32">
        <v>15833.154770719324</v>
      </c>
      <c r="J194" s="32">
        <f t="shared" si="13"/>
        <v>15833.154770719324</v>
      </c>
    </row>
    <row r="195" spans="2:10">
      <c r="B195" s="68">
        <f t="shared" si="14"/>
        <v>48579</v>
      </c>
      <c r="C195" s="32">
        <f t="shared" si="10"/>
        <v>-2343306.9060664573</v>
      </c>
      <c r="D195" s="32">
        <f t="shared" si="11"/>
        <v>-3.7252902984619141E-9</v>
      </c>
      <c r="E195" s="32">
        <f t="shared" si="12"/>
        <v>-2343306.906066461</v>
      </c>
      <c r="G195" s="32">
        <v>15833.154770719324</v>
      </c>
      <c r="J195" s="32">
        <f t="shared" si="13"/>
        <v>15833.154770719324</v>
      </c>
    </row>
    <row r="196" spans="2:10">
      <c r="B196" s="68">
        <f t="shared" si="14"/>
        <v>48610</v>
      </c>
      <c r="C196" s="32">
        <f t="shared" si="10"/>
        <v>-2327473.7512957379</v>
      </c>
      <c r="D196" s="32">
        <f t="shared" si="11"/>
        <v>-3.7252902984619141E-9</v>
      </c>
      <c r="E196" s="32">
        <f t="shared" si="12"/>
        <v>-2327473.7512957416</v>
      </c>
      <c r="G196" s="32">
        <v>15833.154770719324</v>
      </c>
      <c r="J196" s="32">
        <f t="shared" si="13"/>
        <v>15833.154770719324</v>
      </c>
    </row>
    <row r="197" spans="2:10">
      <c r="B197" s="68">
        <f t="shared" si="14"/>
        <v>48638</v>
      </c>
      <c r="C197" s="32">
        <f t="shared" si="10"/>
        <v>-2311640.5965250186</v>
      </c>
      <c r="D197" s="32">
        <f t="shared" si="11"/>
        <v>-3.7252902984619141E-9</v>
      </c>
      <c r="E197" s="32">
        <f t="shared" si="12"/>
        <v>-2311640.5965250223</v>
      </c>
      <c r="G197" s="32">
        <v>15833.154770719324</v>
      </c>
      <c r="J197" s="32">
        <f t="shared" si="13"/>
        <v>15833.154770719324</v>
      </c>
    </row>
    <row r="198" spans="2:10">
      <c r="B198" s="68">
        <f t="shared" si="14"/>
        <v>48669</v>
      </c>
      <c r="C198" s="32">
        <f t="shared" si="10"/>
        <v>-2295807.4417542992</v>
      </c>
      <c r="D198" s="32">
        <f t="shared" si="11"/>
        <v>-3.7252902984619141E-9</v>
      </c>
      <c r="E198" s="32">
        <f t="shared" si="12"/>
        <v>-2295807.4417543029</v>
      </c>
      <c r="G198" s="32">
        <v>15833.154770719324</v>
      </c>
      <c r="J198" s="32">
        <f t="shared" si="13"/>
        <v>15833.154770719324</v>
      </c>
    </row>
    <row r="199" spans="2:10">
      <c r="B199" s="68">
        <f t="shared" si="14"/>
        <v>48699</v>
      </c>
      <c r="C199" s="32">
        <f t="shared" si="10"/>
        <v>-2279974.2869835799</v>
      </c>
      <c r="D199" s="32">
        <f t="shared" si="11"/>
        <v>-3.7252902984619141E-9</v>
      </c>
      <c r="E199" s="32">
        <f t="shared" si="12"/>
        <v>-2279974.2869835836</v>
      </c>
      <c r="G199" s="32">
        <v>15833.154770719324</v>
      </c>
      <c r="J199" s="32">
        <f t="shared" si="13"/>
        <v>15833.154770719324</v>
      </c>
    </row>
    <row r="200" spans="2:10">
      <c r="B200" s="68">
        <f t="shared" si="14"/>
        <v>48730</v>
      </c>
      <c r="C200" s="32">
        <f t="shared" si="10"/>
        <v>-2264141.1322128605</v>
      </c>
      <c r="D200" s="32">
        <f t="shared" si="11"/>
        <v>-3.7252902984619141E-9</v>
      </c>
      <c r="E200" s="32">
        <f t="shared" si="12"/>
        <v>-2264141.1322128642</v>
      </c>
      <c r="G200" s="32">
        <v>15833.154770719324</v>
      </c>
      <c r="J200" s="32">
        <f t="shared" si="13"/>
        <v>15833.154770719324</v>
      </c>
    </row>
    <row r="201" spans="2:10">
      <c r="B201" s="68">
        <f t="shared" si="14"/>
        <v>48760</v>
      </c>
      <c r="C201" s="32">
        <f t="shared" si="10"/>
        <v>-2248307.9774421412</v>
      </c>
      <c r="D201" s="32">
        <f t="shared" si="11"/>
        <v>-3.7252902984619141E-9</v>
      </c>
      <c r="E201" s="32">
        <f t="shared" si="12"/>
        <v>-2248307.9774421449</v>
      </c>
      <c r="G201" s="32">
        <v>15833.154770719324</v>
      </c>
      <c r="J201" s="32">
        <f t="shared" si="13"/>
        <v>15833.154770719324</v>
      </c>
    </row>
    <row r="202" spans="2:10">
      <c r="B202" s="68">
        <f t="shared" si="14"/>
        <v>48791</v>
      </c>
      <c r="C202" s="32">
        <f t="shared" si="10"/>
        <v>-2232474.8226714218</v>
      </c>
      <c r="D202" s="32">
        <f t="shared" si="11"/>
        <v>-3.7252902984619141E-9</v>
      </c>
      <c r="E202" s="32">
        <f t="shared" si="12"/>
        <v>-2232474.8226714255</v>
      </c>
      <c r="G202" s="32">
        <v>15833.154770719324</v>
      </c>
      <c r="J202" s="32">
        <f t="shared" si="13"/>
        <v>15833.154770719324</v>
      </c>
    </row>
    <row r="203" spans="2:10">
      <c r="B203" s="68">
        <f t="shared" si="14"/>
        <v>48822</v>
      </c>
      <c r="C203" s="32">
        <f t="shared" si="10"/>
        <v>-2216641.6679007025</v>
      </c>
      <c r="D203" s="32">
        <f t="shared" si="11"/>
        <v>-3.7252902984619141E-9</v>
      </c>
      <c r="E203" s="32">
        <f t="shared" si="12"/>
        <v>-2216641.6679007062</v>
      </c>
      <c r="G203" s="32">
        <v>15833.154770719324</v>
      </c>
      <c r="J203" s="32">
        <f t="shared" si="13"/>
        <v>15833.154770719324</v>
      </c>
    </row>
    <row r="204" spans="2:10">
      <c r="B204" s="68">
        <f t="shared" si="14"/>
        <v>48852</v>
      </c>
      <c r="C204" s="32">
        <f t="shared" si="10"/>
        <v>-2200808.5131299831</v>
      </c>
      <c r="D204" s="32">
        <f t="shared" si="11"/>
        <v>-3.7252902984619141E-9</v>
      </c>
      <c r="E204" s="32">
        <f t="shared" si="12"/>
        <v>-2200808.5131299868</v>
      </c>
      <c r="G204" s="32">
        <v>15833.154770719324</v>
      </c>
      <c r="J204" s="32">
        <f t="shared" si="13"/>
        <v>15833.154770719324</v>
      </c>
    </row>
    <row r="205" spans="2:10">
      <c r="B205" s="68">
        <f t="shared" si="14"/>
        <v>48883</v>
      </c>
      <c r="C205" s="32">
        <f t="shared" si="10"/>
        <v>-2184975.3583592637</v>
      </c>
      <c r="D205" s="32">
        <f t="shared" si="11"/>
        <v>-3.7252902984619141E-9</v>
      </c>
      <c r="E205" s="32">
        <f t="shared" si="12"/>
        <v>-2184975.3583592675</v>
      </c>
      <c r="G205" s="32">
        <v>15833.154770719324</v>
      </c>
      <c r="J205" s="32">
        <f t="shared" si="13"/>
        <v>15833.154770719324</v>
      </c>
    </row>
    <row r="206" spans="2:10">
      <c r="B206" s="68">
        <f t="shared" si="14"/>
        <v>48913</v>
      </c>
      <c r="C206" s="32">
        <f t="shared" si="10"/>
        <v>-2169142.2035885444</v>
      </c>
      <c r="D206" s="32">
        <f t="shared" si="11"/>
        <v>-3.7252902984619141E-9</v>
      </c>
      <c r="E206" s="32">
        <f t="shared" si="12"/>
        <v>-2169142.2035885481</v>
      </c>
      <c r="G206" s="32">
        <v>15833.154770719324</v>
      </c>
      <c r="J206" s="32">
        <f t="shared" si="13"/>
        <v>15833.154770719324</v>
      </c>
    </row>
    <row r="207" spans="2:10">
      <c r="B207" s="68">
        <f t="shared" si="14"/>
        <v>48944</v>
      </c>
      <c r="C207" s="32">
        <f t="shared" si="10"/>
        <v>-2153309.048817825</v>
      </c>
      <c r="D207" s="32">
        <f t="shared" si="11"/>
        <v>-3.7252902984619141E-9</v>
      </c>
      <c r="E207" s="32">
        <f t="shared" si="12"/>
        <v>-2153309.0488178288</v>
      </c>
      <c r="G207" s="32">
        <v>15833.154770719324</v>
      </c>
      <c r="J207" s="32">
        <f t="shared" si="13"/>
        <v>15833.154770719324</v>
      </c>
    </row>
    <row r="208" spans="2:10">
      <c r="B208" s="68">
        <f t="shared" si="14"/>
        <v>48975</v>
      </c>
      <c r="C208" s="32">
        <f t="shared" si="10"/>
        <v>-2137475.8940471057</v>
      </c>
      <c r="D208" s="32">
        <f t="shared" si="11"/>
        <v>-3.7252902984619141E-9</v>
      </c>
      <c r="E208" s="32">
        <f t="shared" si="12"/>
        <v>-2137475.8940471094</v>
      </c>
      <c r="G208" s="32">
        <v>15833.154770719324</v>
      </c>
      <c r="J208" s="32">
        <f t="shared" si="13"/>
        <v>15833.154770719324</v>
      </c>
    </row>
    <row r="209" spans="2:10">
      <c r="B209" s="68">
        <f t="shared" si="14"/>
        <v>49003</v>
      </c>
      <c r="C209" s="32">
        <f t="shared" si="10"/>
        <v>-2121642.7392763863</v>
      </c>
      <c r="D209" s="32">
        <f t="shared" si="11"/>
        <v>-3.7252902984619141E-9</v>
      </c>
      <c r="E209" s="32">
        <f t="shared" si="12"/>
        <v>-2121642.7392763901</v>
      </c>
      <c r="G209" s="32">
        <v>15833.154770719324</v>
      </c>
      <c r="J209" s="32">
        <f t="shared" si="13"/>
        <v>15833.154770719324</v>
      </c>
    </row>
    <row r="210" spans="2:10">
      <c r="B210" s="68">
        <f t="shared" si="14"/>
        <v>49034</v>
      </c>
      <c r="C210" s="32">
        <f t="shared" si="10"/>
        <v>-2105809.584505667</v>
      </c>
      <c r="D210" s="32">
        <f t="shared" si="11"/>
        <v>-3.7252902984619141E-9</v>
      </c>
      <c r="E210" s="32">
        <f t="shared" si="12"/>
        <v>-2105809.5845056707</v>
      </c>
      <c r="G210" s="32">
        <v>15833.154770719324</v>
      </c>
      <c r="J210" s="32">
        <f t="shared" si="13"/>
        <v>15833.154770719324</v>
      </c>
    </row>
    <row r="211" spans="2:10">
      <c r="B211" s="68">
        <f t="shared" si="14"/>
        <v>49064</v>
      </c>
      <c r="C211" s="32">
        <f t="shared" si="10"/>
        <v>-2089976.4297349476</v>
      </c>
      <c r="D211" s="32">
        <f t="shared" si="11"/>
        <v>-3.7252902984619141E-9</v>
      </c>
      <c r="E211" s="32">
        <f t="shared" si="12"/>
        <v>-2089976.4297349514</v>
      </c>
      <c r="G211" s="32">
        <v>15833.154770719324</v>
      </c>
      <c r="J211" s="32">
        <f t="shared" si="13"/>
        <v>15833.154770719324</v>
      </c>
    </row>
    <row r="212" spans="2:10">
      <c r="B212" s="68">
        <f t="shared" si="14"/>
        <v>49095</v>
      </c>
      <c r="C212" s="32">
        <f t="shared" si="10"/>
        <v>-2074143.2749642283</v>
      </c>
      <c r="D212" s="32">
        <f t="shared" si="11"/>
        <v>-3.7252902984619141E-9</v>
      </c>
      <c r="E212" s="32">
        <f t="shared" si="12"/>
        <v>-2074143.274964232</v>
      </c>
      <c r="G212" s="32">
        <v>15833.154770719324</v>
      </c>
      <c r="J212" s="32">
        <f t="shared" si="13"/>
        <v>15833.154770719324</v>
      </c>
    </row>
    <row r="213" spans="2:10">
      <c r="B213" s="68">
        <f t="shared" si="14"/>
        <v>49125</v>
      </c>
      <c r="C213" s="32">
        <f t="shared" ref="C213:C276" si="15">C212+G213</f>
        <v>-2058310.1201935089</v>
      </c>
      <c r="D213" s="32">
        <f t="shared" ref="D213:D276" si="16">D212+H213+I213</f>
        <v>-3.7252902984619141E-9</v>
      </c>
      <c r="E213" s="32">
        <f t="shared" ref="E213:E276" si="17">C213+D213</f>
        <v>-2058310.1201935126</v>
      </c>
      <c r="G213" s="32">
        <v>15833.154770719324</v>
      </c>
      <c r="J213" s="32">
        <f t="shared" ref="J213:J276" si="18">SUM(G213:I213)</f>
        <v>15833.154770719324</v>
      </c>
    </row>
    <row r="214" spans="2:10">
      <c r="B214" s="68">
        <f t="shared" ref="B214:B277" si="19">EOMONTH(B213,1)</f>
        <v>49156</v>
      </c>
      <c r="C214" s="32">
        <f t="shared" si="15"/>
        <v>-2042476.9654227896</v>
      </c>
      <c r="D214" s="32">
        <f t="shared" si="16"/>
        <v>-3.7252902984619141E-9</v>
      </c>
      <c r="E214" s="32">
        <f t="shared" si="17"/>
        <v>-2042476.9654227933</v>
      </c>
      <c r="G214" s="32">
        <v>15833.154770719324</v>
      </c>
      <c r="J214" s="32">
        <f t="shared" si="18"/>
        <v>15833.154770719324</v>
      </c>
    </row>
    <row r="215" spans="2:10">
      <c r="B215" s="68">
        <f t="shared" si="19"/>
        <v>49187</v>
      </c>
      <c r="C215" s="32">
        <f t="shared" si="15"/>
        <v>-2026643.8106520702</v>
      </c>
      <c r="D215" s="32">
        <f t="shared" si="16"/>
        <v>-3.7252902984619141E-9</v>
      </c>
      <c r="E215" s="32">
        <f t="shared" si="17"/>
        <v>-2026643.8106520739</v>
      </c>
      <c r="G215" s="32">
        <v>15833.154770719324</v>
      </c>
      <c r="J215" s="32">
        <f t="shared" si="18"/>
        <v>15833.154770719324</v>
      </c>
    </row>
    <row r="216" spans="2:10">
      <c r="B216" s="68">
        <f t="shared" si="19"/>
        <v>49217</v>
      </c>
      <c r="C216" s="32">
        <f t="shared" si="15"/>
        <v>-2010810.6558813509</v>
      </c>
      <c r="D216" s="32">
        <f t="shared" si="16"/>
        <v>-3.7252902984619141E-9</v>
      </c>
      <c r="E216" s="32">
        <f t="shared" si="17"/>
        <v>-2010810.6558813546</v>
      </c>
      <c r="G216" s="32">
        <v>15833.154770719324</v>
      </c>
      <c r="J216" s="32">
        <f t="shared" si="18"/>
        <v>15833.154770719324</v>
      </c>
    </row>
    <row r="217" spans="2:10">
      <c r="B217" s="68">
        <f t="shared" si="19"/>
        <v>49248</v>
      </c>
      <c r="C217" s="32">
        <f t="shared" si="15"/>
        <v>-1994977.5011106315</v>
      </c>
      <c r="D217" s="32">
        <f t="shared" si="16"/>
        <v>-3.7252902984619141E-9</v>
      </c>
      <c r="E217" s="32">
        <f t="shared" si="17"/>
        <v>-1994977.5011106352</v>
      </c>
      <c r="G217" s="32">
        <v>15833.154770719324</v>
      </c>
      <c r="J217" s="32">
        <f t="shared" si="18"/>
        <v>15833.154770719324</v>
      </c>
    </row>
    <row r="218" spans="2:10">
      <c r="B218" s="68">
        <f t="shared" si="19"/>
        <v>49278</v>
      </c>
      <c r="C218" s="32">
        <f t="shared" si="15"/>
        <v>-1979144.3463399122</v>
      </c>
      <c r="D218" s="32">
        <f t="shared" si="16"/>
        <v>-3.7252902984619141E-9</v>
      </c>
      <c r="E218" s="32">
        <f t="shared" si="17"/>
        <v>-1979144.3463399159</v>
      </c>
      <c r="G218" s="32">
        <v>15833.154770719324</v>
      </c>
      <c r="J218" s="32">
        <f t="shared" si="18"/>
        <v>15833.154770719324</v>
      </c>
    </row>
    <row r="219" spans="2:10">
      <c r="B219" s="68">
        <f t="shared" si="19"/>
        <v>49309</v>
      </c>
      <c r="C219" s="32">
        <f t="shared" si="15"/>
        <v>-1963311.1915691928</v>
      </c>
      <c r="D219" s="32">
        <f t="shared" si="16"/>
        <v>-3.7252902984619141E-9</v>
      </c>
      <c r="E219" s="32">
        <f t="shared" si="17"/>
        <v>-1963311.1915691965</v>
      </c>
      <c r="G219" s="32">
        <v>15833.154770719324</v>
      </c>
      <c r="J219" s="32">
        <f t="shared" si="18"/>
        <v>15833.154770719324</v>
      </c>
    </row>
    <row r="220" spans="2:10">
      <c r="B220" s="68">
        <f t="shared" si="19"/>
        <v>49340</v>
      </c>
      <c r="C220" s="32">
        <f t="shared" si="15"/>
        <v>-1947478.0367984734</v>
      </c>
      <c r="D220" s="32">
        <f t="shared" si="16"/>
        <v>-3.7252902984619141E-9</v>
      </c>
      <c r="E220" s="32">
        <f t="shared" si="17"/>
        <v>-1947478.0367984772</v>
      </c>
      <c r="G220" s="32">
        <v>15833.154770719324</v>
      </c>
      <c r="J220" s="32">
        <f t="shared" si="18"/>
        <v>15833.154770719324</v>
      </c>
    </row>
    <row r="221" spans="2:10">
      <c r="B221" s="68">
        <f t="shared" si="19"/>
        <v>49368</v>
      </c>
      <c r="C221" s="32">
        <f t="shared" si="15"/>
        <v>-1931644.8820277541</v>
      </c>
      <c r="D221" s="32">
        <f t="shared" si="16"/>
        <v>-3.7252902984619141E-9</v>
      </c>
      <c r="E221" s="32">
        <f t="shared" si="17"/>
        <v>-1931644.8820277578</v>
      </c>
      <c r="G221" s="32">
        <v>15833.154770719324</v>
      </c>
      <c r="J221" s="32">
        <f t="shared" si="18"/>
        <v>15833.154770719324</v>
      </c>
    </row>
    <row r="222" spans="2:10">
      <c r="B222" s="68">
        <f t="shared" si="19"/>
        <v>49399</v>
      </c>
      <c r="C222" s="32">
        <f t="shared" si="15"/>
        <v>-1915811.7272570347</v>
      </c>
      <c r="D222" s="32">
        <f t="shared" si="16"/>
        <v>-3.7252902984619141E-9</v>
      </c>
      <c r="E222" s="32">
        <f t="shared" si="17"/>
        <v>-1915811.7272570385</v>
      </c>
      <c r="G222" s="32">
        <v>15833.154770719324</v>
      </c>
      <c r="J222" s="32">
        <f t="shared" si="18"/>
        <v>15833.154770719324</v>
      </c>
    </row>
    <row r="223" spans="2:10">
      <c r="B223" s="68">
        <f t="shared" si="19"/>
        <v>49429</v>
      </c>
      <c r="C223" s="32">
        <f t="shared" si="15"/>
        <v>-1899978.5724863154</v>
      </c>
      <c r="D223" s="32">
        <f t="shared" si="16"/>
        <v>-3.7252902984619141E-9</v>
      </c>
      <c r="E223" s="32">
        <f t="shared" si="17"/>
        <v>-1899978.5724863191</v>
      </c>
      <c r="G223" s="32">
        <v>15833.154770719324</v>
      </c>
      <c r="J223" s="32">
        <f t="shared" si="18"/>
        <v>15833.154770719324</v>
      </c>
    </row>
    <row r="224" spans="2:10">
      <c r="B224" s="68">
        <f t="shared" si="19"/>
        <v>49460</v>
      </c>
      <c r="C224" s="32">
        <f t="shared" si="15"/>
        <v>-1884145.417715596</v>
      </c>
      <c r="D224" s="32">
        <f t="shared" si="16"/>
        <v>-3.7252902984619141E-9</v>
      </c>
      <c r="E224" s="32">
        <f t="shared" si="17"/>
        <v>-1884145.4177155998</v>
      </c>
      <c r="G224" s="32">
        <v>15833.154770719324</v>
      </c>
      <c r="J224" s="32">
        <f t="shared" si="18"/>
        <v>15833.154770719324</v>
      </c>
    </row>
    <row r="225" spans="2:10">
      <c r="B225" s="68">
        <f t="shared" si="19"/>
        <v>49490</v>
      </c>
      <c r="C225" s="32">
        <f t="shared" si="15"/>
        <v>-1868312.2629448767</v>
      </c>
      <c r="D225" s="32">
        <f t="shared" si="16"/>
        <v>-3.7252902984619141E-9</v>
      </c>
      <c r="E225" s="32">
        <f t="shared" si="17"/>
        <v>-1868312.2629448804</v>
      </c>
      <c r="G225" s="32">
        <v>15833.154770719324</v>
      </c>
      <c r="J225" s="32">
        <f t="shared" si="18"/>
        <v>15833.154770719324</v>
      </c>
    </row>
    <row r="226" spans="2:10">
      <c r="B226" s="68">
        <f t="shared" si="19"/>
        <v>49521</v>
      </c>
      <c r="C226" s="32">
        <f t="shared" si="15"/>
        <v>-1852479.1081741573</v>
      </c>
      <c r="D226" s="32">
        <f t="shared" si="16"/>
        <v>-3.7252902984619141E-9</v>
      </c>
      <c r="E226" s="32">
        <f t="shared" si="17"/>
        <v>-1852479.1081741611</v>
      </c>
      <c r="G226" s="32">
        <v>15833.154770719324</v>
      </c>
      <c r="J226" s="32">
        <f t="shared" si="18"/>
        <v>15833.154770719324</v>
      </c>
    </row>
    <row r="227" spans="2:10">
      <c r="B227" s="68">
        <f t="shared" si="19"/>
        <v>49552</v>
      </c>
      <c r="C227" s="32">
        <f t="shared" si="15"/>
        <v>-1836645.953403438</v>
      </c>
      <c r="D227" s="32">
        <f t="shared" si="16"/>
        <v>-3.7252902984619141E-9</v>
      </c>
      <c r="E227" s="32">
        <f t="shared" si="17"/>
        <v>-1836645.9534034417</v>
      </c>
      <c r="G227" s="32">
        <v>15833.154770719324</v>
      </c>
      <c r="J227" s="32">
        <f t="shared" si="18"/>
        <v>15833.154770719324</v>
      </c>
    </row>
    <row r="228" spans="2:10">
      <c r="B228" s="68">
        <f t="shared" si="19"/>
        <v>49582</v>
      </c>
      <c r="C228" s="32">
        <f t="shared" si="15"/>
        <v>-1820812.7986327186</v>
      </c>
      <c r="D228" s="32">
        <f t="shared" si="16"/>
        <v>-3.7252902984619141E-9</v>
      </c>
      <c r="E228" s="32">
        <f t="shared" si="17"/>
        <v>-1820812.7986327223</v>
      </c>
      <c r="G228" s="32">
        <v>15833.154770719324</v>
      </c>
      <c r="J228" s="32">
        <f t="shared" si="18"/>
        <v>15833.154770719324</v>
      </c>
    </row>
    <row r="229" spans="2:10">
      <c r="B229" s="68">
        <f t="shared" si="19"/>
        <v>49613</v>
      </c>
      <c r="C229" s="32">
        <f t="shared" si="15"/>
        <v>-1804979.6438619993</v>
      </c>
      <c r="D229" s="32">
        <f t="shared" si="16"/>
        <v>-3.7252902984619141E-9</v>
      </c>
      <c r="E229" s="32">
        <f t="shared" si="17"/>
        <v>-1804979.643862003</v>
      </c>
      <c r="G229" s="32">
        <v>15833.154770719324</v>
      </c>
      <c r="J229" s="32">
        <f t="shared" si="18"/>
        <v>15833.154770719324</v>
      </c>
    </row>
    <row r="230" spans="2:10">
      <c r="B230" s="68">
        <f t="shared" si="19"/>
        <v>49643</v>
      </c>
      <c r="C230" s="32">
        <f t="shared" si="15"/>
        <v>-1789146.4890912799</v>
      </c>
      <c r="D230" s="32">
        <f t="shared" si="16"/>
        <v>-3.7252902984619141E-9</v>
      </c>
      <c r="E230" s="32">
        <f t="shared" si="17"/>
        <v>-1789146.4890912836</v>
      </c>
      <c r="G230" s="32">
        <v>15833.154770719324</v>
      </c>
      <c r="J230" s="32">
        <f t="shared" si="18"/>
        <v>15833.154770719324</v>
      </c>
    </row>
    <row r="231" spans="2:10">
      <c r="B231" s="68">
        <f t="shared" si="19"/>
        <v>49674</v>
      </c>
      <c r="C231" s="32">
        <f t="shared" si="15"/>
        <v>-1773313.3343205606</v>
      </c>
      <c r="D231" s="32">
        <f t="shared" si="16"/>
        <v>-3.7252902984619141E-9</v>
      </c>
      <c r="E231" s="32">
        <f t="shared" si="17"/>
        <v>-1773313.3343205643</v>
      </c>
      <c r="G231" s="32">
        <v>15833.154770719324</v>
      </c>
      <c r="J231" s="32">
        <f t="shared" si="18"/>
        <v>15833.154770719324</v>
      </c>
    </row>
    <row r="232" spans="2:10">
      <c r="B232" s="68">
        <f t="shared" si="19"/>
        <v>49705</v>
      </c>
      <c r="C232" s="32">
        <f t="shared" si="15"/>
        <v>-1757480.1795498412</v>
      </c>
      <c r="D232" s="32">
        <f t="shared" si="16"/>
        <v>-3.7252902984619141E-9</v>
      </c>
      <c r="E232" s="32">
        <f t="shared" si="17"/>
        <v>-1757480.1795498449</v>
      </c>
      <c r="G232" s="32">
        <v>15833.154770719324</v>
      </c>
      <c r="J232" s="32">
        <f t="shared" si="18"/>
        <v>15833.154770719324</v>
      </c>
    </row>
    <row r="233" spans="2:10">
      <c r="B233" s="68">
        <f t="shared" si="19"/>
        <v>49734</v>
      </c>
      <c r="C233" s="32">
        <f t="shared" si="15"/>
        <v>-1741647.0247791219</v>
      </c>
      <c r="D233" s="32">
        <f t="shared" si="16"/>
        <v>-3.7252902984619141E-9</v>
      </c>
      <c r="E233" s="32">
        <f t="shared" si="17"/>
        <v>-1741647.0247791256</v>
      </c>
      <c r="G233" s="32">
        <v>15833.154770719324</v>
      </c>
      <c r="J233" s="32">
        <f t="shared" si="18"/>
        <v>15833.154770719324</v>
      </c>
    </row>
    <row r="234" spans="2:10">
      <c r="B234" s="68">
        <f t="shared" si="19"/>
        <v>49765</v>
      </c>
      <c r="C234" s="32">
        <f t="shared" si="15"/>
        <v>-1725813.8700084025</v>
      </c>
      <c r="D234" s="32">
        <f t="shared" si="16"/>
        <v>-3.7252902984619141E-9</v>
      </c>
      <c r="E234" s="32">
        <f t="shared" si="17"/>
        <v>-1725813.8700084062</v>
      </c>
      <c r="G234" s="32">
        <v>15833.154770719324</v>
      </c>
      <c r="J234" s="32">
        <f t="shared" si="18"/>
        <v>15833.154770719324</v>
      </c>
    </row>
    <row r="235" spans="2:10">
      <c r="B235" s="68">
        <f t="shared" si="19"/>
        <v>49795</v>
      </c>
      <c r="C235" s="32">
        <f t="shared" si="15"/>
        <v>-1709980.7152376832</v>
      </c>
      <c r="D235" s="32">
        <f t="shared" si="16"/>
        <v>-3.7252902984619141E-9</v>
      </c>
      <c r="E235" s="32">
        <f t="shared" si="17"/>
        <v>-1709980.7152376869</v>
      </c>
      <c r="G235" s="32">
        <v>15833.154770719324</v>
      </c>
      <c r="J235" s="32">
        <f t="shared" si="18"/>
        <v>15833.154770719324</v>
      </c>
    </row>
    <row r="236" spans="2:10">
      <c r="B236" s="68">
        <f t="shared" si="19"/>
        <v>49826</v>
      </c>
      <c r="C236" s="32">
        <f t="shared" si="15"/>
        <v>-1694147.5604669638</v>
      </c>
      <c r="D236" s="32">
        <f t="shared" si="16"/>
        <v>-3.7252902984619141E-9</v>
      </c>
      <c r="E236" s="32">
        <f t="shared" si="17"/>
        <v>-1694147.5604669675</v>
      </c>
      <c r="G236" s="32">
        <v>15833.154770719324</v>
      </c>
      <c r="J236" s="32">
        <f t="shared" si="18"/>
        <v>15833.154770719324</v>
      </c>
    </row>
    <row r="237" spans="2:10">
      <c r="B237" s="68">
        <f t="shared" si="19"/>
        <v>49856</v>
      </c>
      <c r="C237" s="32">
        <f t="shared" si="15"/>
        <v>-1678314.4056962444</v>
      </c>
      <c r="D237" s="32">
        <f t="shared" si="16"/>
        <v>-3.7252902984619141E-9</v>
      </c>
      <c r="E237" s="32">
        <f t="shared" si="17"/>
        <v>-1678314.4056962482</v>
      </c>
      <c r="G237" s="32">
        <v>15833.154770719324</v>
      </c>
      <c r="J237" s="32">
        <f t="shared" si="18"/>
        <v>15833.154770719324</v>
      </c>
    </row>
    <row r="238" spans="2:10">
      <c r="B238" s="68">
        <f t="shared" si="19"/>
        <v>49887</v>
      </c>
      <c r="C238" s="32">
        <f t="shared" si="15"/>
        <v>-1662481.2509255251</v>
      </c>
      <c r="D238" s="32">
        <f t="shared" si="16"/>
        <v>-3.7252902984619141E-9</v>
      </c>
      <c r="E238" s="32">
        <f t="shared" si="17"/>
        <v>-1662481.2509255288</v>
      </c>
      <c r="G238" s="32">
        <v>15833.154770719324</v>
      </c>
      <c r="J238" s="32">
        <f t="shared" si="18"/>
        <v>15833.154770719324</v>
      </c>
    </row>
    <row r="239" spans="2:10">
      <c r="B239" s="68">
        <f t="shared" si="19"/>
        <v>49918</v>
      </c>
      <c r="C239" s="32">
        <f t="shared" si="15"/>
        <v>-1646648.0961548057</v>
      </c>
      <c r="D239" s="32">
        <f t="shared" si="16"/>
        <v>-3.7252902984619141E-9</v>
      </c>
      <c r="E239" s="32">
        <f t="shared" si="17"/>
        <v>-1646648.0961548095</v>
      </c>
      <c r="G239" s="32">
        <v>15833.154770719324</v>
      </c>
      <c r="J239" s="32">
        <f t="shared" si="18"/>
        <v>15833.154770719324</v>
      </c>
    </row>
    <row r="240" spans="2:10">
      <c r="B240" s="68">
        <f t="shared" si="19"/>
        <v>49948</v>
      </c>
      <c r="C240" s="32">
        <f t="shared" si="15"/>
        <v>-1630814.9413840864</v>
      </c>
      <c r="D240" s="32">
        <f t="shared" si="16"/>
        <v>-3.7252902984619141E-9</v>
      </c>
      <c r="E240" s="32">
        <f t="shared" si="17"/>
        <v>-1630814.9413840901</v>
      </c>
      <c r="G240" s="32">
        <v>15833.154770719324</v>
      </c>
      <c r="J240" s="32">
        <f t="shared" si="18"/>
        <v>15833.154770719324</v>
      </c>
    </row>
    <row r="241" spans="2:10">
      <c r="B241" s="68">
        <f t="shared" si="19"/>
        <v>49979</v>
      </c>
      <c r="C241" s="32">
        <f t="shared" si="15"/>
        <v>-1614981.786613367</v>
      </c>
      <c r="D241" s="32">
        <f t="shared" si="16"/>
        <v>-3.7252902984619141E-9</v>
      </c>
      <c r="E241" s="32">
        <f t="shared" si="17"/>
        <v>-1614981.7866133708</v>
      </c>
      <c r="G241" s="32">
        <v>15833.154770719324</v>
      </c>
      <c r="J241" s="32">
        <f t="shared" si="18"/>
        <v>15833.154770719324</v>
      </c>
    </row>
    <row r="242" spans="2:10">
      <c r="B242" s="68">
        <f t="shared" si="19"/>
        <v>50009</v>
      </c>
      <c r="C242" s="32">
        <f t="shared" si="15"/>
        <v>-1599148.6318426477</v>
      </c>
      <c r="D242" s="32">
        <f t="shared" si="16"/>
        <v>-3.7252902984619141E-9</v>
      </c>
      <c r="E242" s="32">
        <f t="shared" si="17"/>
        <v>-1599148.6318426514</v>
      </c>
      <c r="G242" s="32">
        <v>15833.154770719324</v>
      </c>
      <c r="J242" s="32">
        <f t="shared" si="18"/>
        <v>15833.154770719324</v>
      </c>
    </row>
    <row r="243" spans="2:10">
      <c r="B243" s="68">
        <f t="shared" si="19"/>
        <v>50040</v>
      </c>
      <c r="C243" s="32">
        <f t="shared" si="15"/>
        <v>-1583315.4770719283</v>
      </c>
      <c r="D243" s="32">
        <f t="shared" si="16"/>
        <v>-3.7252902984619141E-9</v>
      </c>
      <c r="E243" s="32">
        <f t="shared" si="17"/>
        <v>-1583315.4770719321</v>
      </c>
      <c r="G243" s="32">
        <v>15833.154770719324</v>
      </c>
      <c r="J243" s="32">
        <f t="shared" si="18"/>
        <v>15833.154770719324</v>
      </c>
    </row>
    <row r="244" spans="2:10">
      <c r="B244" s="68">
        <f t="shared" si="19"/>
        <v>50071</v>
      </c>
      <c r="C244" s="32">
        <f t="shared" si="15"/>
        <v>-1567482.322301209</v>
      </c>
      <c r="D244" s="32">
        <f t="shared" si="16"/>
        <v>-3.7252902984619141E-9</v>
      </c>
      <c r="E244" s="32">
        <f t="shared" si="17"/>
        <v>-1567482.3223012127</v>
      </c>
      <c r="G244" s="32">
        <v>15833.154770719324</v>
      </c>
      <c r="J244" s="32">
        <f t="shared" si="18"/>
        <v>15833.154770719324</v>
      </c>
    </row>
    <row r="245" spans="2:10">
      <c r="B245" s="68">
        <f t="shared" si="19"/>
        <v>50099</v>
      </c>
      <c r="C245" s="32">
        <f t="shared" si="15"/>
        <v>-1551649.1675304896</v>
      </c>
      <c r="D245" s="32">
        <f t="shared" si="16"/>
        <v>-3.7252902984619141E-9</v>
      </c>
      <c r="E245" s="32">
        <f t="shared" si="17"/>
        <v>-1551649.1675304933</v>
      </c>
      <c r="G245" s="32">
        <v>15833.154770719324</v>
      </c>
      <c r="J245" s="32">
        <f t="shared" si="18"/>
        <v>15833.154770719324</v>
      </c>
    </row>
    <row r="246" spans="2:10">
      <c r="B246" s="68">
        <f t="shared" si="19"/>
        <v>50130</v>
      </c>
      <c r="C246" s="32">
        <f t="shared" si="15"/>
        <v>-1535816.0127597703</v>
      </c>
      <c r="D246" s="32">
        <f t="shared" si="16"/>
        <v>-3.7252902984619141E-9</v>
      </c>
      <c r="E246" s="32">
        <f t="shared" si="17"/>
        <v>-1535816.012759774</v>
      </c>
      <c r="G246" s="32">
        <v>15833.154770719324</v>
      </c>
      <c r="J246" s="32">
        <f t="shared" si="18"/>
        <v>15833.154770719324</v>
      </c>
    </row>
    <row r="247" spans="2:10">
      <c r="B247" s="68">
        <f t="shared" si="19"/>
        <v>50160</v>
      </c>
      <c r="C247" s="32">
        <f t="shared" si="15"/>
        <v>-1519982.8579890509</v>
      </c>
      <c r="D247" s="32">
        <f t="shared" si="16"/>
        <v>-3.7252902984619141E-9</v>
      </c>
      <c r="E247" s="32">
        <f t="shared" si="17"/>
        <v>-1519982.8579890546</v>
      </c>
      <c r="G247" s="32">
        <v>15833.154770719324</v>
      </c>
      <c r="J247" s="32">
        <f t="shared" si="18"/>
        <v>15833.154770719324</v>
      </c>
    </row>
    <row r="248" spans="2:10">
      <c r="B248" s="68">
        <f t="shared" si="19"/>
        <v>50191</v>
      </c>
      <c r="C248" s="32">
        <f t="shared" si="15"/>
        <v>-1504149.7032183316</v>
      </c>
      <c r="D248" s="32">
        <f t="shared" si="16"/>
        <v>-3.7252902984619141E-9</v>
      </c>
      <c r="E248" s="32">
        <f t="shared" si="17"/>
        <v>-1504149.7032183353</v>
      </c>
      <c r="G248" s="32">
        <v>15833.154770719324</v>
      </c>
      <c r="J248" s="32">
        <f t="shared" si="18"/>
        <v>15833.154770719324</v>
      </c>
    </row>
    <row r="249" spans="2:10">
      <c r="B249" s="68">
        <f t="shared" si="19"/>
        <v>50221</v>
      </c>
      <c r="C249" s="32">
        <f t="shared" si="15"/>
        <v>-1488316.5484476122</v>
      </c>
      <c r="D249" s="32">
        <f t="shared" si="16"/>
        <v>-3.7252902984619141E-9</v>
      </c>
      <c r="E249" s="32">
        <f t="shared" si="17"/>
        <v>-1488316.5484476159</v>
      </c>
      <c r="G249" s="32">
        <v>15833.154770719324</v>
      </c>
      <c r="J249" s="32">
        <f t="shared" si="18"/>
        <v>15833.154770719324</v>
      </c>
    </row>
    <row r="250" spans="2:10">
      <c r="B250" s="68">
        <f t="shared" si="19"/>
        <v>50252</v>
      </c>
      <c r="C250" s="32">
        <f t="shared" si="15"/>
        <v>-1472483.3936768929</v>
      </c>
      <c r="D250" s="32">
        <f t="shared" si="16"/>
        <v>-3.7252902984619141E-9</v>
      </c>
      <c r="E250" s="32">
        <f t="shared" si="17"/>
        <v>-1472483.3936768966</v>
      </c>
      <c r="G250" s="32">
        <v>15833.154770719324</v>
      </c>
      <c r="J250" s="32">
        <f t="shared" si="18"/>
        <v>15833.154770719324</v>
      </c>
    </row>
    <row r="251" spans="2:10">
      <c r="B251" s="68">
        <f t="shared" si="19"/>
        <v>50283</v>
      </c>
      <c r="C251" s="32">
        <f t="shared" si="15"/>
        <v>-1456650.2389061735</v>
      </c>
      <c r="D251" s="32">
        <f t="shared" si="16"/>
        <v>-3.7252902984619141E-9</v>
      </c>
      <c r="E251" s="32">
        <f t="shared" si="17"/>
        <v>-1456650.2389061772</v>
      </c>
      <c r="G251" s="32">
        <v>15833.154770719324</v>
      </c>
      <c r="J251" s="32">
        <f t="shared" si="18"/>
        <v>15833.154770719324</v>
      </c>
    </row>
    <row r="252" spans="2:10">
      <c r="B252" s="68">
        <f t="shared" si="19"/>
        <v>50313</v>
      </c>
      <c r="C252" s="32">
        <f t="shared" si="15"/>
        <v>-1440817.0841354541</v>
      </c>
      <c r="D252" s="32">
        <f t="shared" si="16"/>
        <v>-3.7252902984619141E-9</v>
      </c>
      <c r="E252" s="32">
        <f t="shared" si="17"/>
        <v>-1440817.0841354579</v>
      </c>
      <c r="G252" s="32">
        <v>15833.154770719324</v>
      </c>
      <c r="J252" s="32">
        <f t="shared" si="18"/>
        <v>15833.154770719324</v>
      </c>
    </row>
    <row r="253" spans="2:10">
      <c r="B253" s="68">
        <f t="shared" si="19"/>
        <v>50344</v>
      </c>
      <c r="C253" s="32">
        <f t="shared" si="15"/>
        <v>-1424983.9293647348</v>
      </c>
      <c r="D253" s="32">
        <f t="shared" si="16"/>
        <v>-3.7252902984619141E-9</v>
      </c>
      <c r="E253" s="32">
        <f t="shared" si="17"/>
        <v>-1424983.9293647385</v>
      </c>
      <c r="G253" s="32">
        <v>15833.154770719324</v>
      </c>
      <c r="J253" s="32">
        <f t="shared" si="18"/>
        <v>15833.154770719324</v>
      </c>
    </row>
    <row r="254" spans="2:10">
      <c r="B254" s="68">
        <f t="shared" si="19"/>
        <v>50374</v>
      </c>
      <c r="C254" s="32">
        <f t="shared" si="15"/>
        <v>-1409150.7745940154</v>
      </c>
      <c r="D254" s="32">
        <f t="shared" si="16"/>
        <v>-3.7252902984619141E-9</v>
      </c>
      <c r="E254" s="32">
        <f t="shared" si="17"/>
        <v>-1409150.7745940192</v>
      </c>
      <c r="G254" s="32">
        <v>15833.154770719324</v>
      </c>
      <c r="J254" s="32">
        <f t="shared" si="18"/>
        <v>15833.154770719324</v>
      </c>
    </row>
    <row r="255" spans="2:10">
      <c r="B255" s="68">
        <f t="shared" si="19"/>
        <v>50405</v>
      </c>
      <c r="C255" s="32">
        <f t="shared" si="15"/>
        <v>-1393317.6198232961</v>
      </c>
      <c r="D255" s="32">
        <f t="shared" si="16"/>
        <v>-3.7252902984619141E-9</v>
      </c>
      <c r="E255" s="32">
        <f t="shared" si="17"/>
        <v>-1393317.6198232998</v>
      </c>
      <c r="G255" s="32">
        <v>15833.154770719324</v>
      </c>
      <c r="J255" s="32">
        <f t="shared" si="18"/>
        <v>15833.154770719324</v>
      </c>
    </row>
    <row r="256" spans="2:10">
      <c r="B256" s="68">
        <f t="shared" si="19"/>
        <v>50436</v>
      </c>
      <c r="C256" s="32">
        <f t="shared" si="15"/>
        <v>-1377484.4650525767</v>
      </c>
      <c r="D256" s="32">
        <f t="shared" si="16"/>
        <v>-3.7252902984619141E-9</v>
      </c>
      <c r="E256" s="32">
        <f t="shared" si="17"/>
        <v>-1377484.4650525805</v>
      </c>
      <c r="G256" s="32">
        <v>15833.154770719324</v>
      </c>
      <c r="J256" s="32">
        <f t="shared" si="18"/>
        <v>15833.154770719324</v>
      </c>
    </row>
    <row r="257" spans="2:10">
      <c r="B257" s="68">
        <f t="shared" si="19"/>
        <v>50464</v>
      </c>
      <c r="C257" s="32">
        <f t="shared" si="15"/>
        <v>-1361651.3102818574</v>
      </c>
      <c r="D257" s="32">
        <f t="shared" si="16"/>
        <v>-3.7252902984619141E-9</v>
      </c>
      <c r="E257" s="32">
        <f t="shared" si="17"/>
        <v>-1361651.3102818611</v>
      </c>
      <c r="G257" s="32">
        <v>15833.154770719324</v>
      </c>
      <c r="J257" s="32">
        <f t="shared" si="18"/>
        <v>15833.154770719324</v>
      </c>
    </row>
    <row r="258" spans="2:10">
      <c r="B258" s="68">
        <f t="shared" si="19"/>
        <v>50495</v>
      </c>
      <c r="C258" s="32">
        <f t="shared" si="15"/>
        <v>-1345818.155511138</v>
      </c>
      <c r="D258" s="32">
        <f t="shared" si="16"/>
        <v>-3.7252902984619141E-9</v>
      </c>
      <c r="E258" s="32">
        <f t="shared" si="17"/>
        <v>-1345818.1555111418</v>
      </c>
      <c r="G258" s="32">
        <v>15833.154770719324</v>
      </c>
      <c r="J258" s="32">
        <f t="shared" si="18"/>
        <v>15833.154770719324</v>
      </c>
    </row>
    <row r="259" spans="2:10">
      <c r="B259" s="68">
        <f t="shared" si="19"/>
        <v>50525</v>
      </c>
      <c r="C259" s="32">
        <f t="shared" si="15"/>
        <v>-1329985.0007404187</v>
      </c>
      <c r="D259" s="32">
        <f t="shared" si="16"/>
        <v>-3.7252902984619141E-9</v>
      </c>
      <c r="E259" s="32">
        <f t="shared" si="17"/>
        <v>-1329985.0007404224</v>
      </c>
      <c r="G259" s="32">
        <v>15833.154770719324</v>
      </c>
      <c r="J259" s="32">
        <f t="shared" si="18"/>
        <v>15833.154770719324</v>
      </c>
    </row>
    <row r="260" spans="2:10">
      <c r="B260" s="68">
        <f t="shared" si="19"/>
        <v>50556</v>
      </c>
      <c r="C260" s="32">
        <f t="shared" si="15"/>
        <v>-1314151.8459696993</v>
      </c>
      <c r="D260" s="32">
        <f t="shared" si="16"/>
        <v>-3.7252902984619141E-9</v>
      </c>
      <c r="E260" s="32">
        <f t="shared" si="17"/>
        <v>-1314151.845969703</v>
      </c>
      <c r="G260" s="32">
        <v>15833.154770719324</v>
      </c>
      <c r="J260" s="32">
        <f t="shared" si="18"/>
        <v>15833.154770719324</v>
      </c>
    </row>
    <row r="261" spans="2:10">
      <c r="B261" s="68">
        <f t="shared" si="19"/>
        <v>50586</v>
      </c>
      <c r="C261" s="32">
        <f t="shared" si="15"/>
        <v>-1298318.69119898</v>
      </c>
      <c r="D261" s="32">
        <f t="shared" si="16"/>
        <v>-3.7252902984619141E-9</v>
      </c>
      <c r="E261" s="32">
        <f t="shared" si="17"/>
        <v>-1298318.6911989837</v>
      </c>
      <c r="G261" s="32">
        <v>15833.154770719324</v>
      </c>
      <c r="J261" s="32">
        <f t="shared" si="18"/>
        <v>15833.154770719324</v>
      </c>
    </row>
    <row r="262" spans="2:10">
      <c r="B262" s="68">
        <f t="shared" si="19"/>
        <v>50617</v>
      </c>
      <c r="C262" s="32">
        <f t="shared" si="15"/>
        <v>-1282485.5364282606</v>
      </c>
      <c r="D262" s="32">
        <f t="shared" si="16"/>
        <v>-3.7252902984619141E-9</v>
      </c>
      <c r="E262" s="32">
        <f t="shared" si="17"/>
        <v>-1282485.5364282643</v>
      </c>
      <c r="G262" s="32">
        <v>15833.154770719324</v>
      </c>
      <c r="J262" s="32">
        <f t="shared" si="18"/>
        <v>15833.154770719324</v>
      </c>
    </row>
    <row r="263" spans="2:10">
      <c r="B263" s="68">
        <f t="shared" si="19"/>
        <v>50648</v>
      </c>
      <c r="C263" s="32">
        <f t="shared" si="15"/>
        <v>-1266652.3816575413</v>
      </c>
      <c r="D263" s="32">
        <f t="shared" si="16"/>
        <v>-3.7252902984619141E-9</v>
      </c>
      <c r="E263" s="32">
        <f t="shared" si="17"/>
        <v>-1266652.381657545</v>
      </c>
      <c r="G263" s="32">
        <v>15833.154770719324</v>
      </c>
      <c r="J263" s="32">
        <f t="shared" si="18"/>
        <v>15833.154770719324</v>
      </c>
    </row>
    <row r="264" spans="2:10">
      <c r="B264" s="68">
        <f t="shared" si="19"/>
        <v>50678</v>
      </c>
      <c r="C264" s="32">
        <f t="shared" si="15"/>
        <v>-1250819.2268868219</v>
      </c>
      <c r="D264" s="32">
        <f t="shared" si="16"/>
        <v>-3.7252902984619141E-9</v>
      </c>
      <c r="E264" s="32">
        <f t="shared" si="17"/>
        <v>-1250819.2268868256</v>
      </c>
      <c r="G264" s="32">
        <v>15833.154770719324</v>
      </c>
      <c r="J264" s="32">
        <f t="shared" si="18"/>
        <v>15833.154770719324</v>
      </c>
    </row>
    <row r="265" spans="2:10">
      <c r="B265" s="68">
        <f t="shared" si="19"/>
        <v>50709</v>
      </c>
      <c r="C265" s="32">
        <f t="shared" si="15"/>
        <v>-1234986.0721161026</v>
      </c>
      <c r="D265" s="32">
        <f t="shared" si="16"/>
        <v>-3.7252902984619141E-9</v>
      </c>
      <c r="E265" s="32">
        <f t="shared" si="17"/>
        <v>-1234986.0721161063</v>
      </c>
      <c r="G265" s="32">
        <v>15833.154770719324</v>
      </c>
      <c r="J265" s="32">
        <f t="shared" si="18"/>
        <v>15833.154770719324</v>
      </c>
    </row>
    <row r="266" spans="2:10">
      <c r="B266" s="68">
        <f t="shared" si="19"/>
        <v>50739</v>
      </c>
      <c r="C266" s="32">
        <f t="shared" si="15"/>
        <v>-1219152.9173453832</v>
      </c>
      <c r="D266" s="32">
        <f t="shared" si="16"/>
        <v>-3.7252902984619141E-9</v>
      </c>
      <c r="E266" s="32">
        <f t="shared" si="17"/>
        <v>-1219152.9173453869</v>
      </c>
      <c r="G266" s="32">
        <v>15833.154770719324</v>
      </c>
      <c r="J266" s="32">
        <f t="shared" si="18"/>
        <v>15833.154770719324</v>
      </c>
    </row>
    <row r="267" spans="2:10">
      <c r="B267" s="68">
        <f t="shared" si="19"/>
        <v>50770</v>
      </c>
      <c r="C267" s="32">
        <f t="shared" si="15"/>
        <v>-1203319.7625746639</v>
      </c>
      <c r="D267" s="32">
        <f t="shared" si="16"/>
        <v>-3.7252902984619141E-9</v>
      </c>
      <c r="E267" s="32">
        <f t="shared" si="17"/>
        <v>-1203319.7625746676</v>
      </c>
      <c r="G267" s="32">
        <v>15833.154770719324</v>
      </c>
      <c r="J267" s="32">
        <f t="shared" si="18"/>
        <v>15833.154770719324</v>
      </c>
    </row>
    <row r="268" spans="2:10">
      <c r="B268" s="68">
        <f t="shared" si="19"/>
        <v>50801</v>
      </c>
      <c r="C268" s="32">
        <f t="shared" si="15"/>
        <v>-1187486.6078039445</v>
      </c>
      <c r="D268" s="32">
        <f t="shared" si="16"/>
        <v>-3.7252902984619141E-9</v>
      </c>
      <c r="E268" s="32">
        <f t="shared" si="17"/>
        <v>-1187486.6078039482</v>
      </c>
      <c r="G268" s="32">
        <v>15833.154770719324</v>
      </c>
      <c r="J268" s="32">
        <f t="shared" si="18"/>
        <v>15833.154770719324</v>
      </c>
    </row>
    <row r="269" spans="2:10">
      <c r="B269" s="68">
        <f t="shared" si="19"/>
        <v>50829</v>
      </c>
      <c r="C269" s="32">
        <f t="shared" si="15"/>
        <v>-1171653.4530332251</v>
      </c>
      <c r="D269" s="32">
        <f t="shared" si="16"/>
        <v>-3.7252902984619141E-9</v>
      </c>
      <c r="E269" s="32">
        <f t="shared" si="17"/>
        <v>-1171653.4530332289</v>
      </c>
      <c r="G269" s="32">
        <v>15833.154770719324</v>
      </c>
      <c r="J269" s="32">
        <f t="shared" si="18"/>
        <v>15833.154770719324</v>
      </c>
    </row>
    <row r="270" spans="2:10">
      <c r="B270" s="68">
        <f t="shared" si="19"/>
        <v>50860</v>
      </c>
      <c r="C270" s="32">
        <f t="shared" si="15"/>
        <v>-1155820.2982625058</v>
      </c>
      <c r="D270" s="32">
        <f t="shared" si="16"/>
        <v>-3.7252902984619141E-9</v>
      </c>
      <c r="E270" s="32">
        <f t="shared" si="17"/>
        <v>-1155820.2982625095</v>
      </c>
      <c r="G270" s="32">
        <v>15833.154770719324</v>
      </c>
      <c r="J270" s="32">
        <f t="shared" si="18"/>
        <v>15833.154770719324</v>
      </c>
    </row>
    <row r="271" spans="2:10">
      <c r="B271" s="68">
        <f t="shared" si="19"/>
        <v>50890</v>
      </c>
      <c r="C271" s="32">
        <f t="shared" si="15"/>
        <v>-1139987.1434917864</v>
      </c>
      <c r="D271" s="32">
        <f t="shared" si="16"/>
        <v>-3.7252902984619141E-9</v>
      </c>
      <c r="E271" s="32">
        <f t="shared" si="17"/>
        <v>-1139987.1434917902</v>
      </c>
      <c r="G271" s="32">
        <v>15833.154770719324</v>
      </c>
      <c r="J271" s="32">
        <f t="shared" si="18"/>
        <v>15833.154770719324</v>
      </c>
    </row>
    <row r="272" spans="2:10">
      <c r="B272" s="68">
        <f t="shared" si="19"/>
        <v>50921</v>
      </c>
      <c r="C272" s="32">
        <f t="shared" si="15"/>
        <v>-1124153.9887210671</v>
      </c>
      <c r="D272" s="32">
        <f t="shared" si="16"/>
        <v>-3.7252902984619141E-9</v>
      </c>
      <c r="E272" s="32">
        <f t="shared" si="17"/>
        <v>-1124153.9887210708</v>
      </c>
      <c r="G272" s="32">
        <v>15833.154770719324</v>
      </c>
      <c r="J272" s="32">
        <f t="shared" si="18"/>
        <v>15833.154770719324</v>
      </c>
    </row>
    <row r="273" spans="2:10">
      <c r="B273" s="68">
        <f t="shared" si="19"/>
        <v>50951</v>
      </c>
      <c r="C273" s="32">
        <f t="shared" si="15"/>
        <v>-1108320.8339503477</v>
      </c>
      <c r="D273" s="32">
        <f t="shared" si="16"/>
        <v>-3.7252902984619141E-9</v>
      </c>
      <c r="E273" s="32">
        <f t="shared" si="17"/>
        <v>-1108320.8339503515</v>
      </c>
      <c r="G273" s="32">
        <v>15833.154770719324</v>
      </c>
      <c r="J273" s="32">
        <f t="shared" si="18"/>
        <v>15833.154770719324</v>
      </c>
    </row>
    <row r="274" spans="2:10">
      <c r="B274" s="68">
        <f t="shared" si="19"/>
        <v>50982</v>
      </c>
      <c r="C274" s="32">
        <f t="shared" si="15"/>
        <v>-1092487.6791796284</v>
      </c>
      <c r="D274" s="32">
        <f t="shared" si="16"/>
        <v>-3.7252902984619141E-9</v>
      </c>
      <c r="E274" s="32">
        <f t="shared" si="17"/>
        <v>-1092487.6791796321</v>
      </c>
      <c r="G274" s="32">
        <v>15833.154770719324</v>
      </c>
      <c r="J274" s="32">
        <f t="shared" si="18"/>
        <v>15833.154770719324</v>
      </c>
    </row>
    <row r="275" spans="2:10">
      <c r="B275" s="68">
        <f t="shared" si="19"/>
        <v>51013</v>
      </c>
      <c r="C275" s="32">
        <f t="shared" si="15"/>
        <v>-1076654.524408909</v>
      </c>
      <c r="D275" s="32">
        <f t="shared" si="16"/>
        <v>-3.7252902984619141E-9</v>
      </c>
      <c r="E275" s="32">
        <f t="shared" si="17"/>
        <v>-1076654.5244089128</v>
      </c>
      <c r="G275" s="32">
        <v>15833.154770719324</v>
      </c>
      <c r="J275" s="32">
        <f t="shared" si="18"/>
        <v>15833.154770719324</v>
      </c>
    </row>
    <row r="276" spans="2:10">
      <c r="B276" s="68">
        <f t="shared" si="19"/>
        <v>51043</v>
      </c>
      <c r="C276" s="32">
        <f t="shared" si="15"/>
        <v>-1060821.3696381897</v>
      </c>
      <c r="D276" s="32">
        <f t="shared" si="16"/>
        <v>-3.7252902984619141E-9</v>
      </c>
      <c r="E276" s="32">
        <f t="shared" si="17"/>
        <v>-1060821.3696381934</v>
      </c>
      <c r="G276" s="32">
        <v>15833.154770719324</v>
      </c>
      <c r="J276" s="32">
        <f t="shared" si="18"/>
        <v>15833.154770719324</v>
      </c>
    </row>
    <row r="277" spans="2:10">
      <c r="B277" s="68">
        <f t="shared" si="19"/>
        <v>51074</v>
      </c>
      <c r="C277" s="32">
        <f t="shared" ref="C277:C340" si="20">C276+G277</f>
        <v>-1044988.2148674703</v>
      </c>
      <c r="D277" s="32">
        <f t="shared" ref="D277:D340" si="21">D276+H277+I277</f>
        <v>-3.7252902984619141E-9</v>
      </c>
      <c r="E277" s="32">
        <f t="shared" ref="E277:E340" si="22">C277+D277</f>
        <v>-1044988.214867474</v>
      </c>
      <c r="G277" s="32">
        <v>15833.154770719324</v>
      </c>
      <c r="J277" s="32">
        <f t="shared" ref="J277:J340" si="23">SUM(G277:I277)</f>
        <v>15833.154770719324</v>
      </c>
    </row>
    <row r="278" spans="2:10">
      <c r="B278" s="68">
        <f t="shared" ref="B278:B341" si="24">EOMONTH(B277,1)</f>
        <v>51104</v>
      </c>
      <c r="C278" s="32">
        <f t="shared" si="20"/>
        <v>-1029155.060096751</v>
      </c>
      <c r="D278" s="32">
        <f t="shared" si="21"/>
        <v>-3.7252902984619141E-9</v>
      </c>
      <c r="E278" s="32">
        <f t="shared" si="22"/>
        <v>-1029155.0600967547</v>
      </c>
      <c r="G278" s="32">
        <v>15833.154770719324</v>
      </c>
      <c r="J278" s="32">
        <f t="shared" si="23"/>
        <v>15833.154770719324</v>
      </c>
    </row>
    <row r="279" spans="2:10">
      <c r="B279" s="68">
        <f t="shared" si="24"/>
        <v>51135</v>
      </c>
      <c r="C279" s="32">
        <f t="shared" si="20"/>
        <v>-1013321.9053260316</v>
      </c>
      <c r="D279" s="32">
        <f t="shared" si="21"/>
        <v>-3.7252902984619141E-9</v>
      </c>
      <c r="E279" s="32">
        <f t="shared" si="22"/>
        <v>-1013321.9053260353</v>
      </c>
      <c r="G279" s="32">
        <v>15833.154770719324</v>
      </c>
      <c r="J279" s="32">
        <f t="shared" si="23"/>
        <v>15833.154770719324</v>
      </c>
    </row>
    <row r="280" spans="2:10">
      <c r="B280" s="68">
        <f t="shared" si="24"/>
        <v>51166</v>
      </c>
      <c r="C280" s="32">
        <f t="shared" si="20"/>
        <v>-997488.75055531226</v>
      </c>
      <c r="D280" s="32">
        <f t="shared" si="21"/>
        <v>-3.7252902984619141E-9</v>
      </c>
      <c r="E280" s="32">
        <f t="shared" si="22"/>
        <v>-997488.75055531599</v>
      </c>
      <c r="G280" s="32">
        <v>15833.154770719324</v>
      </c>
      <c r="J280" s="32">
        <f t="shared" si="23"/>
        <v>15833.154770719324</v>
      </c>
    </row>
    <row r="281" spans="2:10">
      <c r="B281" s="68">
        <f t="shared" si="24"/>
        <v>51195</v>
      </c>
      <c r="C281" s="32">
        <f t="shared" si="20"/>
        <v>-981655.59578459291</v>
      </c>
      <c r="D281" s="32">
        <f t="shared" si="21"/>
        <v>-3.7252902984619141E-9</v>
      </c>
      <c r="E281" s="32">
        <f t="shared" si="22"/>
        <v>-981655.59578459663</v>
      </c>
      <c r="G281" s="32">
        <v>15833.154770719324</v>
      </c>
      <c r="J281" s="32">
        <f t="shared" si="23"/>
        <v>15833.154770719324</v>
      </c>
    </row>
    <row r="282" spans="2:10">
      <c r="B282" s="68">
        <f t="shared" si="24"/>
        <v>51226</v>
      </c>
      <c r="C282" s="32">
        <f t="shared" si="20"/>
        <v>-965822.44101387355</v>
      </c>
      <c r="D282" s="32">
        <f t="shared" si="21"/>
        <v>-3.7252902984619141E-9</v>
      </c>
      <c r="E282" s="32">
        <f t="shared" si="22"/>
        <v>-965822.44101387728</v>
      </c>
      <c r="G282" s="32">
        <v>15833.154770719324</v>
      </c>
      <c r="J282" s="32">
        <f t="shared" si="23"/>
        <v>15833.154770719324</v>
      </c>
    </row>
    <row r="283" spans="2:10">
      <c r="B283" s="68">
        <f t="shared" si="24"/>
        <v>51256</v>
      </c>
      <c r="C283" s="32">
        <f t="shared" si="20"/>
        <v>-949989.2862431542</v>
      </c>
      <c r="D283" s="32">
        <f t="shared" si="21"/>
        <v>-3.7252902984619141E-9</v>
      </c>
      <c r="E283" s="32">
        <f t="shared" si="22"/>
        <v>-949989.28624315793</v>
      </c>
      <c r="G283" s="32">
        <v>15833.154770719324</v>
      </c>
      <c r="J283" s="32">
        <f t="shared" si="23"/>
        <v>15833.154770719324</v>
      </c>
    </row>
    <row r="284" spans="2:10">
      <c r="B284" s="68">
        <f t="shared" si="24"/>
        <v>51287</v>
      </c>
      <c r="C284" s="32">
        <f t="shared" si="20"/>
        <v>-934156.13147243485</v>
      </c>
      <c r="D284" s="32">
        <f t="shared" si="21"/>
        <v>-3.7252902984619141E-9</v>
      </c>
      <c r="E284" s="32">
        <f t="shared" si="22"/>
        <v>-934156.13147243857</v>
      </c>
      <c r="G284" s="32">
        <v>15833.154770719324</v>
      </c>
      <c r="J284" s="32">
        <f t="shared" si="23"/>
        <v>15833.154770719324</v>
      </c>
    </row>
    <row r="285" spans="2:10">
      <c r="B285" s="68">
        <f t="shared" si="24"/>
        <v>51317</v>
      </c>
      <c r="C285" s="32">
        <f t="shared" si="20"/>
        <v>-918322.9767017155</v>
      </c>
      <c r="D285" s="32">
        <f t="shared" si="21"/>
        <v>-3.7252902984619141E-9</v>
      </c>
      <c r="E285" s="32">
        <f t="shared" si="22"/>
        <v>-918322.97670171922</v>
      </c>
      <c r="G285" s="32">
        <v>15833.154770719324</v>
      </c>
      <c r="J285" s="32">
        <f t="shared" si="23"/>
        <v>15833.154770719324</v>
      </c>
    </row>
    <row r="286" spans="2:10">
      <c r="B286" s="68">
        <f t="shared" si="24"/>
        <v>51348</v>
      </c>
      <c r="C286" s="32">
        <f t="shared" si="20"/>
        <v>-902489.82193099614</v>
      </c>
      <c r="D286" s="32">
        <f t="shared" si="21"/>
        <v>-3.7252902984619141E-9</v>
      </c>
      <c r="E286" s="32">
        <f t="shared" si="22"/>
        <v>-902489.82193099987</v>
      </c>
      <c r="G286" s="32">
        <v>15833.154770719324</v>
      </c>
      <c r="J286" s="32">
        <f t="shared" si="23"/>
        <v>15833.154770719324</v>
      </c>
    </row>
    <row r="287" spans="2:10">
      <c r="B287" s="68">
        <f t="shared" si="24"/>
        <v>51379</v>
      </c>
      <c r="C287" s="32">
        <f t="shared" si="20"/>
        <v>-886656.66716027679</v>
      </c>
      <c r="D287" s="32">
        <f t="shared" si="21"/>
        <v>-3.7252902984619141E-9</v>
      </c>
      <c r="E287" s="32">
        <f t="shared" si="22"/>
        <v>-886656.66716028051</v>
      </c>
      <c r="G287" s="32">
        <v>15833.154770719324</v>
      </c>
      <c r="J287" s="32">
        <f t="shared" si="23"/>
        <v>15833.154770719324</v>
      </c>
    </row>
    <row r="288" spans="2:10">
      <c r="B288" s="68">
        <f t="shared" si="24"/>
        <v>51409</v>
      </c>
      <c r="C288" s="32">
        <f t="shared" si="20"/>
        <v>-870823.51238955744</v>
      </c>
      <c r="D288" s="32">
        <f t="shared" si="21"/>
        <v>-3.7252902984619141E-9</v>
      </c>
      <c r="E288" s="32">
        <f t="shared" si="22"/>
        <v>-870823.51238956116</v>
      </c>
      <c r="G288" s="32">
        <v>15833.154770719324</v>
      </c>
      <c r="J288" s="32">
        <f t="shared" si="23"/>
        <v>15833.154770719324</v>
      </c>
    </row>
    <row r="289" spans="2:10">
      <c r="B289" s="68">
        <f t="shared" si="24"/>
        <v>51440</v>
      </c>
      <c r="C289" s="32">
        <f t="shared" si="20"/>
        <v>-854990.35761883808</v>
      </c>
      <c r="D289" s="32">
        <f t="shared" si="21"/>
        <v>-3.7252902984619141E-9</v>
      </c>
      <c r="E289" s="32">
        <f t="shared" si="22"/>
        <v>-854990.35761884181</v>
      </c>
      <c r="G289" s="32">
        <v>15833.154770719324</v>
      </c>
      <c r="J289" s="32">
        <f t="shared" si="23"/>
        <v>15833.154770719324</v>
      </c>
    </row>
    <row r="290" spans="2:10">
      <c r="B290" s="68">
        <f t="shared" si="24"/>
        <v>51470</v>
      </c>
      <c r="C290" s="32">
        <f t="shared" si="20"/>
        <v>-839157.20284811873</v>
      </c>
      <c r="D290" s="32">
        <f t="shared" si="21"/>
        <v>-3.7252902984619141E-9</v>
      </c>
      <c r="E290" s="32">
        <f t="shared" si="22"/>
        <v>-839157.20284812246</v>
      </c>
      <c r="G290" s="32">
        <v>15833.154770719324</v>
      </c>
      <c r="J290" s="32">
        <f t="shared" si="23"/>
        <v>15833.154770719324</v>
      </c>
    </row>
    <row r="291" spans="2:10">
      <c r="B291" s="68">
        <f t="shared" si="24"/>
        <v>51501</v>
      </c>
      <c r="C291" s="32">
        <f t="shared" si="20"/>
        <v>-823324.04807739938</v>
      </c>
      <c r="D291" s="32">
        <f t="shared" si="21"/>
        <v>-3.7252902984619141E-9</v>
      </c>
      <c r="E291" s="32">
        <f t="shared" si="22"/>
        <v>-823324.0480774031</v>
      </c>
      <c r="G291" s="32">
        <v>15833.154770719324</v>
      </c>
      <c r="J291" s="32">
        <f t="shared" si="23"/>
        <v>15833.154770719324</v>
      </c>
    </row>
    <row r="292" spans="2:10">
      <c r="B292" s="68">
        <f t="shared" si="24"/>
        <v>51532</v>
      </c>
      <c r="C292" s="32">
        <f t="shared" si="20"/>
        <v>-807490.89330668002</v>
      </c>
      <c r="D292" s="32">
        <f t="shared" si="21"/>
        <v>-3.7252902984619141E-9</v>
      </c>
      <c r="E292" s="32">
        <f t="shared" si="22"/>
        <v>-807490.89330668375</v>
      </c>
      <c r="G292" s="32">
        <v>15833.154770719324</v>
      </c>
      <c r="J292" s="32">
        <f t="shared" si="23"/>
        <v>15833.154770719324</v>
      </c>
    </row>
    <row r="293" spans="2:10">
      <c r="B293" s="68">
        <f t="shared" si="24"/>
        <v>51560</v>
      </c>
      <c r="C293" s="32">
        <f t="shared" si="20"/>
        <v>-791657.73853596067</v>
      </c>
      <c r="D293" s="32">
        <f t="shared" si="21"/>
        <v>-3.7252902984619141E-9</v>
      </c>
      <c r="E293" s="32">
        <f t="shared" si="22"/>
        <v>-791657.7385359644</v>
      </c>
      <c r="G293" s="32">
        <v>15833.154770719324</v>
      </c>
      <c r="J293" s="32">
        <f t="shared" si="23"/>
        <v>15833.154770719324</v>
      </c>
    </row>
    <row r="294" spans="2:10">
      <c r="B294" s="68">
        <f t="shared" si="24"/>
        <v>51591</v>
      </c>
      <c r="C294" s="32">
        <f t="shared" si="20"/>
        <v>-775824.58376524132</v>
      </c>
      <c r="D294" s="32">
        <f t="shared" si="21"/>
        <v>-3.7252902984619141E-9</v>
      </c>
      <c r="E294" s="32">
        <f t="shared" si="22"/>
        <v>-775824.58376524504</v>
      </c>
      <c r="G294" s="32">
        <v>15833.154770719324</v>
      </c>
      <c r="J294" s="32">
        <f t="shared" si="23"/>
        <v>15833.154770719324</v>
      </c>
    </row>
    <row r="295" spans="2:10">
      <c r="B295" s="68">
        <f t="shared" si="24"/>
        <v>51621</v>
      </c>
      <c r="C295" s="32">
        <f t="shared" si="20"/>
        <v>-759991.42899452196</v>
      </c>
      <c r="D295" s="32">
        <f t="shared" si="21"/>
        <v>-3.7252902984619141E-9</v>
      </c>
      <c r="E295" s="32">
        <f t="shared" si="22"/>
        <v>-759991.42899452569</v>
      </c>
      <c r="G295" s="32">
        <v>15833.154770719324</v>
      </c>
      <c r="J295" s="32">
        <f t="shared" si="23"/>
        <v>15833.154770719324</v>
      </c>
    </row>
    <row r="296" spans="2:10">
      <c r="B296" s="68">
        <f t="shared" si="24"/>
        <v>51652</v>
      </c>
      <c r="C296" s="32">
        <f t="shared" si="20"/>
        <v>-744158.27422380261</v>
      </c>
      <c r="D296" s="32">
        <f t="shared" si="21"/>
        <v>-3.7252902984619141E-9</v>
      </c>
      <c r="E296" s="32">
        <f t="shared" si="22"/>
        <v>-744158.27422380634</v>
      </c>
      <c r="G296" s="32">
        <v>15833.154770719324</v>
      </c>
      <c r="J296" s="32">
        <f t="shared" si="23"/>
        <v>15833.154770719324</v>
      </c>
    </row>
    <row r="297" spans="2:10">
      <c r="B297" s="68">
        <f t="shared" si="24"/>
        <v>51682</v>
      </c>
      <c r="C297" s="32">
        <f t="shared" si="20"/>
        <v>-728325.11945308326</v>
      </c>
      <c r="D297" s="32">
        <f t="shared" si="21"/>
        <v>-3.7252902984619141E-9</v>
      </c>
      <c r="E297" s="32">
        <f t="shared" si="22"/>
        <v>-728325.11945308698</v>
      </c>
      <c r="G297" s="32">
        <v>15833.154770719324</v>
      </c>
      <c r="J297" s="32">
        <f t="shared" si="23"/>
        <v>15833.154770719324</v>
      </c>
    </row>
    <row r="298" spans="2:10">
      <c r="B298" s="68">
        <f t="shared" si="24"/>
        <v>51713</v>
      </c>
      <c r="C298" s="32">
        <f t="shared" si="20"/>
        <v>-712491.96468236391</v>
      </c>
      <c r="D298" s="32">
        <f t="shared" si="21"/>
        <v>-3.7252902984619141E-9</v>
      </c>
      <c r="E298" s="32">
        <f t="shared" si="22"/>
        <v>-712491.96468236763</v>
      </c>
      <c r="G298" s="32">
        <v>15833.154770719324</v>
      </c>
      <c r="J298" s="32">
        <f t="shared" si="23"/>
        <v>15833.154770719324</v>
      </c>
    </row>
    <row r="299" spans="2:10">
      <c r="B299" s="68">
        <f t="shared" si="24"/>
        <v>51744</v>
      </c>
      <c r="C299" s="32">
        <f t="shared" si="20"/>
        <v>-696658.80991164455</v>
      </c>
      <c r="D299" s="32">
        <f t="shared" si="21"/>
        <v>-3.7252902984619141E-9</v>
      </c>
      <c r="E299" s="32">
        <f t="shared" si="22"/>
        <v>-696658.80991164828</v>
      </c>
      <c r="G299" s="32">
        <v>15833.154770719324</v>
      </c>
      <c r="J299" s="32">
        <f t="shared" si="23"/>
        <v>15833.154770719324</v>
      </c>
    </row>
    <row r="300" spans="2:10">
      <c r="B300" s="68">
        <f t="shared" si="24"/>
        <v>51774</v>
      </c>
      <c r="C300" s="32">
        <f t="shared" si="20"/>
        <v>-680825.6551409252</v>
      </c>
      <c r="D300" s="32">
        <f t="shared" si="21"/>
        <v>-3.7252902984619141E-9</v>
      </c>
      <c r="E300" s="32">
        <f t="shared" si="22"/>
        <v>-680825.65514092892</v>
      </c>
      <c r="G300" s="32">
        <v>15833.154770719324</v>
      </c>
      <c r="J300" s="32">
        <f t="shared" si="23"/>
        <v>15833.154770719324</v>
      </c>
    </row>
    <row r="301" spans="2:10">
      <c r="B301" s="68">
        <f t="shared" si="24"/>
        <v>51805</v>
      </c>
      <c r="C301" s="32">
        <f t="shared" si="20"/>
        <v>-664992.50037020585</v>
      </c>
      <c r="D301" s="32">
        <f t="shared" si="21"/>
        <v>-3.7252902984619141E-9</v>
      </c>
      <c r="E301" s="32">
        <f t="shared" si="22"/>
        <v>-664992.50037020957</v>
      </c>
      <c r="G301" s="32">
        <v>15833.154770719324</v>
      </c>
      <c r="J301" s="32">
        <f t="shared" si="23"/>
        <v>15833.154770719324</v>
      </c>
    </row>
    <row r="302" spans="2:10">
      <c r="B302" s="68">
        <f t="shared" si="24"/>
        <v>51835</v>
      </c>
      <c r="C302" s="32">
        <f t="shared" si="20"/>
        <v>-649159.34559948649</v>
      </c>
      <c r="D302" s="32">
        <f t="shared" si="21"/>
        <v>-3.7252902984619141E-9</v>
      </c>
      <c r="E302" s="32">
        <f t="shared" si="22"/>
        <v>-649159.34559949022</v>
      </c>
      <c r="G302" s="32">
        <v>15833.154770719324</v>
      </c>
      <c r="J302" s="32">
        <f t="shared" si="23"/>
        <v>15833.154770719324</v>
      </c>
    </row>
    <row r="303" spans="2:10">
      <c r="B303" s="68">
        <f t="shared" si="24"/>
        <v>51866</v>
      </c>
      <c r="C303" s="32">
        <f t="shared" si="20"/>
        <v>-633326.19082876714</v>
      </c>
      <c r="D303" s="32">
        <f t="shared" si="21"/>
        <v>-3.7252902984619141E-9</v>
      </c>
      <c r="E303" s="32">
        <f t="shared" si="22"/>
        <v>-633326.19082877086</v>
      </c>
      <c r="G303" s="32">
        <v>15833.154770719324</v>
      </c>
      <c r="J303" s="32">
        <f t="shared" si="23"/>
        <v>15833.154770719324</v>
      </c>
    </row>
    <row r="304" spans="2:10">
      <c r="B304" s="68">
        <f t="shared" si="24"/>
        <v>51897</v>
      </c>
      <c r="C304" s="32">
        <f t="shared" si="20"/>
        <v>-617493.03605804779</v>
      </c>
      <c r="D304" s="32">
        <f t="shared" si="21"/>
        <v>-3.7252902984619141E-9</v>
      </c>
      <c r="E304" s="32">
        <f t="shared" si="22"/>
        <v>-617493.03605805151</v>
      </c>
      <c r="G304" s="32">
        <v>15833.154770719324</v>
      </c>
      <c r="J304" s="32">
        <f t="shared" si="23"/>
        <v>15833.154770719324</v>
      </c>
    </row>
    <row r="305" spans="2:10">
      <c r="B305" s="68">
        <f t="shared" si="24"/>
        <v>51925</v>
      </c>
      <c r="C305" s="32">
        <f t="shared" si="20"/>
        <v>-601659.88128732843</v>
      </c>
      <c r="D305" s="32">
        <f t="shared" si="21"/>
        <v>-3.7252902984619141E-9</v>
      </c>
      <c r="E305" s="32">
        <f t="shared" si="22"/>
        <v>-601659.88128733216</v>
      </c>
      <c r="G305" s="32">
        <v>15833.154770719324</v>
      </c>
      <c r="J305" s="32">
        <f t="shared" si="23"/>
        <v>15833.154770719324</v>
      </c>
    </row>
    <row r="306" spans="2:10">
      <c r="B306" s="68">
        <f t="shared" si="24"/>
        <v>51956</v>
      </c>
      <c r="C306" s="32">
        <f t="shared" si="20"/>
        <v>-585826.72651660908</v>
      </c>
      <c r="D306" s="32">
        <f t="shared" si="21"/>
        <v>-3.7252902984619141E-9</v>
      </c>
      <c r="E306" s="32">
        <f t="shared" si="22"/>
        <v>-585826.72651661281</v>
      </c>
      <c r="G306" s="32">
        <v>15833.154770719324</v>
      </c>
      <c r="J306" s="32">
        <f t="shared" si="23"/>
        <v>15833.154770719324</v>
      </c>
    </row>
    <row r="307" spans="2:10">
      <c r="B307" s="68">
        <f t="shared" si="24"/>
        <v>51986</v>
      </c>
      <c r="C307" s="32">
        <f t="shared" si="20"/>
        <v>-569993.57174588973</v>
      </c>
      <c r="D307" s="32">
        <f t="shared" si="21"/>
        <v>-3.7252902984619141E-9</v>
      </c>
      <c r="E307" s="32">
        <f t="shared" si="22"/>
        <v>-569993.57174589345</v>
      </c>
      <c r="G307" s="32">
        <v>15833.154770719324</v>
      </c>
      <c r="J307" s="32">
        <f t="shared" si="23"/>
        <v>15833.154770719324</v>
      </c>
    </row>
    <row r="308" spans="2:10">
      <c r="B308" s="68">
        <f t="shared" si="24"/>
        <v>52017</v>
      </c>
      <c r="C308" s="32">
        <f t="shared" si="20"/>
        <v>-554160.41697517037</v>
      </c>
      <c r="D308" s="32">
        <f t="shared" si="21"/>
        <v>-3.7252902984619141E-9</v>
      </c>
      <c r="E308" s="32">
        <f t="shared" si="22"/>
        <v>-554160.4169751741</v>
      </c>
      <c r="G308" s="32">
        <v>15833.154770719324</v>
      </c>
      <c r="J308" s="32">
        <f t="shared" si="23"/>
        <v>15833.154770719324</v>
      </c>
    </row>
    <row r="309" spans="2:10">
      <c r="B309" s="68">
        <f t="shared" si="24"/>
        <v>52047</v>
      </c>
      <c r="C309" s="32">
        <f t="shared" si="20"/>
        <v>-538327.26220445102</v>
      </c>
      <c r="D309" s="32">
        <f t="shared" si="21"/>
        <v>-3.7252902984619141E-9</v>
      </c>
      <c r="E309" s="32">
        <f t="shared" si="22"/>
        <v>-538327.26220445475</v>
      </c>
      <c r="G309" s="32">
        <v>15833.154770719324</v>
      </c>
      <c r="J309" s="32">
        <f t="shared" si="23"/>
        <v>15833.154770719324</v>
      </c>
    </row>
    <row r="310" spans="2:10">
      <c r="B310" s="68">
        <f t="shared" si="24"/>
        <v>52078</v>
      </c>
      <c r="C310" s="32">
        <f t="shared" si="20"/>
        <v>-522494.10743373167</v>
      </c>
      <c r="D310" s="32">
        <f t="shared" si="21"/>
        <v>-3.7252902984619141E-9</v>
      </c>
      <c r="E310" s="32">
        <f t="shared" si="22"/>
        <v>-522494.10743373539</v>
      </c>
      <c r="G310" s="32">
        <v>15833.154770719324</v>
      </c>
      <c r="J310" s="32">
        <f t="shared" si="23"/>
        <v>15833.154770719324</v>
      </c>
    </row>
    <row r="311" spans="2:10">
      <c r="B311" s="68">
        <f t="shared" si="24"/>
        <v>52109</v>
      </c>
      <c r="C311" s="32">
        <f t="shared" si="20"/>
        <v>-506660.95266301231</v>
      </c>
      <c r="D311" s="32">
        <f t="shared" si="21"/>
        <v>-3.7252902984619141E-9</v>
      </c>
      <c r="E311" s="32">
        <f t="shared" si="22"/>
        <v>-506660.95266301604</v>
      </c>
      <c r="G311" s="32">
        <v>15833.154770719324</v>
      </c>
      <c r="J311" s="32">
        <f t="shared" si="23"/>
        <v>15833.154770719324</v>
      </c>
    </row>
    <row r="312" spans="2:10">
      <c r="B312" s="68">
        <f t="shared" si="24"/>
        <v>52139</v>
      </c>
      <c r="C312" s="32">
        <f t="shared" si="20"/>
        <v>-490827.79789229296</v>
      </c>
      <c r="D312" s="32">
        <f t="shared" si="21"/>
        <v>-3.7252902984619141E-9</v>
      </c>
      <c r="E312" s="32">
        <f t="shared" si="22"/>
        <v>-490827.79789229669</v>
      </c>
      <c r="G312" s="32">
        <v>15833.154770719324</v>
      </c>
      <c r="J312" s="32">
        <f t="shared" si="23"/>
        <v>15833.154770719324</v>
      </c>
    </row>
    <row r="313" spans="2:10">
      <c r="B313" s="68">
        <f t="shared" si="24"/>
        <v>52170</v>
      </c>
      <c r="C313" s="32">
        <f t="shared" si="20"/>
        <v>-474994.64312157361</v>
      </c>
      <c r="D313" s="32">
        <f t="shared" si="21"/>
        <v>-3.7252902984619141E-9</v>
      </c>
      <c r="E313" s="32">
        <f t="shared" si="22"/>
        <v>-474994.64312157733</v>
      </c>
      <c r="G313" s="32">
        <v>15833.154770719324</v>
      </c>
      <c r="J313" s="32">
        <f t="shared" si="23"/>
        <v>15833.154770719324</v>
      </c>
    </row>
    <row r="314" spans="2:10">
      <c r="B314" s="68">
        <f t="shared" si="24"/>
        <v>52200</v>
      </c>
      <c r="C314" s="32">
        <f t="shared" si="20"/>
        <v>-459161.48835085426</v>
      </c>
      <c r="D314" s="32">
        <f t="shared" si="21"/>
        <v>-3.7252902984619141E-9</v>
      </c>
      <c r="E314" s="32">
        <f t="shared" si="22"/>
        <v>-459161.48835085798</v>
      </c>
      <c r="G314" s="32">
        <v>15833.154770719324</v>
      </c>
      <c r="J314" s="32">
        <f t="shared" si="23"/>
        <v>15833.154770719324</v>
      </c>
    </row>
    <row r="315" spans="2:10">
      <c r="B315" s="68">
        <f t="shared" si="24"/>
        <v>52231</v>
      </c>
      <c r="C315" s="32">
        <f t="shared" si="20"/>
        <v>-443328.3335801349</v>
      </c>
      <c r="D315" s="32">
        <f t="shared" si="21"/>
        <v>-3.7252902984619141E-9</v>
      </c>
      <c r="E315" s="32">
        <f t="shared" si="22"/>
        <v>-443328.33358013863</v>
      </c>
      <c r="G315" s="32">
        <v>15833.154770719324</v>
      </c>
      <c r="J315" s="32">
        <f t="shared" si="23"/>
        <v>15833.154770719324</v>
      </c>
    </row>
    <row r="316" spans="2:10">
      <c r="B316" s="68">
        <f t="shared" si="24"/>
        <v>52262</v>
      </c>
      <c r="C316" s="32">
        <f t="shared" si="20"/>
        <v>-427495.17880941555</v>
      </c>
      <c r="D316" s="32">
        <f t="shared" si="21"/>
        <v>-3.7252902984619141E-9</v>
      </c>
      <c r="E316" s="32">
        <f t="shared" si="22"/>
        <v>-427495.17880941927</v>
      </c>
      <c r="G316" s="32">
        <v>15833.154770719324</v>
      </c>
      <c r="J316" s="32">
        <f t="shared" si="23"/>
        <v>15833.154770719324</v>
      </c>
    </row>
    <row r="317" spans="2:10">
      <c r="B317" s="68">
        <f t="shared" si="24"/>
        <v>52290</v>
      </c>
      <c r="C317" s="32">
        <f t="shared" si="20"/>
        <v>-411662.0240386962</v>
      </c>
      <c r="D317" s="32">
        <f t="shared" si="21"/>
        <v>-3.7252902984619141E-9</v>
      </c>
      <c r="E317" s="32">
        <f t="shared" si="22"/>
        <v>-411662.02403869992</v>
      </c>
      <c r="G317" s="32">
        <v>15833.154770719324</v>
      </c>
      <c r="J317" s="32">
        <f t="shared" si="23"/>
        <v>15833.154770719324</v>
      </c>
    </row>
    <row r="318" spans="2:10">
      <c r="B318" s="68">
        <f t="shared" si="24"/>
        <v>52321</v>
      </c>
      <c r="C318" s="32">
        <f t="shared" si="20"/>
        <v>-395828.86926797684</v>
      </c>
      <c r="D318" s="32">
        <f t="shared" si="21"/>
        <v>-3.7252902984619141E-9</v>
      </c>
      <c r="E318" s="32">
        <f t="shared" si="22"/>
        <v>-395828.86926798057</v>
      </c>
      <c r="G318" s="32">
        <v>15833.154770719324</v>
      </c>
      <c r="J318" s="32">
        <f t="shared" si="23"/>
        <v>15833.154770719324</v>
      </c>
    </row>
    <row r="319" spans="2:10">
      <c r="B319" s="68">
        <f t="shared" si="24"/>
        <v>52351</v>
      </c>
      <c r="C319" s="32">
        <f t="shared" si="20"/>
        <v>-379995.71449725749</v>
      </c>
      <c r="D319" s="32">
        <f t="shared" si="21"/>
        <v>-3.7252902984619141E-9</v>
      </c>
      <c r="E319" s="32">
        <f t="shared" si="22"/>
        <v>-379995.71449726122</v>
      </c>
      <c r="G319" s="32">
        <v>15833.154770719324</v>
      </c>
      <c r="J319" s="32">
        <f t="shared" si="23"/>
        <v>15833.154770719324</v>
      </c>
    </row>
    <row r="320" spans="2:10">
      <c r="B320" s="68">
        <f t="shared" si="24"/>
        <v>52382</v>
      </c>
      <c r="C320" s="32">
        <f t="shared" si="20"/>
        <v>-364162.55972653814</v>
      </c>
      <c r="D320" s="32">
        <f t="shared" si="21"/>
        <v>-3.7252902984619141E-9</v>
      </c>
      <c r="E320" s="32">
        <f t="shared" si="22"/>
        <v>-364162.55972654186</v>
      </c>
      <c r="G320" s="32">
        <v>15833.154770719324</v>
      </c>
      <c r="J320" s="32">
        <f t="shared" si="23"/>
        <v>15833.154770719324</v>
      </c>
    </row>
    <row r="321" spans="2:10">
      <c r="B321" s="68">
        <f t="shared" si="24"/>
        <v>52412</v>
      </c>
      <c r="C321" s="32">
        <f t="shared" si="20"/>
        <v>-348329.40495581878</v>
      </c>
      <c r="D321" s="32">
        <f t="shared" si="21"/>
        <v>-3.7252902984619141E-9</v>
      </c>
      <c r="E321" s="32">
        <f t="shared" si="22"/>
        <v>-348329.40495582251</v>
      </c>
      <c r="G321" s="32">
        <v>15833.154770719324</v>
      </c>
      <c r="J321" s="32">
        <f t="shared" si="23"/>
        <v>15833.154770719324</v>
      </c>
    </row>
    <row r="322" spans="2:10">
      <c r="B322" s="68">
        <f t="shared" si="24"/>
        <v>52443</v>
      </c>
      <c r="C322" s="32">
        <f t="shared" si="20"/>
        <v>-332496.25018509943</v>
      </c>
      <c r="D322" s="32">
        <f t="shared" si="21"/>
        <v>-3.7252902984619141E-9</v>
      </c>
      <c r="E322" s="32">
        <f t="shared" si="22"/>
        <v>-332496.25018510316</v>
      </c>
      <c r="G322" s="32">
        <v>15833.154770719324</v>
      </c>
      <c r="J322" s="32">
        <f t="shared" si="23"/>
        <v>15833.154770719324</v>
      </c>
    </row>
    <row r="323" spans="2:10">
      <c r="B323" s="68">
        <f t="shared" si="24"/>
        <v>52474</v>
      </c>
      <c r="C323" s="32">
        <f t="shared" si="20"/>
        <v>-316663.09541438008</v>
      </c>
      <c r="D323" s="32">
        <f t="shared" si="21"/>
        <v>-3.7252902984619141E-9</v>
      </c>
      <c r="E323" s="32">
        <f t="shared" si="22"/>
        <v>-316663.0954143838</v>
      </c>
      <c r="G323" s="32">
        <v>15833.154770719324</v>
      </c>
      <c r="J323" s="32">
        <f t="shared" si="23"/>
        <v>15833.154770719324</v>
      </c>
    </row>
    <row r="324" spans="2:10">
      <c r="B324" s="68">
        <f t="shared" si="24"/>
        <v>52504</v>
      </c>
      <c r="C324" s="32">
        <f t="shared" si="20"/>
        <v>-300829.94064366072</v>
      </c>
      <c r="D324" s="32">
        <f t="shared" si="21"/>
        <v>-3.7252902984619141E-9</v>
      </c>
      <c r="E324" s="32">
        <f t="shared" si="22"/>
        <v>-300829.94064366445</v>
      </c>
      <c r="G324" s="32">
        <v>15833.154770719324</v>
      </c>
      <c r="J324" s="32">
        <f t="shared" si="23"/>
        <v>15833.154770719324</v>
      </c>
    </row>
    <row r="325" spans="2:10">
      <c r="B325" s="68">
        <f t="shared" si="24"/>
        <v>52535</v>
      </c>
      <c r="C325" s="32">
        <f t="shared" si="20"/>
        <v>-284996.78587294137</v>
      </c>
      <c r="D325" s="32">
        <f t="shared" si="21"/>
        <v>-3.7252902984619141E-9</v>
      </c>
      <c r="E325" s="32">
        <f t="shared" si="22"/>
        <v>-284996.7858729451</v>
      </c>
      <c r="G325" s="32">
        <v>15833.154770719324</v>
      </c>
      <c r="J325" s="32">
        <f t="shared" si="23"/>
        <v>15833.154770719324</v>
      </c>
    </row>
    <row r="326" spans="2:10">
      <c r="B326" s="68">
        <f t="shared" si="24"/>
        <v>52565</v>
      </c>
      <c r="C326" s="32">
        <f t="shared" si="20"/>
        <v>-269163.63110222202</v>
      </c>
      <c r="D326" s="32">
        <f t="shared" si="21"/>
        <v>-3.7252902984619141E-9</v>
      </c>
      <c r="E326" s="32">
        <f t="shared" si="22"/>
        <v>-269163.63110222574</v>
      </c>
      <c r="G326" s="32">
        <v>15833.154770719324</v>
      </c>
      <c r="J326" s="32">
        <f t="shared" si="23"/>
        <v>15833.154770719324</v>
      </c>
    </row>
    <row r="327" spans="2:10">
      <c r="B327" s="68">
        <f t="shared" si="24"/>
        <v>52596</v>
      </c>
      <c r="C327" s="32">
        <f t="shared" si="20"/>
        <v>-253330.47633150269</v>
      </c>
      <c r="D327" s="32">
        <f t="shared" si="21"/>
        <v>-3.7252902984619141E-9</v>
      </c>
      <c r="E327" s="32">
        <f t="shared" si="22"/>
        <v>-253330.47633150642</v>
      </c>
      <c r="G327" s="32">
        <v>15833.154770719324</v>
      </c>
      <c r="J327" s="32">
        <f t="shared" si="23"/>
        <v>15833.154770719324</v>
      </c>
    </row>
    <row r="328" spans="2:10">
      <c r="B328" s="68">
        <f t="shared" si="24"/>
        <v>52627</v>
      </c>
      <c r="C328" s="32">
        <f t="shared" si="20"/>
        <v>-237497.32156078337</v>
      </c>
      <c r="D328" s="32">
        <f t="shared" si="21"/>
        <v>-3.7252902984619141E-9</v>
      </c>
      <c r="E328" s="32">
        <f t="shared" si="22"/>
        <v>-237497.3215607871</v>
      </c>
      <c r="G328" s="32">
        <v>15833.154770719324</v>
      </c>
      <c r="J328" s="32">
        <f t="shared" si="23"/>
        <v>15833.154770719324</v>
      </c>
    </row>
    <row r="329" spans="2:10">
      <c r="B329" s="68">
        <f t="shared" si="24"/>
        <v>52656</v>
      </c>
      <c r="C329" s="32">
        <f t="shared" si="20"/>
        <v>-221664.16679006405</v>
      </c>
      <c r="D329" s="32">
        <f t="shared" si="21"/>
        <v>-3.7252902984619141E-9</v>
      </c>
      <c r="E329" s="32">
        <f t="shared" si="22"/>
        <v>-221664.16679006777</v>
      </c>
      <c r="G329" s="32">
        <v>15833.154770719324</v>
      </c>
      <c r="J329" s="32">
        <f t="shared" si="23"/>
        <v>15833.154770719324</v>
      </c>
    </row>
    <row r="330" spans="2:10">
      <c r="B330" s="68">
        <f t="shared" si="24"/>
        <v>52687</v>
      </c>
      <c r="C330" s="32">
        <f t="shared" si="20"/>
        <v>-205831.01201934472</v>
      </c>
      <c r="D330" s="32">
        <f t="shared" si="21"/>
        <v>-3.7252902984619141E-9</v>
      </c>
      <c r="E330" s="32">
        <f t="shared" si="22"/>
        <v>-205831.01201934845</v>
      </c>
      <c r="G330" s="32">
        <v>15833.154770719324</v>
      </c>
      <c r="J330" s="32">
        <f t="shared" si="23"/>
        <v>15833.154770719324</v>
      </c>
    </row>
    <row r="331" spans="2:10">
      <c r="B331" s="68">
        <f t="shared" si="24"/>
        <v>52717</v>
      </c>
      <c r="C331" s="32">
        <f t="shared" si="20"/>
        <v>-189997.8572486254</v>
      </c>
      <c r="D331" s="32">
        <f t="shared" si="21"/>
        <v>-3.7252902984619141E-9</v>
      </c>
      <c r="E331" s="32">
        <f t="shared" si="22"/>
        <v>-189997.85724862912</v>
      </c>
      <c r="G331" s="32">
        <v>15833.154770719324</v>
      </c>
      <c r="J331" s="32">
        <f t="shared" si="23"/>
        <v>15833.154770719324</v>
      </c>
    </row>
    <row r="332" spans="2:10">
      <c r="B332" s="68">
        <f t="shared" si="24"/>
        <v>52748</v>
      </c>
      <c r="C332" s="32">
        <f t="shared" si="20"/>
        <v>-174164.70247790607</v>
      </c>
      <c r="D332" s="32">
        <f t="shared" si="21"/>
        <v>-3.7252902984619141E-9</v>
      </c>
      <c r="E332" s="32">
        <f t="shared" si="22"/>
        <v>-174164.7024779098</v>
      </c>
      <c r="G332" s="32">
        <v>15833.154770719324</v>
      </c>
      <c r="J332" s="32">
        <f t="shared" si="23"/>
        <v>15833.154770719324</v>
      </c>
    </row>
    <row r="333" spans="2:10">
      <c r="B333" s="68">
        <f t="shared" si="24"/>
        <v>52778</v>
      </c>
      <c r="C333" s="32">
        <f t="shared" si="20"/>
        <v>-158331.54770718675</v>
      </c>
      <c r="D333" s="32">
        <f t="shared" si="21"/>
        <v>-3.7252902984619141E-9</v>
      </c>
      <c r="E333" s="32">
        <f t="shared" si="22"/>
        <v>-158331.54770719048</v>
      </c>
      <c r="G333" s="32">
        <v>15833.154770719324</v>
      </c>
      <c r="J333" s="32">
        <f t="shared" si="23"/>
        <v>15833.154770719324</v>
      </c>
    </row>
    <row r="334" spans="2:10">
      <c r="B334" s="68">
        <f t="shared" si="24"/>
        <v>52809</v>
      </c>
      <c r="C334" s="32">
        <f t="shared" si="20"/>
        <v>-142498.39293646743</v>
      </c>
      <c r="D334" s="32">
        <f t="shared" si="21"/>
        <v>-3.7252902984619141E-9</v>
      </c>
      <c r="E334" s="32">
        <f t="shared" si="22"/>
        <v>-142498.39293647115</v>
      </c>
      <c r="G334" s="32">
        <v>15833.154770719324</v>
      </c>
      <c r="J334" s="32">
        <f t="shared" si="23"/>
        <v>15833.154770719324</v>
      </c>
    </row>
    <row r="335" spans="2:10">
      <c r="B335" s="68">
        <f t="shared" si="24"/>
        <v>52840</v>
      </c>
      <c r="C335" s="32">
        <f t="shared" si="20"/>
        <v>-126665.2381657481</v>
      </c>
      <c r="D335" s="32">
        <f t="shared" si="21"/>
        <v>-3.7252902984619141E-9</v>
      </c>
      <c r="E335" s="32">
        <f t="shared" si="22"/>
        <v>-126665.23816575183</v>
      </c>
      <c r="G335" s="32">
        <v>15833.154770719324</v>
      </c>
      <c r="J335" s="32">
        <f t="shared" si="23"/>
        <v>15833.154770719324</v>
      </c>
    </row>
    <row r="336" spans="2:10">
      <c r="B336" s="68">
        <f t="shared" si="24"/>
        <v>52870</v>
      </c>
      <c r="C336" s="32">
        <f t="shared" si="20"/>
        <v>-110832.08339502878</v>
      </c>
      <c r="D336" s="32">
        <f t="shared" si="21"/>
        <v>-3.7252902984619141E-9</v>
      </c>
      <c r="E336" s="32">
        <f t="shared" si="22"/>
        <v>-110832.0833950325</v>
      </c>
      <c r="G336" s="32">
        <v>15833.154770719324</v>
      </c>
      <c r="J336" s="32">
        <f t="shared" si="23"/>
        <v>15833.154770719324</v>
      </c>
    </row>
    <row r="337" spans="1:10">
      <c r="B337" s="68">
        <f t="shared" si="24"/>
        <v>52901</v>
      </c>
      <c r="C337" s="32">
        <f t="shared" si="20"/>
        <v>-94998.928624309454</v>
      </c>
      <c r="D337" s="32">
        <f t="shared" si="21"/>
        <v>-3.7252902984619141E-9</v>
      </c>
      <c r="E337" s="32">
        <f t="shared" si="22"/>
        <v>-94998.928624313179</v>
      </c>
      <c r="G337" s="32">
        <v>15833.154770719324</v>
      </c>
      <c r="J337" s="32">
        <f t="shared" si="23"/>
        <v>15833.154770719324</v>
      </c>
    </row>
    <row r="338" spans="1:10">
      <c r="B338" s="68">
        <f t="shared" si="24"/>
        <v>52931</v>
      </c>
      <c r="C338" s="32">
        <f t="shared" si="20"/>
        <v>-79165.77385359013</v>
      </c>
      <c r="D338" s="32">
        <f t="shared" si="21"/>
        <v>-3.7252902984619141E-9</v>
      </c>
      <c r="E338" s="32">
        <f t="shared" si="22"/>
        <v>-79165.773853593855</v>
      </c>
      <c r="G338" s="32">
        <v>15833.154770719324</v>
      </c>
      <c r="J338" s="32">
        <f t="shared" si="23"/>
        <v>15833.154770719324</v>
      </c>
    </row>
    <row r="339" spans="1:10">
      <c r="B339" s="68">
        <f t="shared" si="24"/>
        <v>52962</v>
      </c>
      <c r="C339" s="32">
        <f t="shared" si="20"/>
        <v>-63332.619082870806</v>
      </c>
      <c r="D339" s="32">
        <f t="shared" si="21"/>
        <v>-3.7252902984619141E-9</v>
      </c>
      <c r="E339" s="32">
        <f t="shared" si="22"/>
        <v>-63332.619082874531</v>
      </c>
      <c r="G339" s="32">
        <v>15833.154770719324</v>
      </c>
      <c r="J339" s="32">
        <f t="shared" si="23"/>
        <v>15833.154770719324</v>
      </c>
    </row>
    <row r="340" spans="1:10">
      <c r="B340" s="68">
        <f t="shared" si="24"/>
        <v>52993</v>
      </c>
      <c r="C340" s="32">
        <f t="shared" si="20"/>
        <v>-47499.464312151482</v>
      </c>
      <c r="D340" s="32">
        <f t="shared" si="21"/>
        <v>-3.7252902984619141E-9</v>
      </c>
      <c r="E340" s="32">
        <f t="shared" si="22"/>
        <v>-47499.464312155207</v>
      </c>
      <c r="G340" s="32">
        <v>15833.154770719324</v>
      </c>
      <c r="J340" s="32">
        <f t="shared" si="23"/>
        <v>15833.154770719324</v>
      </c>
    </row>
    <row r="341" spans="1:10">
      <c r="B341" s="68">
        <f t="shared" si="24"/>
        <v>53021</v>
      </c>
      <c r="C341" s="32">
        <f t="shared" ref="C341:C343" si="25">C340+G341</f>
        <v>-31666.309541432158</v>
      </c>
      <c r="D341" s="32">
        <f t="shared" ref="D341:D343" si="26">D340+H341+I341</f>
        <v>-3.7252902984619141E-9</v>
      </c>
      <c r="E341" s="32">
        <f t="shared" ref="E341:E343" si="27">C341+D341</f>
        <v>-31666.309541435883</v>
      </c>
      <c r="G341" s="32">
        <v>15833.154770719324</v>
      </c>
      <c r="J341" s="32">
        <f t="shared" ref="J341:J343" si="28">SUM(G341:I341)</f>
        <v>15833.154770719324</v>
      </c>
    </row>
    <row r="342" spans="1:10">
      <c r="B342" s="68">
        <f t="shared" ref="B342:B343" si="29">EOMONTH(B341,1)</f>
        <v>53052</v>
      </c>
      <c r="C342" s="32">
        <f t="shared" si="25"/>
        <v>-15833.154770712834</v>
      </c>
      <c r="D342" s="32">
        <f t="shared" si="26"/>
        <v>-3.7252902984619141E-9</v>
      </c>
      <c r="E342" s="32">
        <f t="shared" si="27"/>
        <v>-15833.154770716559</v>
      </c>
      <c r="G342" s="32">
        <v>15833.154770719324</v>
      </c>
      <c r="J342" s="32">
        <f t="shared" si="28"/>
        <v>15833.154770719324</v>
      </c>
    </row>
    <row r="343" spans="1:10">
      <c r="B343" s="68">
        <f t="shared" si="29"/>
        <v>53082</v>
      </c>
      <c r="C343" s="32">
        <f t="shared" si="25"/>
        <v>6.4901541918516159E-9</v>
      </c>
      <c r="D343" s="32">
        <f t="shared" si="26"/>
        <v>-3.7252902984619141E-9</v>
      </c>
      <c r="E343" s="32">
        <f t="shared" si="27"/>
        <v>2.7648638933897018E-9</v>
      </c>
      <c r="G343" s="32">
        <v>15833.154770719324</v>
      </c>
      <c r="J343" s="32">
        <f t="shared" si="28"/>
        <v>15833.154770719324</v>
      </c>
    </row>
    <row r="344" spans="1:10">
      <c r="B344" s="68"/>
    </row>
    <row r="345" spans="1:10">
      <c r="B345" s="68"/>
    </row>
    <row r="346" spans="1:10">
      <c r="A346" s="32" t="s">
        <v>314</v>
      </c>
      <c r="B346" s="68"/>
    </row>
    <row r="347" spans="1:10">
      <c r="A347" s="225" t="s">
        <v>491</v>
      </c>
      <c r="B347" s="68"/>
    </row>
  </sheetData>
  <mergeCells count="9">
    <mergeCell ref="C17:E17"/>
    <mergeCell ref="G17:J17"/>
    <mergeCell ref="A19:B19"/>
    <mergeCell ref="A1:J1"/>
    <mergeCell ref="A2:J2"/>
    <mergeCell ref="A3:J3"/>
    <mergeCell ref="A4:J4"/>
    <mergeCell ref="A5:J5"/>
    <mergeCell ref="C11:E11"/>
  </mergeCells>
  <pageMargins left="0.7" right="0.7" top="0.75" bottom="0.75" header="0.3" footer="0.3"/>
  <pageSetup scale="56" orientation="portrait" r:id="rId1"/>
  <headerFooter>
    <oddHeader xml:space="preserve">&amp;RCASE NO. 2024-00276 
FR 16(8)(b)
ATTACHMENT 1
</oddHeader>
    <oddFooter>&amp;RSchedule &amp;A
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3BFCD-27F2-4C51-8DE9-73333B423266}">
  <sheetPr>
    <tabColor rgb="FF92D050"/>
    <pageSetUpPr fitToPage="1"/>
  </sheetPr>
  <dimension ref="A1:Q27"/>
  <sheetViews>
    <sheetView view="pageBreakPreview" zoomScale="80" zoomScaleNormal="100" zoomScaleSheetLayoutView="80" workbookViewId="0">
      <selection sqref="A1:Q1"/>
    </sheetView>
  </sheetViews>
  <sheetFormatPr defaultColWidth="8.44140625" defaultRowHeight="15"/>
  <cols>
    <col min="1" max="1" width="5.77734375" customWidth="1"/>
    <col min="2" max="2" width="6.88671875" customWidth="1"/>
    <col min="3" max="3" width="47" customWidth="1"/>
    <col min="4" max="15" width="10.5546875" bestFit="1" customWidth="1"/>
    <col min="16" max="16" width="12" bestFit="1" customWidth="1"/>
    <col min="17" max="17" width="11" customWidth="1"/>
  </cols>
  <sheetData>
    <row r="1" spans="1:17">
      <c r="A1" s="228" t="s">
        <v>476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</row>
    <row r="2" spans="1:17">
      <c r="A2" s="228" t="s">
        <v>477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</row>
    <row r="3" spans="1:17">
      <c r="A3" s="228" t="s">
        <v>473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</row>
    <row r="4" spans="1:17">
      <c r="A4" s="228" t="s">
        <v>478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</row>
    <row r="5" spans="1:17">
      <c r="A5" s="81"/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7">
      <c r="A6" s="79" t="str">
        <f>'B.1 B'!A6</f>
        <v>Data:__X___Base Period______Forecasted Period</v>
      </c>
      <c r="B6" s="79"/>
      <c r="Q6" t="s">
        <v>425</v>
      </c>
    </row>
    <row r="7" spans="1:17">
      <c r="A7" s="79" t="str">
        <f>'B.1 B'!A7</f>
        <v>Type of Filing:___X____Original________Updated ________Revised</v>
      </c>
      <c r="C7" s="79"/>
      <c r="Q7" t="s">
        <v>474</v>
      </c>
    </row>
    <row r="8" spans="1:17">
      <c r="A8" s="83" t="str">
        <f>'B.1 B'!A8</f>
        <v>Workpaper Reference No(s).</v>
      </c>
      <c r="B8" s="84"/>
      <c r="C8" s="84"/>
      <c r="D8" s="84"/>
      <c r="E8" s="84"/>
      <c r="F8" s="84"/>
      <c r="G8" s="85"/>
      <c r="H8" s="85"/>
      <c r="I8" s="84"/>
      <c r="J8" s="84"/>
      <c r="K8" s="85"/>
      <c r="L8" s="84"/>
      <c r="M8" s="85"/>
      <c r="N8" s="85"/>
      <c r="O8" s="85"/>
      <c r="P8" s="85"/>
      <c r="Q8" s="224" t="s">
        <v>475</v>
      </c>
    </row>
    <row r="9" spans="1:17">
      <c r="D9" s="77"/>
      <c r="E9" s="77"/>
      <c r="F9" s="80"/>
      <c r="G9" s="80"/>
      <c r="H9" s="80"/>
      <c r="I9" s="80"/>
      <c r="J9" s="77"/>
      <c r="K9" s="80"/>
    </row>
    <row r="10" spans="1:17">
      <c r="A10" s="80" t="s">
        <v>31</v>
      </c>
      <c r="B10" s="80" t="s">
        <v>445</v>
      </c>
      <c r="D10" s="77" t="s">
        <v>432</v>
      </c>
      <c r="E10" s="77" t="s">
        <v>432</v>
      </c>
      <c r="F10" s="77" t="s">
        <v>432</v>
      </c>
      <c r="G10" s="77" t="s">
        <v>432</v>
      </c>
      <c r="H10" s="77" t="s">
        <v>432</v>
      </c>
      <c r="I10" s="77" t="s">
        <v>432</v>
      </c>
      <c r="J10" s="77" t="s">
        <v>432</v>
      </c>
      <c r="K10" s="77" t="s">
        <v>457</v>
      </c>
      <c r="L10" s="77" t="s">
        <v>457</v>
      </c>
      <c r="M10" s="77" t="s">
        <v>457</v>
      </c>
      <c r="N10" s="77" t="s">
        <v>457</v>
      </c>
      <c r="O10" s="77" t="s">
        <v>457</v>
      </c>
      <c r="P10" s="77" t="s">
        <v>457</v>
      </c>
      <c r="Q10" s="77" t="s">
        <v>447</v>
      </c>
    </row>
    <row r="11" spans="1:17">
      <c r="A11" s="86" t="s">
        <v>33</v>
      </c>
      <c r="B11" s="86" t="s">
        <v>448</v>
      </c>
      <c r="C11" s="84"/>
      <c r="D11" s="87">
        <f>'WP B.4.1B'!C10</f>
        <v>45262</v>
      </c>
      <c r="E11" s="87">
        <f>'WP B.4.1B'!D10</f>
        <v>45292</v>
      </c>
      <c r="F11" s="87">
        <f>'WP B.4.1B'!E10</f>
        <v>45323</v>
      </c>
      <c r="G11" s="87">
        <f>'WP B.4.1B'!F10</f>
        <v>45352</v>
      </c>
      <c r="H11" s="87">
        <f>'WP B.4.1B'!G10</f>
        <v>45383</v>
      </c>
      <c r="I11" s="87">
        <f>'WP B.4.1B'!H10</f>
        <v>45413</v>
      </c>
      <c r="J11" s="87">
        <f>'WP B.4.1B'!I10</f>
        <v>45444</v>
      </c>
      <c r="K11" s="87">
        <f>'WP B.4.1B'!J10</f>
        <v>45474</v>
      </c>
      <c r="L11" s="87">
        <f>'WP B.4.1B'!K10</f>
        <v>45505</v>
      </c>
      <c r="M11" s="87">
        <f>'WP B.4.1B'!L10</f>
        <v>45536</v>
      </c>
      <c r="N11" s="87">
        <f>'WP B.4.1B'!M10</f>
        <v>45566</v>
      </c>
      <c r="O11" s="87">
        <f>'WP B.4.1B'!N10</f>
        <v>45597</v>
      </c>
      <c r="P11" s="87">
        <f>'WP B.4.1B'!O10</f>
        <v>45627</v>
      </c>
      <c r="Q11" s="88" t="s">
        <v>86</v>
      </c>
    </row>
    <row r="12" spans="1:17" ht="15.75">
      <c r="B12" s="53" t="s">
        <v>375</v>
      </c>
    </row>
    <row r="13" spans="1:17">
      <c r="A13" s="80">
        <v>1</v>
      </c>
      <c r="B13" s="89">
        <v>15560</v>
      </c>
      <c r="C13" s="79" t="s">
        <v>427</v>
      </c>
      <c r="D13" s="14">
        <v>-736136.34</v>
      </c>
      <c r="E13" s="14">
        <v>-736136.34</v>
      </c>
      <c r="F13" s="14">
        <v>-736136.34</v>
      </c>
      <c r="G13" s="14">
        <v>-736136.34</v>
      </c>
      <c r="H13" s="14">
        <v>-736136.34</v>
      </c>
      <c r="I13" s="14">
        <v>-736136.34</v>
      </c>
      <c r="J13" s="14">
        <v>-736136.34</v>
      </c>
      <c r="K13" s="14">
        <v>-736136.34</v>
      </c>
      <c r="L13" s="14">
        <v>-736136.34</v>
      </c>
      <c r="M13" s="14">
        <v>-736136.34</v>
      </c>
      <c r="N13" s="14">
        <v>-736136.34</v>
      </c>
      <c r="O13" s="14">
        <v>-736136.34</v>
      </c>
      <c r="P13" s="14">
        <v>-736136.34</v>
      </c>
      <c r="Q13" s="90">
        <f>SUM(D13:P13)/13</f>
        <v>-736136.34</v>
      </c>
    </row>
    <row r="14" spans="1:17">
      <c r="A14" s="77">
        <v>2</v>
      </c>
      <c r="B14" s="91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</row>
    <row r="15" spans="1:17" ht="15.75">
      <c r="A15" s="80">
        <v>3</v>
      </c>
      <c r="B15" s="53" t="s">
        <v>380</v>
      </c>
    </row>
    <row r="16" spans="1:17">
      <c r="A16" s="77">
        <v>4</v>
      </c>
      <c r="B16" s="89">
        <v>15560</v>
      </c>
      <c r="C16" s="79" t="s">
        <v>427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90">
        <f>(SUM(D16:P16))/13</f>
        <v>0</v>
      </c>
    </row>
    <row r="17" spans="1:17">
      <c r="A17" s="80">
        <v>5</v>
      </c>
      <c r="B17" s="92"/>
      <c r="C17" s="79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</row>
    <row r="18" spans="1:17" ht="15.75">
      <c r="A18" s="77">
        <v>6</v>
      </c>
      <c r="B18" s="53" t="s">
        <v>383</v>
      </c>
      <c r="C18" s="54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</row>
    <row r="19" spans="1:17">
      <c r="A19" s="80">
        <v>7</v>
      </c>
      <c r="B19" s="89">
        <v>15560</v>
      </c>
      <c r="C19" s="79" t="s">
        <v>427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90">
        <f>(SUM(D19:P19))/13</f>
        <v>0</v>
      </c>
    </row>
    <row r="20" spans="1:17">
      <c r="A20" s="77">
        <v>8</v>
      </c>
      <c r="B20" s="92"/>
      <c r="C20" s="79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</row>
    <row r="21" spans="1:17" ht="15.75">
      <c r="A21" s="80">
        <v>9</v>
      </c>
      <c r="B21" s="53" t="s">
        <v>385</v>
      </c>
    </row>
    <row r="22" spans="1:17">
      <c r="A22" s="77">
        <v>10</v>
      </c>
      <c r="B22" s="89">
        <v>15560</v>
      </c>
      <c r="C22" s="79" t="s">
        <v>427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90">
        <f>(SUM(D22:P22))/13</f>
        <v>0</v>
      </c>
    </row>
    <row r="23" spans="1:17">
      <c r="A23" s="80"/>
      <c r="B23" s="91"/>
      <c r="D23" s="75"/>
      <c r="E23" s="75"/>
      <c r="F23" s="75"/>
      <c r="G23" s="75"/>
      <c r="H23" s="75"/>
      <c r="I23" s="75"/>
      <c r="J23" s="75"/>
      <c r="K23" s="75"/>
      <c r="L23" s="94"/>
      <c r="M23" s="95"/>
      <c r="N23" s="95"/>
      <c r="O23" s="95"/>
      <c r="P23" s="95"/>
    </row>
    <row r="24" spans="1:17">
      <c r="A24" s="80"/>
      <c r="D24" s="75"/>
      <c r="E24" s="75"/>
      <c r="F24" s="75"/>
      <c r="G24" s="75"/>
      <c r="H24" s="75"/>
      <c r="I24" s="75"/>
      <c r="J24" s="75"/>
      <c r="K24" s="75"/>
      <c r="L24" s="94"/>
      <c r="M24" s="95"/>
      <c r="N24" s="95"/>
      <c r="O24" s="95"/>
      <c r="P24" s="95"/>
    </row>
    <row r="25" spans="1:17">
      <c r="P25" s="95"/>
    </row>
    <row r="26" spans="1:17">
      <c r="B26" t="s">
        <v>314</v>
      </c>
    </row>
    <row r="27" spans="1:17">
      <c r="B27" t="s">
        <v>492</v>
      </c>
    </row>
  </sheetData>
  <mergeCells count="4">
    <mergeCell ref="A1:Q1"/>
    <mergeCell ref="A2:Q2"/>
    <mergeCell ref="A3:Q3"/>
    <mergeCell ref="A4:Q4"/>
  </mergeCells>
  <printOptions horizontalCentered="1"/>
  <pageMargins left="0.54" right="0.53" top="0.93" bottom="1" header="0.25" footer="0.5"/>
  <pageSetup scale="50" orientation="landscape" r:id="rId1"/>
  <headerFooter alignWithMargins="0">
    <oddHeader xml:space="preserve">&amp;RCASE NO. 2024-00276 
FR 16(8)(b)
ATTACHMENT 1
</oddHeader>
    <oddFooter>&amp;R&amp;A
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A328C-25AA-4CF0-82E4-A1424AC96086}">
  <sheetPr>
    <tabColor rgb="FF92D050"/>
    <pageSetUpPr fitToPage="1"/>
  </sheetPr>
  <dimension ref="A1:Q27"/>
  <sheetViews>
    <sheetView view="pageBreakPreview" zoomScale="80" zoomScaleNormal="100" zoomScaleSheetLayoutView="80" workbookViewId="0">
      <selection sqref="A1:Q1"/>
    </sheetView>
  </sheetViews>
  <sheetFormatPr defaultColWidth="8.44140625" defaultRowHeight="15"/>
  <cols>
    <col min="1" max="1" width="5.77734375" customWidth="1"/>
    <col min="2" max="2" width="7.109375" customWidth="1"/>
    <col min="3" max="3" width="44.21875" customWidth="1"/>
    <col min="4" max="15" width="10.5546875" bestFit="1" customWidth="1"/>
    <col min="16" max="16" width="12" bestFit="1" customWidth="1"/>
    <col min="17" max="17" width="10" bestFit="1" customWidth="1"/>
  </cols>
  <sheetData>
    <row r="1" spans="1:17">
      <c r="A1" s="228" t="s">
        <v>476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</row>
    <row r="2" spans="1:17">
      <c r="A2" s="228" t="s">
        <v>477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</row>
    <row r="3" spans="1:17">
      <c r="A3" s="228" t="s">
        <v>473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</row>
    <row r="4" spans="1:17">
      <c r="A4" s="228" t="s">
        <v>478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</row>
    <row r="5" spans="1:17">
      <c r="A5" s="81"/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7">
      <c r="A6" s="79" t="str">
        <f>'B.1 F '!A6</f>
        <v>Data:______Base Period__X___Forecasted Period</v>
      </c>
      <c r="B6" s="79"/>
      <c r="Q6" t="s">
        <v>367</v>
      </c>
    </row>
    <row r="7" spans="1:17">
      <c r="A7" s="79" t="str">
        <f>'B.1 F '!A7</f>
        <v>Type of Filing:___X____Original________Updated ________Revised</v>
      </c>
      <c r="C7" s="79"/>
      <c r="Q7" t="s">
        <v>456</v>
      </c>
    </row>
    <row r="8" spans="1:17">
      <c r="A8" s="83" t="str">
        <f>'B.1 F '!A8</f>
        <v>Workpaper Reference No(s).</v>
      </c>
      <c r="B8" s="84"/>
      <c r="C8" s="84"/>
      <c r="D8" s="84"/>
      <c r="E8" s="84"/>
      <c r="F8" s="84"/>
      <c r="G8" s="85"/>
      <c r="H8" s="85"/>
      <c r="I8" s="84"/>
      <c r="J8" s="84"/>
      <c r="K8" s="85"/>
      <c r="L8" s="84"/>
      <c r="M8" s="85"/>
      <c r="N8" s="85"/>
      <c r="O8" s="85"/>
      <c r="P8" s="85"/>
      <c r="Q8" s="85" t="s">
        <v>475</v>
      </c>
    </row>
    <row r="9" spans="1:17">
      <c r="D9" s="77"/>
      <c r="E9" s="77"/>
      <c r="F9" s="80"/>
      <c r="G9" s="80"/>
      <c r="H9" s="80"/>
      <c r="I9" s="80"/>
      <c r="J9" s="77"/>
      <c r="K9" s="80"/>
    </row>
    <row r="10" spans="1:17">
      <c r="A10" s="80" t="s">
        <v>31</v>
      </c>
      <c r="B10" s="80" t="s">
        <v>445</v>
      </c>
      <c r="D10" s="77" t="s">
        <v>457</v>
      </c>
      <c r="E10" s="77" t="s">
        <v>457</v>
      </c>
      <c r="F10" s="77" t="s">
        <v>457</v>
      </c>
      <c r="G10" s="77" t="s">
        <v>457</v>
      </c>
      <c r="H10" s="77" t="s">
        <v>457</v>
      </c>
      <c r="I10" s="77" t="s">
        <v>54</v>
      </c>
      <c r="J10" s="77" t="s">
        <v>54</v>
      </c>
      <c r="K10" s="77" t="s">
        <v>54</v>
      </c>
      <c r="L10" s="77" t="s">
        <v>54</v>
      </c>
      <c r="M10" s="77" t="s">
        <v>54</v>
      </c>
      <c r="N10" s="77" t="s">
        <v>54</v>
      </c>
      <c r="O10" s="77" t="s">
        <v>54</v>
      </c>
      <c r="P10" s="77" t="s">
        <v>54</v>
      </c>
      <c r="Q10" s="77" t="s">
        <v>447</v>
      </c>
    </row>
    <row r="11" spans="1:17">
      <c r="A11" s="86" t="s">
        <v>33</v>
      </c>
      <c r="B11" s="86" t="s">
        <v>448</v>
      </c>
      <c r="C11" s="84"/>
      <c r="D11" s="87">
        <f>'WP B.4.1F'!C11</f>
        <v>45717</v>
      </c>
      <c r="E11" s="87">
        <f>'WP B.4.1F'!D11</f>
        <v>45748</v>
      </c>
      <c r="F11" s="87">
        <f>'WP B.4.1F'!E11</f>
        <v>45778</v>
      </c>
      <c r="G11" s="87">
        <f>'WP B.4.1F'!F11</f>
        <v>45809</v>
      </c>
      <c r="H11" s="87">
        <f>'WP B.4.1F'!G11</f>
        <v>45839</v>
      </c>
      <c r="I11" s="87">
        <f>'WP B.4.1F'!H11</f>
        <v>45870</v>
      </c>
      <c r="J11" s="87">
        <f>'WP B.4.1F'!I11</f>
        <v>45901</v>
      </c>
      <c r="K11" s="87">
        <f>'WP B.4.1F'!J11</f>
        <v>45931</v>
      </c>
      <c r="L11" s="87">
        <f>'WP B.4.1F'!K11</f>
        <v>45962</v>
      </c>
      <c r="M11" s="87">
        <f>'WP B.4.1F'!L11</f>
        <v>45992</v>
      </c>
      <c r="N11" s="87">
        <f>'WP B.4.1F'!M11</f>
        <v>46023</v>
      </c>
      <c r="O11" s="87">
        <f>'WP B.4.1F'!N11</f>
        <v>46054</v>
      </c>
      <c r="P11" s="87">
        <f>'WP B.4.1F'!O11</f>
        <v>46082</v>
      </c>
      <c r="Q11" s="88" t="s">
        <v>86</v>
      </c>
    </row>
    <row r="12" spans="1:17" ht="15.75">
      <c r="B12" s="53" t="s">
        <v>375</v>
      </c>
    </row>
    <row r="13" spans="1:17">
      <c r="A13" s="80">
        <v>1</v>
      </c>
      <c r="B13" s="89">
        <v>15560</v>
      </c>
      <c r="C13" s="79" t="s">
        <v>427</v>
      </c>
      <c r="D13" s="14">
        <v>-736136.34</v>
      </c>
      <c r="E13" s="14">
        <v>-736136.34</v>
      </c>
      <c r="F13" s="14">
        <v>-736136.34</v>
      </c>
      <c r="G13" s="14">
        <v>-736136.34</v>
      </c>
      <c r="H13" s="14">
        <v>-736136.34</v>
      </c>
      <c r="I13" s="14">
        <v>-736136.34</v>
      </c>
      <c r="J13" s="14">
        <v>-736136.34</v>
      </c>
      <c r="K13" s="14">
        <v>-736136.34</v>
      </c>
      <c r="L13" s="14">
        <v>-736136.34</v>
      </c>
      <c r="M13" s="14">
        <v>-736136.34</v>
      </c>
      <c r="N13" s="14">
        <v>-736136.34</v>
      </c>
      <c r="O13" s="14">
        <v>-736136.34</v>
      </c>
      <c r="P13" s="14">
        <v>-736136.34</v>
      </c>
      <c r="Q13" s="90">
        <f>SUM(D13:P13)/13</f>
        <v>-736136.34</v>
      </c>
    </row>
    <row r="14" spans="1:17">
      <c r="A14" s="77">
        <v>2</v>
      </c>
      <c r="B14" s="91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</row>
    <row r="15" spans="1:17" ht="15.75">
      <c r="A15" s="80">
        <v>3</v>
      </c>
      <c r="B15" s="53" t="s">
        <v>380</v>
      </c>
    </row>
    <row r="16" spans="1:17">
      <c r="A16" s="77">
        <v>4</v>
      </c>
      <c r="B16" s="89">
        <v>15560</v>
      </c>
      <c r="C16" s="79" t="s">
        <v>427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90">
        <f>SUM(D16:P16)/13</f>
        <v>0</v>
      </c>
    </row>
    <row r="17" spans="1:17">
      <c r="A17" s="80">
        <v>5</v>
      </c>
      <c r="B17" s="92"/>
      <c r="C17" s="79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</row>
    <row r="18" spans="1:17" ht="15.75">
      <c r="A18" s="77">
        <v>6</v>
      </c>
      <c r="B18" s="53" t="s">
        <v>383</v>
      </c>
      <c r="C18" s="54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</row>
    <row r="19" spans="1:17">
      <c r="A19" s="80">
        <v>7</v>
      </c>
      <c r="B19" s="89">
        <v>15560</v>
      </c>
      <c r="C19" s="79" t="s">
        <v>427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90">
        <f>SUM(D19:P19)/13</f>
        <v>0</v>
      </c>
    </row>
    <row r="20" spans="1:17">
      <c r="A20" s="77">
        <v>8</v>
      </c>
      <c r="B20" s="92"/>
      <c r="C20" s="79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</row>
    <row r="21" spans="1:17" ht="15.75">
      <c r="A21" s="80">
        <v>9</v>
      </c>
      <c r="B21" s="53" t="s">
        <v>385</v>
      </c>
    </row>
    <row r="22" spans="1:17">
      <c r="A22" s="77">
        <v>10</v>
      </c>
      <c r="B22" s="89">
        <v>15560</v>
      </c>
      <c r="C22" s="79" t="s">
        <v>427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90">
        <f>SUM(D22:P22)/13</f>
        <v>0</v>
      </c>
    </row>
    <row r="23" spans="1:17">
      <c r="A23" s="80"/>
      <c r="B23" s="91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</row>
    <row r="24" spans="1:17">
      <c r="A24" s="80"/>
      <c r="D24" s="75"/>
      <c r="E24" s="75"/>
      <c r="F24" s="75"/>
      <c r="G24" s="75"/>
      <c r="H24" s="75"/>
      <c r="I24" s="75"/>
      <c r="J24" s="75"/>
      <c r="K24" s="75"/>
      <c r="L24" s="94"/>
      <c r="M24" s="95"/>
      <c r="N24" s="95"/>
      <c r="O24" s="95"/>
      <c r="P24" s="95"/>
    </row>
    <row r="26" spans="1:17">
      <c r="B26" t="s">
        <v>314</v>
      </c>
    </row>
    <row r="27" spans="1:17">
      <c r="B27" t="s">
        <v>492</v>
      </c>
    </row>
  </sheetData>
  <mergeCells count="4">
    <mergeCell ref="A1:Q1"/>
    <mergeCell ref="A2:Q2"/>
    <mergeCell ref="A3:Q3"/>
    <mergeCell ref="A4:Q4"/>
  </mergeCells>
  <printOptions horizontalCentered="1"/>
  <pageMargins left="0.54" right="0.55000000000000004" top="0.87" bottom="1" header="0.25" footer="0.5"/>
  <pageSetup scale="51" orientation="landscape" r:id="rId1"/>
  <headerFooter alignWithMargins="0">
    <oddHeader xml:space="preserve">&amp;RCASE NO. 2024-00276 
FR 16(8)(b)
ATTACHMENT 1
</oddHeader>
    <oddFooter>&amp;R&amp;A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C1D15-A251-4325-A956-D9CA20F66503}">
  <sheetPr>
    <tabColor rgb="FF92D050"/>
    <pageSetUpPr fitToPage="1"/>
  </sheetPr>
  <dimension ref="A1:T34"/>
  <sheetViews>
    <sheetView view="pageBreakPreview" zoomScale="80" zoomScaleNormal="85" zoomScaleSheetLayoutView="80" workbookViewId="0">
      <selection activeCell="C24" sqref="C24"/>
    </sheetView>
  </sheetViews>
  <sheetFormatPr defaultColWidth="8" defaultRowHeight="15"/>
  <cols>
    <col min="1" max="1" width="8" customWidth="1"/>
    <col min="2" max="2" width="45.88671875" customWidth="1"/>
    <col min="3" max="3" width="14.33203125" customWidth="1"/>
    <col min="4" max="4" width="22.77734375" customWidth="1"/>
    <col min="5" max="5" width="3.77734375" customWidth="1"/>
    <col min="6" max="6" width="22.77734375" customWidth="1"/>
    <col min="7" max="7" width="20.88671875" customWidth="1"/>
    <col min="8" max="8" width="11.6640625" bestFit="1" customWidth="1"/>
    <col min="9" max="9" width="13.109375" bestFit="1" customWidth="1"/>
    <col min="10" max="10" width="2.44140625" customWidth="1"/>
    <col min="11" max="11" width="13.109375" bestFit="1" customWidth="1"/>
    <col min="12" max="12" width="5.5546875" customWidth="1"/>
    <col min="13" max="13" width="11" bestFit="1" customWidth="1"/>
    <col min="14" max="14" width="2.21875" customWidth="1"/>
    <col min="15" max="15" width="11.33203125" customWidth="1"/>
    <col min="16" max="16" width="47.88671875" bestFit="1" customWidth="1"/>
    <col min="17" max="17" width="13.88671875" bestFit="1" customWidth="1"/>
    <col min="18" max="18" width="13.77734375" bestFit="1" customWidth="1"/>
    <col min="19" max="19" width="2.77734375" bestFit="1" customWidth="1"/>
    <col min="20" max="20" width="16" bestFit="1" customWidth="1"/>
  </cols>
  <sheetData>
    <row r="1" spans="1:20">
      <c r="A1" s="228" t="s">
        <v>476</v>
      </c>
      <c r="B1" s="228"/>
      <c r="C1" s="228"/>
      <c r="D1" s="228"/>
      <c r="E1" s="228"/>
      <c r="F1" s="228"/>
      <c r="O1" s="228"/>
      <c r="P1" s="228"/>
      <c r="Q1" s="228"/>
      <c r="R1" s="228"/>
      <c r="S1" s="228"/>
      <c r="T1" s="228"/>
    </row>
    <row r="2" spans="1:20">
      <c r="A2" s="228" t="s">
        <v>477</v>
      </c>
      <c r="B2" s="228"/>
      <c r="C2" s="228"/>
      <c r="D2" s="228"/>
      <c r="E2" s="228"/>
      <c r="F2" s="228"/>
      <c r="O2" s="228"/>
      <c r="P2" s="228"/>
      <c r="Q2" s="228"/>
      <c r="R2" s="228"/>
      <c r="S2" s="228"/>
      <c r="T2" s="228"/>
    </row>
    <row r="3" spans="1:20">
      <c r="A3" s="228" t="s">
        <v>23</v>
      </c>
      <c r="B3" s="228"/>
      <c r="C3" s="228"/>
      <c r="D3" s="228"/>
      <c r="E3" s="228"/>
      <c r="F3" s="228"/>
      <c r="O3" s="228"/>
      <c r="P3" s="228"/>
      <c r="Q3" s="228"/>
      <c r="R3" s="228"/>
      <c r="S3" s="228"/>
      <c r="T3" s="228"/>
    </row>
    <row r="4" spans="1:20">
      <c r="A4" s="228" t="s">
        <v>479</v>
      </c>
      <c r="B4" s="228"/>
      <c r="C4" s="228"/>
      <c r="D4" s="228"/>
      <c r="E4" s="228"/>
      <c r="F4" s="228"/>
      <c r="O4" s="228"/>
      <c r="P4" s="228"/>
      <c r="Q4" s="228"/>
      <c r="R4" s="228"/>
      <c r="S4" s="228"/>
      <c r="T4" s="228"/>
    </row>
    <row r="6" spans="1:20">
      <c r="A6" s="79" t="s">
        <v>53</v>
      </c>
      <c r="F6" s="96" t="s">
        <v>25</v>
      </c>
      <c r="O6" s="79"/>
      <c r="T6" s="96"/>
    </row>
    <row r="7" spans="1:20">
      <c r="A7" s="79" t="s">
        <v>480</v>
      </c>
      <c r="F7" s="111" t="s">
        <v>26</v>
      </c>
      <c r="O7" s="79"/>
      <c r="T7" s="111"/>
    </row>
    <row r="8" spans="1:20">
      <c r="A8" s="114" t="s">
        <v>27</v>
      </c>
      <c r="B8" s="84"/>
      <c r="C8" s="84"/>
      <c r="D8" s="84"/>
      <c r="E8" s="85"/>
      <c r="F8" s="160" t="str">
        <f>'B.1 B'!F8</f>
        <v>Witness: Waller</v>
      </c>
      <c r="O8" s="79"/>
      <c r="T8" s="111"/>
    </row>
    <row r="9" spans="1:20">
      <c r="F9" s="80"/>
      <c r="T9" s="80"/>
    </row>
    <row r="10" spans="1:20">
      <c r="C10" s="80" t="s">
        <v>29</v>
      </c>
      <c r="D10" s="80" t="s">
        <v>54</v>
      </c>
      <c r="F10" s="80" t="s">
        <v>54</v>
      </c>
      <c r="I10" s="80"/>
      <c r="Q10" s="80"/>
      <c r="R10" s="80"/>
      <c r="T10" s="80"/>
    </row>
    <row r="11" spans="1:20">
      <c r="A11" s="80" t="s">
        <v>31</v>
      </c>
      <c r="C11" s="80" t="s">
        <v>2</v>
      </c>
      <c r="D11" s="80" t="s">
        <v>55</v>
      </c>
      <c r="F11" s="80" t="s">
        <v>55</v>
      </c>
      <c r="O11" s="80"/>
      <c r="Q11" s="80"/>
      <c r="R11" s="80"/>
      <c r="T11" s="80"/>
    </row>
    <row r="12" spans="1:20">
      <c r="A12" s="86" t="s">
        <v>33</v>
      </c>
      <c r="B12" s="114" t="s">
        <v>34</v>
      </c>
      <c r="C12" s="86" t="s">
        <v>35</v>
      </c>
      <c r="D12" s="86" t="s">
        <v>36</v>
      </c>
      <c r="E12" s="84"/>
      <c r="F12" s="86" t="s">
        <v>37</v>
      </c>
      <c r="I12" s="80"/>
      <c r="O12" s="80"/>
      <c r="P12" s="79"/>
      <c r="Q12" s="80"/>
      <c r="R12" s="80"/>
      <c r="T12" s="80"/>
    </row>
    <row r="13" spans="1:20">
      <c r="D13" s="80"/>
      <c r="F13" s="80"/>
      <c r="I13" s="80"/>
      <c r="R13" s="80"/>
      <c r="T13" s="80"/>
    </row>
    <row r="14" spans="1:20">
      <c r="I14" s="80"/>
    </row>
    <row r="15" spans="1:20">
      <c r="A15" s="80">
        <v>1</v>
      </c>
      <c r="B15" s="79" t="s">
        <v>38</v>
      </c>
      <c r="C15" s="80" t="s">
        <v>56</v>
      </c>
      <c r="D15" s="148">
        <f>'B.2 F'!I266</f>
        <v>964620347.35549128</v>
      </c>
      <c r="E15" s="75"/>
      <c r="F15" s="148">
        <f>'B.2 F'!N266</f>
        <v>950799436.58981109</v>
      </c>
      <c r="I15" s="80"/>
      <c r="O15" s="80"/>
      <c r="P15" s="79"/>
      <c r="Q15" s="80"/>
      <c r="R15" s="130"/>
      <c r="S15" s="75"/>
      <c r="T15" s="130"/>
    </row>
    <row r="16" spans="1:20">
      <c r="A16" s="80">
        <f>A15+1</f>
        <v>2</v>
      </c>
      <c r="B16" s="79" t="s">
        <v>40</v>
      </c>
      <c r="C16" s="80" t="s">
        <v>56</v>
      </c>
      <c r="D16" s="75">
        <f>'B.2 F'!I268</f>
        <v>0</v>
      </c>
      <c r="E16" s="75"/>
      <c r="F16" s="75">
        <f>'B.2 F'!N268</f>
        <v>0</v>
      </c>
      <c r="I16" s="80"/>
      <c r="O16" s="80"/>
      <c r="P16" s="79"/>
      <c r="Q16" s="80"/>
      <c r="R16" s="75"/>
      <c r="S16" s="75"/>
      <c r="T16" s="75"/>
    </row>
    <row r="17" spans="1:20">
      <c r="A17" s="80">
        <f>A16+1</f>
        <v>3</v>
      </c>
      <c r="B17" s="79" t="s">
        <v>41</v>
      </c>
      <c r="C17" s="80" t="s">
        <v>57</v>
      </c>
      <c r="D17" s="165">
        <f>-'B.3 F'!I265</f>
        <v>-225029873.58881652</v>
      </c>
      <c r="E17" s="75"/>
      <c r="F17" s="165">
        <f>-'B.3 F'!N265</f>
        <v>-216905276.06951126</v>
      </c>
      <c r="I17" s="80"/>
      <c r="O17" s="80"/>
      <c r="P17" s="79"/>
      <c r="Q17" s="80"/>
      <c r="R17" s="75"/>
      <c r="S17" s="75"/>
      <c r="T17" s="75"/>
    </row>
    <row r="18" spans="1:20">
      <c r="A18" s="80"/>
      <c r="B18" s="79"/>
      <c r="C18" s="80"/>
      <c r="D18" s="75"/>
      <c r="E18" s="75"/>
      <c r="F18" s="75"/>
      <c r="I18" s="80"/>
      <c r="O18" s="80"/>
      <c r="P18" s="79"/>
      <c r="Q18" s="80"/>
      <c r="R18" s="75"/>
      <c r="S18" s="75"/>
      <c r="T18" s="75"/>
    </row>
    <row r="19" spans="1:20">
      <c r="A19" s="80">
        <f>+A17+1</f>
        <v>4</v>
      </c>
      <c r="B19" s="79" t="s">
        <v>58</v>
      </c>
      <c r="D19" s="148">
        <f>SUM(D15:D17)</f>
        <v>739590473.76667476</v>
      </c>
      <c r="E19" s="75"/>
      <c r="F19" s="148">
        <f>SUM(F15:F17)</f>
        <v>733894160.52029979</v>
      </c>
      <c r="I19" s="80"/>
      <c r="O19" s="80"/>
      <c r="P19" s="79"/>
      <c r="R19" s="130"/>
      <c r="S19" s="75"/>
      <c r="T19" s="130"/>
    </row>
    <row r="20" spans="1:20">
      <c r="A20" s="80"/>
      <c r="B20" s="79"/>
      <c r="D20" s="75"/>
      <c r="E20" s="75"/>
      <c r="F20" s="75"/>
      <c r="I20" s="80"/>
      <c r="O20" s="80"/>
      <c r="P20" s="79"/>
      <c r="R20" s="75"/>
      <c r="S20" s="75"/>
      <c r="T20" s="75"/>
    </row>
    <row r="21" spans="1:20">
      <c r="A21" s="80">
        <f>A19+1</f>
        <v>5</v>
      </c>
      <c r="B21" s="79" t="s">
        <v>44</v>
      </c>
      <c r="C21" s="80" t="s">
        <v>59</v>
      </c>
      <c r="D21" s="148">
        <f>+'B.4 F'!E14</f>
        <v>-2199566</v>
      </c>
      <c r="E21" s="75"/>
      <c r="F21" s="148">
        <f>D21</f>
        <v>-2199566</v>
      </c>
      <c r="I21" s="80"/>
      <c r="O21" s="80"/>
      <c r="P21" s="79"/>
      <c r="Q21" s="80"/>
      <c r="R21" s="130"/>
      <c r="S21" s="75"/>
      <c r="T21" s="130"/>
    </row>
    <row r="22" spans="1:20">
      <c r="A22" s="80">
        <f>+A21+1</f>
        <v>6</v>
      </c>
      <c r="B22" s="79" t="s">
        <v>60</v>
      </c>
      <c r="C22" s="80" t="s">
        <v>61</v>
      </c>
      <c r="D22" s="182">
        <f>+'B.4.1 F'!F37</f>
        <v>-4262686.2099256646</v>
      </c>
      <c r="E22" s="182"/>
      <c r="F22" s="182">
        <f>+'B.4.1 F'!K37</f>
        <v>9717606.3300621044</v>
      </c>
      <c r="I22" s="80"/>
      <c r="O22" s="80"/>
      <c r="P22" s="79"/>
      <c r="Q22" s="80"/>
      <c r="R22" s="72"/>
      <c r="S22" s="72"/>
      <c r="T22" s="72"/>
    </row>
    <row r="23" spans="1:20">
      <c r="A23" s="80">
        <f>+A22+1</f>
        <v>7</v>
      </c>
      <c r="B23" s="79" t="s">
        <v>22</v>
      </c>
      <c r="C23" s="80" t="s">
        <v>62</v>
      </c>
      <c r="D23" s="182">
        <f>'B.6 F'!G24</f>
        <v>-736136.34</v>
      </c>
      <c r="E23" s="182"/>
      <c r="F23" s="182">
        <f>'B.6 F'!L24</f>
        <v>-736136.34</v>
      </c>
      <c r="I23" s="80"/>
      <c r="O23" s="80"/>
      <c r="P23" s="79"/>
      <c r="Q23" s="80"/>
      <c r="R23" s="72"/>
      <c r="S23" s="72"/>
      <c r="T23" s="72"/>
    </row>
    <row r="24" spans="1:20">
      <c r="A24" s="80">
        <f t="shared" ref="A24:A25" si="0">+A23+1</f>
        <v>8</v>
      </c>
      <c r="B24" s="79" t="s">
        <v>63</v>
      </c>
      <c r="C24" s="80" t="s">
        <v>494</v>
      </c>
      <c r="D24" s="182">
        <f>'WP B.5 F1'!C13</f>
        <v>-3625792.4424947249</v>
      </c>
      <c r="E24" s="182"/>
      <c r="F24" s="182">
        <f>'WP B.5 F1'!D13</f>
        <v>-3720791.3711190415</v>
      </c>
      <c r="I24" s="80"/>
      <c r="O24" s="80"/>
      <c r="P24" s="79"/>
      <c r="Q24" s="80"/>
      <c r="R24" s="72"/>
      <c r="S24" s="72"/>
      <c r="T24" s="72"/>
    </row>
    <row r="25" spans="1:20">
      <c r="A25" s="80">
        <f t="shared" si="0"/>
        <v>9</v>
      </c>
      <c r="B25" s="79" t="s">
        <v>50</v>
      </c>
      <c r="C25" s="80" t="s">
        <v>64</v>
      </c>
      <c r="D25" s="221">
        <f>'B.5 F'!G49</f>
        <v>-102906449.21180964</v>
      </c>
      <c r="E25" s="182" t="s">
        <v>65</v>
      </c>
      <c r="F25" s="221">
        <f>'B.5 F'!L53</f>
        <v>-108721782.36300425</v>
      </c>
      <c r="I25" s="80"/>
      <c r="O25" s="80"/>
      <c r="P25" s="79"/>
      <c r="Q25" s="80"/>
      <c r="R25" s="72"/>
      <c r="S25" s="72"/>
      <c r="T25" s="72"/>
    </row>
    <row r="26" spans="1:20">
      <c r="A26" s="80"/>
      <c r="I26" s="80"/>
      <c r="O26" s="80"/>
    </row>
    <row r="27" spans="1:20" ht="15.75" thickBot="1">
      <c r="A27" s="80">
        <f>A25+1</f>
        <v>10</v>
      </c>
      <c r="B27" s="79" t="s">
        <v>66</v>
      </c>
      <c r="D27" s="166">
        <f>SUM(D19:D25)</f>
        <v>625859843.56244469</v>
      </c>
      <c r="E27" s="75"/>
      <c r="F27" s="166">
        <f>SUM(F19:F25)</f>
        <v>628233490.77623868</v>
      </c>
      <c r="I27" s="80"/>
      <c r="O27" s="80"/>
      <c r="P27" s="79"/>
      <c r="R27" s="130"/>
      <c r="S27" s="75"/>
      <c r="T27" s="130"/>
    </row>
    <row r="28" spans="1:20" ht="15.75" thickTop="1">
      <c r="D28" s="75"/>
      <c r="E28" s="75"/>
      <c r="F28" s="75"/>
      <c r="J28" s="75"/>
      <c r="R28" s="75"/>
      <c r="S28" s="75"/>
      <c r="T28" s="75"/>
    </row>
    <row r="29" spans="1:20" ht="33.75">
      <c r="B29" s="2" t="s">
        <v>67</v>
      </c>
      <c r="P29" s="2"/>
    </row>
    <row r="31" spans="1:20">
      <c r="D31" s="75"/>
      <c r="E31" s="75"/>
      <c r="F31" s="75"/>
      <c r="R31" s="75"/>
      <c r="S31" s="75"/>
      <c r="T31" s="75"/>
    </row>
    <row r="32" spans="1:20">
      <c r="D32" s="75"/>
      <c r="E32" s="75"/>
      <c r="F32" s="75"/>
    </row>
    <row r="34" customFormat="1"/>
  </sheetData>
  <mergeCells count="8">
    <mergeCell ref="A4:F4"/>
    <mergeCell ref="O4:T4"/>
    <mergeCell ref="A1:F1"/>
    <mergeCell ref="O1:T1"/>
    <mergeCell ref="A2:F2"/>
    <mergeCell ref="O2:T2"/>
    <mergeCell ref="A3:F3"/>
    <mergeCell ref="O3:T3"/>
  </mergeCells>
  <printOptions horizontalCentered="1"/>
  <pageMargins left="0.72" right="0.79" top="0.74" bottom="0.5" header="0.25" footer="0.5"/>
  <pageSetup scale="86" orientation="landscape" r:id="rId1"/>
  <headerFooter alignWithMargins="0">
    <oddHeader xml:space="preserve">&amp;R&amp;8CASE NO. 2024-00276 
FR 16(8)(b)
ATTACHMENT 1
</oddHeader>
    <oddFooter>&amp;RSchedule &amp;A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59262-9E59-4ECE-825D-80E0D1207141}">
  <sheetPr>
    <tabColor rgb="FF92D050"/>
  </sheetPr>
  <dimension ref="A1:R275"/>
  <sheetViews>
    <sheetView view="pageBreakPreview" zoomScale="80" zoomScaleNormal="100" zoomScaleSheetLayoutView="80" workbookViewId="0">
      <selection sqref="A1:N1"/>
    </sheetView>
  </sheetViews>
  <sheetFormatPr defaultColWidth="8.88671875" defaultRowHeight="15"/>
  <cols>
    <col min="1" max="1" width="4.88671875" customWidth="1"/>
    <col min="2" max="2" width="6.88671875" customWidth="1"/>
    <col min="3" max="3" width="37" customWidth="1"/>
    <col min="4" max="4" width="18.33203125" customWidth="1"/>
    <col min="5" max="5" width="12.5546875" bestFit="1" customWidth="1"/>
    <col min="6" max="6" width="15.6640625" customWidth="1"/>
    <col min="7" max="7" width="12.77734375" style="77" customWidth="1"/>
    <col min="8" max="8" width="12.6640625" style="77" customWidth="1"/>
    <col min="9" max="9" width="15.21875" customWidth="1"/>
    <col min="10" max="10" width="3.21875" customWidth="1"/>
    <col min="11" max="11" width="15.6640625" customWidth="1"/>
    <col min="12" max="12" width="12.6640625" style="77" customWidth="1"/>
    <col min="13" max="13" width="9.77734375" style="77" bestFit="1" customWidth="1"/>
    <col min="14" max="14" width="14.21875" customWidth="1"/>
    <col min="15" max="15" width="5.44140625" customWidth="1"/>
    <col min="16" max="17" width="12" bestFit="1" customWidth="1"/>
  </cols>
  <sheetData>
    <row r="1" spans="1:17">
      <c r="A1" s="228" t="s">
        <v>476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7">
      <c r="A2" s="228" t="s">
        <v>477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7">
      <c r="A3" s="228" t="s">
        <v>68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</row>
    <row r="4" spans="1:17" ht="15.75">
      <c r="A4" s="229" t="str">
        <f>'B.1 B'!A4</f>
        <v>Base Period: Twelve Months Ended December 31, 2024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</row>
    <row r="5" spans="1:17">
      <c r="A5" s="82"/>
      <c r="B5" s="82"/>
      <c r="C5" s="82"/>
      <c r="D5" s="82"/>
      <c r="E5" s="32"/>
      <c r="K5" s="82"/>
    </row>
    <row r="6" spans="1:17" ht="15.75">
      <c r="A6" s="79" t="str">
        <f>'B.1 B'!A6</f>
        <v>Data:__X___Base Period______Forecasted Period</v>
      </c>
      <c r="E6" s="5"/>
      <c r="F6" s="5"/>
      <c r="N6" s="96" t="s">
        <v>69</v>
      </c>
    </row>
    <row r="7" spans="1:17">
      <c r="A7" s="79" t="str">
        <f>'B.1 B'!A7</f>
        <v>Type of Filing:___X____Original________Updated ________Revised</v>
      </c>
      <c r="B7" s="79"/>
      <c r="I7" s="79"/>
      <c r="J7" s="79"/>
      <c r="N7" s="111" t="s">
        <v>70</v>
      </c>
    </row>
    <row r="8" spans="1:17">
      <c r="A8" s="79" t="str">
        <f>'B.1 B'!A8</f>
        <v>Workpaper Reference No(s).</v>
      </c>
      <c r="I8" s="79"/>
      <c r="J8" s="79"/>
      <c r="N8" s="160" t="s">
        <v>28</v>
      </c>
    </row>
    <row r="9" spans="1:17">
      <c r="A9" s="202"/>
      <c r="B9" s="141"/>
      <c r="C9" s="119"/>
      <c r="D9" s="140"/>
      <c r="E9" s="141"/>
      <c r="F9" s="141"/>
      <c r="G9" s="143"/>
      <c r="H9" s="144"/>
      <c r="I9" s="203"/>
      <c r="J9" s="79"/>
      <c r="K9" s="140"/>
      <c r="L9" s="143"/>
      <c r="M9" s="143"/>
      <c r="N9" s="119"/>
    </row>
    <row r="10" spans="1:17" ht="15.75">
      <c r="A10" s="204"/>
      <c r="C10" s="205"/>
      <c r="D10" s="3">
        <v>45657</v>
      </c>
      <c r="G10" s="77" t="s">
        <v>71</v>
      </c>
      <c r="H10" s="80" t="s">
        <v>72</v>
      </c>
      <c r="I10" s="206"/>
      <c r="J10" s="79"/>
      <c r="K10" s="207"/>
      <c r="L10" s="77" t="s">
        <v>71</v>
      </c>
      <c r="M10" s="80" t="s">
        <v>72</v>
      </c>
      <c r="N10" s="206"/>
    </row>
    <row r="11" spans="1:17" ht="15.75">
      <c r="A11" s="204" t="s">
        <v>31</v>
      </c>
      <c r="B11" s="80" t="s">
        <v>73</v>
      </c>
      <c r="C11" s="122" t="s">
        <v>74</v>
      </c>
      <c r="D11" s="77" t="s">
        <v>75</v>
      </c>
      <c r="E11" s="80"/>
      <c r="F11" s="80" t="s">
        <v>76</v>
      </c>
      <c r="G11" s="80" t="s">
        <v>77</v>
      </c>
      <c r="H11" s="80" t="s">
        <v>78</v>
      </c>
      <c r="I11" s="122" t="s">
        <v>79</v>
      </c>
      <c r="J11" s="80"/>
      <c r="K11" s="4" t="s">
        <v>80</v>
      </c>
      <c r="L11" s="80" t="s">
        <v>77</v>
      </c>
      <c r="M11" s="80" t="s">
        <v>78</v>
      </c>
      <c r="N11" s="122" t="s">
        <v>79</v>
      </c>
    </row>
    <row r="12" spans="1:17">
      <c r="A12" s="128" t="s">
        <v>33</v>
      </c>
      <c r="B12" s="126" t="s">
        <v>33</v>
      </c>
      <c r="C12" s="146" t="s">
        <v>81</v>
      </c>
      <c r="D12" s="128" t="s">
        <v>82</v>
      </c>
      <c r="E12" s="126" t="s">
        <v>83</v>
      </c>
      <c r="F12" s="126" t="s">
        <v>82</v>
      </c>
      <c r="G12" s="126" t="s">
        <v>84</v>
      </c>
      <c r="H12" s="126" t="s">
        <v>84</v>
      </c>
      <c r="I12" s="146" t="s">
        <v>85</v>
      </c>
      <c r="J12" s="80"/>
      <c r="K12" s="128" t="s">
        <v>86</v>
      </c>
      <c r="L12" s="126" t="s">
        <v>84</v>
      </c>
      <c r="M12" s="126" t="s">
        <v>84</v>
      </c>
      <c r="N12" s="146" t="s">
        <v>85</v>
      </c>
      <c r="P12" s="80"/>
      <c r="Q12" s="80"/>
    </row>
    <row r="13" spans="1:17">
      <c r="A13" s="80"/>
      <c r="B13" s="80"/>
      <c r="C13" s="80"/>
      <c r="D13" s="80" t="s">
        <v>87</v>
      </c>
      <c r="E13" s="80" t="s">
        <v>88</v>
      </c>
      <c r="F13" s="80" t="s">
        <v>89</v>
      </c>
      <c r="G13" s="80" t="s">
        <v>90</v>
      </c>
      <c r="H13" s="80" t="s">
        <v>91</v>
      </c>
      <c r="I13" s="80" t="s">
        <v>92</v>
      </c>
      <c r="J13" s="80"/>
      <c r="K13" s="80" t="s">
        <v>93</v>
      </c>
      <c r="L13" s="80" t="s">
        <v>94</v>
      </c>
      <c r="M13" s="80" t="s">
        <v>95</v>
      </c>
      <c r="N13" s="80" t="s">
        <v>96</v>
      </c>
    </row>
    <row r="14" spans="1:17" ht="15.75">
      <c r="B14" s="5" t="s">
        <v>97</v>
      </c>
    </row>
    <row r="15" spans="1:17">
      <c r="A15" s="80">
        <v>1</v>
      </c>
      <c r="C15" s="6" t="s">
        <v>98</v>
      </c>
    </row>
    <row r="16" spans="1:17">
      <c r="A16" s="80">
        <f>A15+1</f>
        <v>2</v>
      </c>
      <c r="B16" s="186">
        <v>30100</v>
      </c>
      <c r="C16" s="79" t="s">
        <v>99</v>
      </c>
      <c r="D16" s="19">
        <v>8329.7199999999993</v>
      </c>
      <c r="E16" s="7">
        <v>0</v>
      </c>
      <c r="F16" s="14">
        <f>D16+E16</f>
        <v>8329.7199999999993</v>
      </c>
      <c r="G16" s="8">
        <v>1</v>
      </c>
      <c r="H16" s="8">
        <f>$G$16</f>
        <v>1</v>
      </c>
      <c r="I16" s="14">
        <f>F16*G16*H16</f>
        <v>8329.7199999999993</v>
      </c>
      <c r="J16" s="9"/>
      <c r="K16" s="19">
        <v>8329.7199999999993</v>
      </c>
      <c r="L16" s="8">
        <f t="shared" ref="L16:M17" si="0">$G$16</f>
        <v>1</v>
      </c>
      <c r="M16" s="8">
        <f t="shared" si="0"/>
        <v>1</v>
      </c>
      <c r="N16" s="14">
        <f>K16*L16*M16</f>
        <v>8329.7199999999993</v>
      </c>
    </row>
    <row r="17" spans="1:14">
      <c r="A17" s="80">
        <f t="shared" ref="A17:A80" si="1">A16+1</f>
        <v>3</v>
      </c>
      <c r="B17" s="186">
        <v>30200</v>
      </c>
      <c r="C17" s="79" t="s">
        <v>100</v>
      </c>
      <c r="D17" s="10">
        <v>119852.69</v>
      </c>
      <c r="E17" s="10">
        <v>0</v>
      </c>
      <c r="F17" s="10">
        <f>D17+E17</f>
        <v>119852.69</v>
      </c>
      <c r="G17" s="8">
        <f>$G$16</f>
        <v>1</v>
      </c>
      <c r="H17" s="8">
        <f>$G$16</f>
        <v>1</v>
      </c>
      <c r="I17" s="10">
        <f>F17*G17*H17</f>
        <v>119852.69</v>
      </c>
      <c r="K17" s="10">
        <v>119852.68999999996</v>
      </c>
      <c r="L17" s="8">
        <f t="shared" si="0"/>
        <v>1</v>
      </c>
      <c r="M17" s="8">
        <f t="shared" si="0"/>
        <v>1</v>
      </c>
      <c r="N17" s="10">
        <f>K17*L17*M17</f>
        <v>119852.68999999996</v>
      </c>
    </row>
    <row r="18" spans="1:14">
      <c r="A18" s="80">
        <f t="shared" si="1"/>
        <v>4</v>
      </c>
      <c r="B18" s="215"/>
      <c r="C18" s="79"/>
      <c r="D18" s="141"/>
      <c r="E18" s="141"/>
      <c r="F18" s="141"/>
      <c r="G18" s="8"/>
      <c r="H18" s="8"/>
      <c r="I18" s="141"/>
      <c r="K18" s="141"/>
      <c r="N18" s="141"/>
    </row>
    <row r="19" spans="1:14">
      <c r="A19" s="80">
        <f t="shared" si="1"/>
        <v>5</v>
      </c>
      <c r="B19" s="215"/>
      <c r="C19" s="79" t="s">
        <v>101</v>
      </c>
      <c r="D19" s="14">
        <f>SUM(D16:D17)</f>
        <v>128182.41</v>
      </c>
      <c r="E19" s="14">
        <f>SUM(E16:E17)</f>
        <v>0</v>
      </c>
      <c r="F19" s="14">
        <f>SUM(F16:F17)</f>
        <v>128182.41</v>
      </c>
      <c r="G19" s="11"/>
      <c r="H19" s="11"/>
      <c r="I19" s="14">
        <f>SUM(I16:I17)</f>
        <v>128182.41</v>
      </c>
      <c r="K19" s="14">
        <f>SUM(K16:K17)</f>
        <v>128182.40999999996</v>
      </c>
      <c r="N19" s="14">
        <f>SUM(N16:N17)</f>
        <v>128182.40999999996</v>
      </c>
    </row>
    <row r="20" spans="1:14">
      <c r="A20" s="80">
        <f t="shared" si="1"/>
        <v>6</v>
      </c>
      <c r="B20" s="215"/>
      <c r="G20" s="8"/>
      <c r="H20" s="8"/>
    </row>
    <row r="21" spans="1:14">
      <c r="A21" s="80">
        <f t="shared" si="1"/>
        <v>7</v>
      </c>
      <c r="B21" s="215"/>
      <c r="C21" s="6" t="s">
        <v>102</v>
      </c>
      <c r="G21" s="8"/>
      <c r="H21" s="8"/>
    </row>
    <row r="22" spans="1:14">
      <c r="A22" s="80">
        <f t="shared" si="1"/>
        <v>8</v>
      </c>
      <c r="B22" s="186">
        <v>32540</v>
      </c>
      <c r="C22" s="79" t="s">
        <v>103</v>
      </c>
      <c r="D22" s="19">
        <v>0</v>
      </c>
      <c r="E22" s="7">
        <v>0</v>
      </c>
      <c r="F22" s="14">
        <f t="shared" ref="F22:F24" si="2">D22+E22</f>
        <v>0</v>
      </c>
      <c r="G22" s="8">
        <f t="shared" ref="G22:H44" si="3">$G$16</f>
        <v>1</v>
      </c>
      <c r="H22" s="8">
        <f t="shared" si="3"/>
        <v>1</v>
      </c>
      <c r="I22" s="14">
        <f t="shared" ref="I22:I24" si="4">F22*G22*H22</f>
        <v>0</v>
      </c>
      <c r="K22" s="19">
        <v>0</v>
      </c>
      <c r="L22" s="8">
        <f t="shared" ref="L22:M24" si="5">$G$16</f>
        <v>1</v>
      </c>
      <c r="M22" s="8">
        <f t="shared" si="5"/>
        <v>1</v>
      </c>
      <c r="N22" s="14">
        <f t="shared" ref="N22:N24" si="6">K22*L22*M22</f>
        <v>0</v>
      </c>
    </row>
    <row r="23" spans="1:14">
      <c r="A23" s="80">
        <f t="shared" si="1"/>
        <v>9</v>
      </c>
      <c r="B23" s="186">
        <v>33202</v>
      </c>
      <c r="C23" s="79" t="s">
        <v>104</v>
      </c>
      <c r="D23" s="10">
        <v>0</v>
      </c>
      <c r="E23" s="10">
        <v>0</v>
      </c>
      <c r="F23" s="10">
        <f t="shared" si="2"/>
        <v>0</v>
      </c>
      <c r="G23" s="8">
        <f t="shared" si="3"/>
        <v>1</v>
      </c>
      <c r="H23" s="8">
        <f t="shared" si="3"/>
        <v>1</v>
      </c>
      <c r="I23" s="10">
        <f t="shared" si="4"/>
        <v>0</v>
      </c>
      <c r="K23" s="10">
        <v>0</v>
      </c>
      <c r="L23" s="8">
        <f t="shared" si="5"/>
        <v>1</v>
      </c>
      <c r="M23" s="8">
        <f t="shared" si="5"/>
        <v>1</v>
      </c>
      <c r="N23" s="10">
        <f t="shared" si="6"/>
        <v>0</v>
      </c>
    </row>
    <row r="24" spans="1:14">
      <c r="A24" s="80">
        <f t="shared" si="1"/>
        <v>10</v>
      </c>
      <c r="B24" s="186">
        <v>33400</v>
      </c>
      <c r="C24" s="79" t="s">
        <v>105</v>
      </c>
      <c r="D24" s="10">
        <v>0</v>
      </c>
      <c r="E24" s="10">
        <v>0</v>
      </c>
      <c r="F24" s="10">
        <f t="shared" si="2"/>
        <v>0</v>
      </c>
      <c r="G24" s="8">
        <f t="shared" si="3"/>
        <v>1</v>
      </c>
      <c r="H24" s="8">
        <f t="shared" si="3"/>
        <v>1</v>
      </c>
      <c r="I24" s="10">
        <f t="shared" si="4"/>
        <v>0</v>
      </c>
      <c r="K24" s="10">
        <v>0</v>
      </c>
      <c r="L24" s="8">
        <f t="shared" si="5"/>
        <v>1</v>
      </c>
      <c r="M24" s="8">
        <f t="shared" si="5"/>
        <v>1</v>
      </c>
      <c r="N24" s="10">
        <f t="shared" si="6"/>
        <v>0</v>
      </c>
    </row>
    <row r="25" spans="1:14">
      <c r="A25" s="80">
        <f t="shared" si="1"/>
        <v>11</v>
      </c>
      <c r="B25" s="215"/>
      <c r="D25" s="141"/>
      <c r="E25" s="141"/>
      <c r="F25" s="141"/>
      <c r="G25" s="8"/>
      <c r="H25" s="8"/>
      <c r="I25" s="141"/>
      <c r="K25" s="141"/>
      <c r="N25" s="141"/>
    </row>
    <row r="26" spans="1:14">
      <c r="A26" s="80">
        <f t="shared" si="1"/>
        <v>12</v>
      </c>
      <c r="B26" s="215"/>
      <c r="C26" t="s">
        <v>106</v>
      </c>
      <c r="D26" s="14">
        <f>SUM(D22:D25)</f>
        <v>0</v>
      </c>
      <c r="E26" s="14">
        <f>SUM(E22:E25)</f>
        <v>0</v>
      </c>
      <c r="F26" s="14">
        <f>SUM(F22:F25)</f>
        <v>0</v>
      </c>
      <c r="G26" s="8"/>
      <c r="H26" s="8"/>
      <c r="I26" s="14">
        <f>SUM(I22:I25)</f>
        <v>0</v>
      </c>
      <c r="K26" s="14">
        <f>SUM(K22:K25)</f>
        <v>0</v>
      </c>
      <c r="N26" s="14">
        <f>SUM(N22:N25)</f>
        <v>0</v>
      </c>
    </row>
    <row r="27" spans="1:14">
      <c r="A27" s="80">
        <f t="shared" si="1"/>
        <v>13</v>
      </c>
      <c r="B27" s="215"/>
      <c r="C27" s="79"/>
      <c r="G27" s="8"/>
      <c r="H27" s="8"/>
    </row>
    <row r="28" spans="1:14">
      <c r="A28" s="80">
        <f t="shared" si="1"/>
        <v>14</v>
      </c>
      <c r="B28" s="215"/>
      <c r="C28" s="6" t="s">
        <v>107</v>
      </c>
      <c r="G28" s="8"/>
      <c r="H28" s="8"/>
    </row>
    <row r="29" spans="1:14">
      <c r="A29" s="80">
        <f t="shared" si="1"/>
        <v>15</v>
      </c>
      <c r="B29" s="186">
        <v>35010</v>
      </c>
      <c r="C29" s="79" t="s">
        <v>108</v>
      </c>
      <c r="D29" s="19">
        <v>261126.69</v>
      </c>
      <c r="E29" s="7">
        <v>0</v>
      </c>
      <c r="F29" s="14">
        <f>D29+E29</f>
        <v>261126.69</v>
      </c>
      <c r="G29" s="8">
        <f t="shared" si="3"/>
        <v>1</v>
      </c>
      <c r="H29" s="8">
        <f t="shared" si="3"/>
        <v>1</v>
      </c>
      <c r="I29" s="14">
        <f>F29*G29*H29</f>
        <v>261126.69</v>
      </c>
      <c r="K29" s="19">
        <v>261126.68999999997</v>
      </c>
      <c r="L29" s="8">
        <f t="shared" ref="L29:M45" si="7">$G$16</f>
        <v>1</v>
      </c>
      <c r="M29" s="8">
        <f t="shared" si="7"/>
        <v>1</v>
      </c>
      <c r="N29" s="14">
        <f>K29*L29*M29</f>
        <v>261126.68999999997</v>
      </c>
    </row>
    <row r="30" spans="1:14">
      <c r="A30" s="80">
        <f t="shared" si="1"/>
        <v>16</v>
      </c>
      <c r="B30" s="186">
        <v>35020</v>
      </c>
      <c r="C30" s="79" t="s">
        <v>109</v>
      </c>
      <c r="D30" s="10">
        <v>4681.58</v>
      </c>
      <c r="E30" s="10">
        <v>0</v>
      </c>
      <c r="F30" s="10">
        <f>D30+E30</f>
        <v>4681.58</v>
      </c>
      <c r="G30" s="8">
        <f t="shared" si="3"/>
        <v>1</v>
      </c>
      <c r="H30" s="8">
        <f t="shared" si="3"/>
        <v>1</v>
      </c>
      <c r="I30" s="10">
        <f t="shared" ref="I30:I45" si="8">F30*G30*H30</f>
        <v>4681.58</v>
      </c>
      <c r="K30" s="10">
        <v>4681.5800000000008</v>
      </c>
      <c r="L30" s="8">
        <f t="shared" si="7"/>
        <v>1</v>
      </c>
      <c r="M30" s="8">
        <f t="shared" si="7"/>
        <v>1</v>
      </c>
      <c r="N30" s="10">
        <f t="shared" ref="N30:N45" si="9">K30*L30*M30</f>
        <v>4681.5800000000008</v>
      </c>
    </row>
    <row r="31" spans="1:14">
      <c r="A31" s="80">
        <f t="shared" si="1"/>
        <v>17</v>
      </c>
      <c r="B31" s="186">
        <v>35100</v>
      </c>
      <c r="C31" s="79" t="s">
        <v>110</v>
      </c>
      <c r="D31" s="10">
        <v>17916.189999999999</v>
      </c>
      <c r="E31" s="10">
        <v>0</v>
      </c>
      <c r="F31" s="10">
        <f t="shared" ref="F31:F45" si="10">D31+E31</f>
        <v>17916.189999999999</v>
      </c>
      <c r="G31" s="8">
        <f t="shared" si="3"/>
        <v>1</v>
      </c>
      <c r="H31" s="8">
        <f t="shared" si="3"/>
        <v>1</v>
      </c>
      <c r="I31" s="10">
        <f t="shared" si="8"/>
        <v>17916.189999999999</v>
      </c>
      <c r="K31" s="10">
        <v>17916.189999999999</v>
      </c>
      <c r="L31" s="8">
        <f t="shared" si="7"/>
        <v>1</v>
      </c>
      <c r="M31" s="8">
        <f t="shared" si="7"/>
        <v>1</v>
      </c>
      <c r="N31" s="10">
        <f t="shared" si="9"/>
        <v>17916.189999999999</v>
      </c>
    </row>
    <row r="32" spans="1:14">
      <c r="A32" s="80">
        <f t="shared" si="1"/>
        <v>18</v>
      </c>
      <c r="B32" s="186">
        <v>35102</v>
      </c>
      <c r="C32" s="79" t="s">
        <v>111</v>
      </c>
      <c r="D32" s="10">
        <v>223508.12000000002</v>
      </c>
      <c r="E32" s="10">
        <v>0</v>
      </c>
      <c r="F32" s="10">
        <f t="shared" si="10"/>
        <v>223508.12000000002</v>
      </c>
      <c r="G32" s="8">
        <f t="shared" si="3"/>
        <v>1</v>
      </c>
      <c r="H32" s="8">
        <f t="shared" si="3"/>
        <v>1</v>
      </c>
      <c r="I32" s="10">
        <f t="shared" si="8"/>
        <v>223508.12000000002</v>
      </c>
      <c r="K32" s="10">
        <v>201893.7138461539</v>
      </c>
      <c r="L32" s="8">
        <f t="shared" si="7"/>
        <v>1</v>
      </c>
      <c r="M32" s="8">
        <f t="shared" si="7"/>
        <v>1</v>
      </c>
      <c r="N32" s="10">
        <f t="shared" si="9"/>
        <v>201893.7138461539</v>
      </c>
    </row>
    <row r="33" spans="1:14">
      <c r="A33" s="80">
        <f t="shared" si="1"/>
        <v>19</v>
      </c>
      <c r="B33" s="186">
        <v>35103</v>
      </c>
      <c r="C33" s="79" t="s">
        <v>112</v>
      </c>
      <c r="D33" s="10">
        <v>23138.38</v>
      </c>
      <c r="E33" s="10">
        <v>0</v>
      </c>
      <c r="F33" s="10">
        <f t="shared" si="10"/>
        <v>23138.38</v>
      </c>
      <c r="G33" s="8">
        <f t="shared" si="3"/>
        <v>1</v>
      </c>
      <c r="H33" s="8">
        <f t="shared" si="3"/>
        <v>1</v>
      </c>
      <c r="I33" s="10">
        <f t="shared" si="8"/>
        <v>23138.38</v>
      </c>
      <c r="K33" s="10">
        <v>23138.38</v>
      </c>
      <c r="L33" s="8">
        <f t="shared" si="7"/>
        <v>1</v>
      </c>
      <c r="M33" s="8">
        <f t="shared" si="7"/>
        <v>1</v>
      </c>
      <c r="N33" s="10">
        <f t="shared" si="9"/>
        <v>23138.38</v>
      </c>
    </row>
    <row r="34" spans="1:14">
      <c r="A34" s="80">
        <f t="shared" si="1"/>
        <v>20</v>
      </c>
      <c r="B34" s="186">
        <v>35104</v>
      </c>
      <c r="C34" s="79" t="s">
        <v>113</v>
      </c>
      <c r="D34" s="10">
        <v>137442.53</v>
      </c>
      <c r="E34" s="10">
        <v>0</v>
      </c>
      <c r="F34" s="10">
        <f t="shared" si="10"/>
        <v>137442.53</v>
      </c>
      <c r="G34" s="8">
        <f t="shared" si="3"/>
        <v>1</v>
      </c>
      <c r="H34" s="8">
        <f t="shared" si="3"/>
        <v>1</v>
      </c>
      <c r="I34" s="10">
        <f t="shared" si="8"/>
        <v>137442.53</v>
      </c>
      <c r="K34" s="10">
        <v>137442.53</v>
      </c>
      <c r="L34" s="8">
        <f t="shared" si="7"/>
        <v>1</v>
      </c>
      <c r="M34" s="8">
        <f t="shared" si="7"/>
        <v>1</v>
      </c>
      <c r="N34" s="10">
        <f t="shared" si="9"/>
        <v>137442.53</v>
      </c>
    </row>
    <row r="35" spans="1:14">
      <c r="A35" s="80">
        <f t="shared" si="1"/>
        <v>21</v>
      </c>
      <c r="B35" s="186">
        <v>35200</v>
      </c>
      <c r="C35" s="79" t="s">
        <v>114</v>
      </c>
      <c r="D35" s="10">
        <v>10922678.709999999</v>
      </c>
      <c r="E35" s="10">
        <v>0</v>
      </c>
      <c r="F35" s="10">
        <f t="shared" si="10"/>
        <v>10922678.709999999</v>
      </c>
      <c r="G35" s="8">
        <f t="shared" si="3"/>
        <v>1</v>
      </c>
      <c r="H35" s="8">
        <f t="shared" si="3"/>
        <v>1</v>
      </c>
      <c r="I35" s="10">
        <f t="shared" si="8"/>
        <v>10922678.709999999</v>
      </c>
      <c r="K35" s="10">
        <v>9800109.2346153818</v>
      </c>
      <c r="L35" s="8">
        <f t="shared" si="7"/>
        <v>1</v>
      </c>
      <c r="M35" s="8">
        <f t="shared" si="7"/>
        <v>1</v>
      </c>
      <c r="N35" s="10">
        <f t="shared" si="9"/>
        <v>9800109.2346153818</v>
      </c>
    </row>
    <row r="36" spans="1:14">
      <c r="A36" s="80">
        <f t="shared" si="1"/>
        <v>22</v>
      </c>
      <c r="B36" s="186">
        <v>35201</v>
      </c>
      <c r="C36" s="79" t="s">
        <v>115</v>
      </c>
      <c r="D36" s="10">
        <v>1699998.54</v>
      </c>
      <c r="E36" s="10">
        <v>0</v>
      </c>
      <c r="F36" s="10">
        <f t="shared" si="10"/>
        <v>1699998.54</v>
      </c>
      <c r="G36" s="8">
        <f t="shared" si="3"/>
        <v>1</v>
      </c>
      <c r="H36" s="8">
        <f t="shared" si="3"/>
        <v>1</v>
      </c>
      <c r="I36" s="10">
        <f t="shared" si="8"/>
        <v>1699998.54</v>
      </c>
      <c r="K36" s="10">
        <v>1699998.5399999993</v>
      </c>
      <c r="L36" s="8">
        <f t="shared" si="7"/>
        <v>1</v>
      </c>
      <c r="M36" s="8">
        <f t="shared" si="7"/>
        <v>1</v>
      </c>
      <c r="N36" s="10">
        <f t="shared" si="9"/>
        <v>1699998.5399999993</v>
      </c>
    </row>
    <row r="37" spans="1:14">
      <c r="A37" s="80">
        <f t="shared" si="1"/>
        <v>23</v>
      </c>
      <c r="B37" s="186">
        <v>35202</v>
      </c>
      <c r="C37" s="79" t="s">
        <v>116</v>
      </c>
      <c r="D37" s="10">
        <v>667359.07999999996</v>
      </c>
      <c r="E37" s="10">
        <v>0</v>
      </c>
      <c r="F37" s="10">
        <f t="shared" si="10"/>
        <v>667359.07999999996</v>
      </c>
      <c r="G37" s="8">
        <f t="shared" si="3"/>
        <v>1</v>
      </c>
      <c r="H37" s="8">
        <f t="shared" si="3"/>
        <v>1</v>
      </c>
      <c r="I37" s="10">
        <f t="shared" si="8"/>
        <v>667359.07999999996</v>
      </c>
      <c r="K37" s="10">
        <v>667359.08153846161</v>
      </c>
      <c r="L37" s="8">
        <f t="shared" si="7"/>
        <v>1</v>
      </c>
      <c r="M37" s="8">
        <f t="shared" si="7"/>
        <v>1</v>
      </c>
      <c r="N37" s="10">
        <f t="shared" si="9"/>
        <v>667359.08153846161</v>
      </c>
    </row>
    <row r="38" spans="1:14">
      <c r="A38" s="80">
        <f t="shared" si="1"/>
        <v>24</v>
      </c>
      <c r="B38" s="186">
        <v>35203</v>
      </c>
      <c r="C38" s="79" t="s">
        <v>117</v>
      </c>
      <c r="D38" s="10">
        <v>1694832.96</v>
      </c>
      <c r="E38" s="10">
        <v>0</v>
      </c>
      <c r="F38" s="10">
        <f t="shared" si="10"/>
        <v>1694832.96</v>
      </c>
      <c r="G38" s="8">
        <f t="shared" si="3"/>
        <v>1</v>
      </c>
      <c r="H38" s="8">
        <f t="shared" si="3"/>
        <v>1</v>
      </c>
      <c r="I38" s="10">
        <f t="shared" si="8"/>
        <v>1694832.96</v>
      </c>
      <c r="K38" s="10">
        <v>1694832.9600000007</v>
      </c>
      <c r="L38" s="8">
        <f t="shared" si="7"/>
        <v>1</v>
      </c>
      <c r="M38" s="8">
        <f t="shared" si="7"/>
        <v>1</v>
      </c>
      <c r="N38" s="10">
        <f t="shared" si="9"/>
        <v>1694832.9600000007</v>
      </c>
    </row>
    <row r="39" spans="1:14">
      <c r="A39" s="80">
        <f t="shared" si="1"/>
        <v>25</v>
      </c>
      <c r="B39" s="186">
        <v>35210</v>
      </c>
      <c r="C39" s="79" t="s">
        <v>118</v>
      </c>
      <c r="D39" s="10">
        <v>178530.09</v>
      </c>
      <c r="E39" s="10">
        <v>0</v>
      </c>
      <c r="F39" s="10">
        <f t="shared" si="10"/>
        <v>178530.09</v>
      </c>
      <c r="G39" s="8">
        <f t="shared" si="3"/>
        <v>1</v>
      </c>
      <c r="H39" s="8">
        <f t="shared" si="3"/>
        <v>1</v>
      </c>
      <c r="I39" s="10">
        <f t="shared" si="8"/>
        <v>178530.09</v>
      </c>
      <c r="K39" s="10">
        <v>178530.09000000003</v>
      </c>
      <c r="L39" s="8">
        <f t="shared" si="7"/>
        <v>1</v>
      </c>
      <c r="M39" s="8">
        <f t="shared" si="7"/>
        <v>1</v>
      </c>
      <c r="N39" s="10">
        <f t="shared" si="9"/>
        <v>178530.09000000003</v>
      </c>
    </row>
    <row r="40" spans="1:14">
      <c r="A40" s="80">
        <f t="shared" si="1"/>
        <v>26</v>
      </c>
      <c r="B40" s="186">
        <v>35211</v>
      </c>
      <c r="C40" s="79" t="s">
        <v>119</v>
      </c>
      <c r="D40" s="10">
        <v>54614.270000000004</v>
      </c>
      <c r="E40" s="10">
        <v>0</v>
      </c>
      <c r="F40" s="10">
        <f t="shared" si="10"/>
        <v>54614.270000000004</v>
      </c>
      <c r="G40" s="8">
        <f t="shared" si="3"/>
        <v>1</v>
      </c>
      <c r="H40" s="8">
        <f t="shared" si="3"/>
        <v>1</v>
      </c>
      <c r="I40" s="10">
        <f t="shared" si="8"/>
        <v>54614.270000000004</v>
      </c>
      <c r="K40" s="10">
        <v>54614.270000000011</v>
      </c>
      <c r="L40" s="8">
        <f t="shared" si="7"/>
        <v>1</v>
      </c>
      <c r="M40" s="8">
        <f t="shared" si="7"/>
        <v>1</v>
      </c>
      <c r="N40" s="10">
        <f t="shared" si="9"/>
        <v>54614.270000000011</v>
      </c>
    </row>
    <row r="41" spans="1:14">
      <c r="A41" s="80">
        <f t="shared" si="1"/>
        <v>27</v>
      </c>
      <c r="B41" s="186">
        <v>35301</v>
      </c>
      <c r="C41" t="s">
        <v>120</v>
      </c>
      <c r="D41" s="10">
        <v>175350.37</v>
      </c>
      <c r="E41" s="10">
        <v>0</v>
      </c>
      <c r="F41" s="10">
        <f t="shared" si="10"/>
        <v>175350.37</v>
      </c>
      <c r="G41" s="8">
        <f t="shared" si="3"/>
        <v>1</v>
      </c>
      <c r="H41" s="8">
        <f t="shared" si="3"/>
        <v>1</v>
      </c>
      <c r="I41" s="10">
        <f t="shared" si="8"/>
        <v>175350.37</v>
      </c>
      <c r="K41" s="10">
        <v>175350.37000000005</v>
      </c>
      <c r="L41" s="8">
        <f t="shared" si="7"/>
        <v>1</v>
      </c>
      <c r="M41" s="8">
        <f t="shared" si="7"/>
        <v>1</v>
      </c>
      <c r="N41" s="10">
        <f t="shared" si="9"/>
        <v>175350.37000000005</v>
      </c>
    </row>
    <row r="42" spans="1:14">
      <c r="A42" s="80">
        <f t="shared" si="1"/>
        <v>28</v>
      </c>
      <c r="B42" s="186">
        <v>35302</v>
      </c>
      <c r="C42" s="79" t="s">
        <v>104</v>
      </c>
      <c r="D42" s="10">
        <v>209318.9</v>
      </c>
      <c r="E42" s="10">
        <v>0</v>
      </c>
      <c r="F42" s="10">
        <f t="shared" si="10"/>
        <v>209318.9</v>
      </c>
      <c r="G42" s="8">
        <f t="shared" si="3"/>
        <v>1</v>
      </c>
      <c r="H42" s="8">
        <f t="shared" si="3"/>
        <v>1</v>
      </c>
      <c r="I42" s="10">
        <f t="shared" si="8"/>
        <v>209318.9</v>
      </c>
      <c r="K42" s="10">
        <v>209318.89999999994</v>
      </c>
      <c r="L42" s="8">
        <f t="shared" si="7"/>
        <v>1</v>
      </c>
      <c r="M42" s="8">
        <f t="shared" si="7"/>
        <v>1</v>
      </c>
      <c r="N42" s="10">
        <f t="shared" si="9"/>
        <v>209318.89999999994</v>
      </c>
    </row>
    <row r="43" spans="1:14">
      <c r="A43" s="80">
        <f t="shared" si="1"/>
        <v>29</v>
      </c>
      <c r="B43" s="186">
        <v>35400</v>
      </c>
      <c r="C43" s="79" t="s">
        <v>121</v>
      </c>
      <c r="D43" s="10">
        <v>18065905.100000001</v>
      </c>
      <c r="E43" s="10">
        <v>0</v>
      </c>
      <c r="F43" s="10">
        <f t="shared" si="10"/>
        <v>18065905.100000001</v>
      </c>
      <c r="G43" s="8">
        <f t="shared" si="3"/>
        <v>1</v>
      </c>
      <c r="H43" s="8">
        <f t="shared" si="3"/>
        <v>1</v>
      </c>
      <c r="I43" s="10">
        <f t="shared" si="8"/>
        <v>18065905.100000001</v>
      </c>
      <c r="K43" s="10">
        <v>9788006.8961538449</v>
      </c>
      <c r="L43" s="8">
        <f t="shared" si="7"/>
        <v>1</v>
      </c>
      <c r="M43" s="8">
        <f t="shared" si="7"/>
        <v>1</v>
      </c>
      <c r="N43" s="10">
        <f t="shared" si="9"/>
        <v>9788006.8961538449</v>
      </c>
    </row>
    <row r="44" spans="1:14">
      <c r="A44" s="80">
        <f t="shared" si="1"/>
        <v>30</v>
      </c>
      <c r="B44" s="186">
        <v>35500</v>
      </c>
      <c r="C44" s="79" t="s">
        <v>122</v>
      </c>
      <c r="D44" s="10">
        <v>273084.38</v>
      </c>
      <c r="E44" s="10">
        <v>0</v>
      </c>
      <c r="F44" s="10">
        <f t="shared" si="10"/>
        <v>273084.38</v>
      </c>
      <c r="G44" s="8">
        <f t="shared" si="3"/>
        <v>1</v>
      </c>
      <c r="H44" s="8">
        <f t="shared" si="3"/>
        <v>1</v>
      </c>
      <c r="I44" s="10">
        <f t="shared" si="8"/>
        <v>273084.38</v>
      </c>
      <c r="K44" s="10">
        <v>273084.37999999995</v>
      </c>
      <c r="L44" s="8">
        <f t="shared" si="7"/>
        <v>1</v>
      </c>
      <c r="M44" s="8">
        <f t="shared" si="7"/>
        <v>1</v>
      </c>
      <c r="N44" s="10">
        <f t="shared" si="9"/>
        <v>273084.37999999995</v>
      </c>
    </row>
    <row r="45" spans="1:14">
      <c r="A45" s="80">
        <f t="shared" si="1"/>
        <v>31</v>
      </c>
      <c r="B45" s="186">
        <v>35600</v>
      </c>
      <c r="C45" s="79" t="s">
        <v>123</v>
      </c>
      <c r="D45" s="10">
        <v>1327497.8599999999</v>
      </c>
      <c r="E45" s="12">
        <v>0</v>
      </c>
      <c r="F45" s="12">
        <f t="shared" si="10"/>
        <v>1327497.8599999999</v>
      </c>
      <c r="G45" s="8">
        <f t="shared" ref="G45:H79" si="11">$G$16</f>
        <v>1</v>
      </c>
      <c r="H45" s="8">
        <f t="shared" si="11"/>
        <v>1</v>
      </c>
      <c r="I45" s="17">
        <f t="shared" si="8"/>
        <v>1327497.8599999999</v>
      </c>
      <c r="K45" s="10">
        <v>1327497.8599999996</v>
      </c>
      <c r="L45" s="8">
        <f t="shared" si="7"/>
        <v>1</v>
      </c>
      <c r="M45" s="8">
        <f t="shared" si="7"/>
        <v>1</v>
      </c>
      <c r="N45" s="17">
        <f t="shared" si="9"/>
        <v>1327497.8599999996</v>
      </c>
    </row>
    <row r="46" spans="1:14">
      <c r="A46" s="80">
        <f t="shared" si="1"/>
        <v>32</v>
      </c>
      <c r="B46" s="215"/>
      <c r="C46" s="79"/>
      <c r="D46" s="141"/>
      <c r="E46" s="141"/>
      <c r="F46" s="141"/>
      <c r="G46" s="8"/>
      <c r="H46" s="8"/>
      <c r="I46" s="13"/>
      <c r="K46" s="141"/>
      <c r="N46" s="141"/>
    </row>
    <row r="47" spans="1:14">
      <c r="A47" s="80">
        <f t="shared" si="1"/>
        <v>33</v>
      </c>
      <c r="B47" s="215"/>
      <c r="C47" s="79" t="s">
        <v>124</v>
      </c>
      <c r="D47" s="14">
        <f>SUM(D29:D46)</f>
        <v>35936983.75</v>
      </c>
      <c r="E47" s="14">
        <f>SUM(E29:E46)</f>
        <v>0</v>
      </c>
      <c r="F47" s="14">
        <f>SUM(F29:F46)</f>
        <v>35936983.75</v>
      </c>
      <c r="G47" s="8"/>
      <c r="H47" s="8"/>
      <c r="I47" s="14">
        <f>SUM(I29:I46)</f>
        <v>35936983.75</v>
      </c>
      <c r="K47" s="14">
        <f>SUM(K29:K46)</f>
        <v>26514901.666153837</v>
      </c>
      <c r="N47" s="14">
        <f>SUM(N29:N46)</f>
        <v>26514901.666153837</v>
      </c>
    </row>
    <row r="48" spans="1:14">
      <c r="A48" s="80">
        <f t="shared" si="1"/>
        <v>34</v>
      </c>
      <c r="B48" s="215"/>
      <c r="C48" s="79"/>
      <c r="G48" s="8"/>
      <c r="H48" s="8"/>
      <c r="I48" s="14"/>
    </row>
    <row r="49" spans="1:14">
      <c r="A49" s="80">
        <f t="shared" si="1"/>
        <v>35</v>
      </c>
      <c r="B49" s="215"/>
      <c r="C49" s="6" t="s">
        <v>125</v>
      </c>
      <c r="G49" s="8"/>
      <c r="H49" s="8"/>
      <c r="I49" s="14"/>
    </row>
    <row r="50" spans="1:14">
      <c r="A50" s="80">
        <f t="shared" si="1"/>
        <v>36</v>
      </c>
      <c r="B50" s="186">
        <v>36510</v>
      </c>
      <c r="C50" s="79" t="s">
        <v>108</v>
      </c>
      <c r="D50" s="19">
        <v>26970.37</v>
      </c>
      <c r="E50" s="7">
        <v>0</v>
      </c>
      <c r="F50" s="14">
        <f>D50+E50</f>
        <v>26970.37</v>
      </c>
      <c r="G50" s="8">
        <f t="shared" si="11"/>
        <v>1</v>
      </c>
      <c r="H50" s="8">
        <f t="shared" si="11"/>
        <v>1</v>
      </c>
      <c r="I50" s="14">
        <f>F50*G50*H50</f>
        <v>26970.37</v>
      </c>
      <c r="K50" s="19">
        <v>26970.37</v>
      </c>
      <c r="L50" s="8">
        <f t="shared" ref="L50:M58" si="12">$G$16</f>
        <v>1</v>
      </c>
      <c r="M50" s="8">
        <f t="shared" si="12"/>
        <v>1</v>
      </c>
      <c r="N50" s="14">
        <f>K50*L50*M50</f>
        <v>26970.37</v>
      </c>
    </row>
    <row r="51" spans="1:14">
      <c r="A51" s="80">
        <f t="shared" si="1"/>
        <v>37</v>
      </c>
      <c r="B51" s="186">
        <v>36520</v>
      </c>
      <c r="C51" s="79" t="s">
        <v>109</v>
      </c>
      <c r="D51" s="10">
        <v>867772</v>
      </c>
      <c r="E51" s="10">
        <v>0</v>
      </c>
      <c r="F51" s="10">
        <f>D51+E51</f>
        <v>867772</v>
      </c>
      <c r="G51" s="8">
        <f t="shared" si="11"/>
        <v>1</v>
      </c>
      <c r="H51" s="8">
        <f t="shared" si="11"/>
        <v>1</v>
      </c>
      <c r="I51" s="10">
        <f t="shared" ref="I51:I58" si="13">F51*G51*H51</f>
        <v>867772</v>
      </c>
      <c r="K51" s="10">
        <v>867772</v>
      </c>
      <c r="L51" s="8">
        <f t="shared" si="12"/>
        <v>1</v>
      </c>
      <c r="M51" s="8">
        <f t="shared" si="12"/>
        <v>1</v>
      </c>
      <c r="N51" s="10">
        <f t="shared" ref="N51:N58" si="14">K51*L51*M51</f>
        <v>867772</v>
      </c>
    </row>
    <row r="52" spans="1:14">
      <c r="A52" s="80">
        <f t="shared" si="1"/>
        <v>38</v>
      </c>
      <c r="B52" s="186">
        <v>36602</v>
      </c>
      <c r="C52" s="79" t="s">
        <v>126</v>
      </c>
      <c r="D52" s="10">
        <v>397833.22</v>
      </c>
      <c r="E52" s="10">
        <v>0</v>
      </c>
      <c r="F52" s="10">
        <f t="shared" ref="F52:F58" si="15">D52+E52</f>
        <v>397833.22</v>
      </c>
      <c r="G52" s="8">
        <f t="shared" si="11"/>
        <v>1</v>
      </c>
      <c r="H52" s="8">
        <f t="shared" si="11"/>
        <v>1</v>
      </c>
      <c r="I52" s="10">
        <f t="shared" si="13"/>
        <v>397833.22</v>
      </c>
      <c r="K52" s="10">
        <v>169794.83538461538</v>
      </c>
      <c r="L52" s="8">
        <f t="shared" si="12"/>
        <v>1</v>
      </c>
      <c r="M52" s="8">
        <f t="shared" si="12"/>
        <v>1</v>
      </c>
      <c r="N52" s="10">
        <f t="shared" si="14"/>
        <v>169794.83538461538</v>
      </c>
    </row>
    <row r="53" spans="1:14">
      <c r="A53" s="80">
        <f t="shared" si="1"/>
        <v>39</v>
      </c>
      <c r="B53" s="186">
        <v>36603</v>
      </c>
      <c r="C53" s="79" t="s">
        <v>127</v>
      </c>
      <c r="D53" s="10">
        <v>60826.29</v>
      </c>
      <c r="E53" s="10">
        <v>0</v>
      </c>
      <c r="F53" s="10">
        <f t="shared" si="15"/>
        <v>60826.29</v>
      </c>
      <c r="G53" s="8">
        <f t="shared" si="11"/>
        <v>1</v>
      </c>
      <c r="H53" s="8">
        <f t="shared" si="11"/>
        <v>1</v>
      </c>
      <c r="I53" s="10">
        <f t="shared" si="13"/>
        <v>60826.29</v>
      </c>
      <c r="K53" s="10">
        <v>60826.290000000008</v>
      </c>
      <c r="L53" s="8">
        <f t="shared" si="12"/>
        <v>1</v>
      </c>
      <c r="M53" s="8">
        <f t="shared" si="12"/>
        <v>1</v>
      </c>
      <c r="N53" s="10">
        <f t="shared" si="14"/>
        <v>60826.290000000008</v>
      </c>
    </row>
    <row r="54" spans="1:14">
      <c r="A54" s="80">
        <f t="shared" si="1"/>
        <v>40</v>
      </c>
      <c r="B54" s="186">
        <v>36700</v>
      </c>
      <c r="C54" s="79" t="s">
        <v>128</v>
      </c>
      <c r="D54" s="10">
        <v>47232.93</v>
      </c>
      <c r="E54" s="10">
        <v>0</v>
      </c>
      <c r="F54" s="10">
        <f t="shared" si="15"/>
        <v>47232.93</v>
      </c>
      <c r="G54" s="8">
        <f t="shared" si="11"/>
        <v>1</v>
      </c>
      <c r="H54" s="8">
        <f t="shared" si="11"/>
        <v>1</v>
      </c>
      <c r="I54" s="10">
        <f t="shared" si="13"/>
        <v>47232.93</v>
      </c>
      <c r="K54" s="10">
        <v>47232.930000000008</v>
      </c>
      <c r="L54" s="8">
        <f t="shared" si="12"/>
        <v>1</v>
      </c>
      <c r="M54" s="8">
        <f t="shared" si="12"/>
        <v>1</v>
      </c>
      <c r="N54" s="10">
        <f t="shared" si="14"/>
        <v>47232.930000000008</v>
      </c>
    </row>
    <row r="55" spans="1:14">
      <c r="A55" s="80">
        <f t="shared" si="1"/>
        <v>41</v>
      </c>
      <c r="B55" s="186">
        <v>36701</v>
      </c>
      <c r="C55" s="79" t="s">
        <v>129</v>
      </c>
      <c r="D55" s="10">
        <v>27826920.920000002</v>
      </c>
      <c r="E55" s="10">
        <v>0</v>
      </c>
      <c r="F55" s="10">
        <f t="shared" si="15"/>
        <v>27826920.920000002</v>
      </c>
      <c r="G55" s="8">
        <f t="shared" si="11"/>
        <v>1</v>
      </c>
      <c r="H55" s="8">
        <f t="shared" si="11"/>
        <v>1</v>
      </c>
      <c r="I55" s="10">
        <f t="shared" si="13"/>
        <v>27826920.920000002</v>
      </c>
      <c r="K55" s="10">
        <v>27826920.920000013</v>
      </c>
      <c r="L55" s="8">
        <f t="shared" si="12"/>
        <v>1</v>
      </c>
      <c r="M55" s="8">
        <f t="shared" si="12"/>
        <v>1</v>
      </c>
      <c r="N55" s="10">
        <f t="shared" si="14"/>
        <v>27826920.920000013</v>
      </c>
    </row>
    <row r="56" spans="1:14">
      <c r="A56" s="80">
        <f t="shared" si="1"/>
        <v>42</v>
      </c>
      <c r="B56" s="186">
        <v>36703</v>
      </c>
      <c r="C56" s="79" t="s">
        <v>130</v>
      </c>
      <c r="D56" s="10">
        <v>11134.11</v>
      </c>
      <c r="E56" s="10">
        <v>0</v>
      </c>
      <c r="F56" s="10">
        <f t="shared" si="15"/>
        <v>11134.11</v>
      </c>
      <c r="G56" s="8">
        <f t="shared" si="11"/>
        <v>1</v>
      </c>
      <c r="H56" s="8">
        <f t="shared" si="11"/>
        <v>1</v>
      </c>
      <c r="I56" s="10">
        <f t="shared" si="13"/>
        <v>11134.11</v>
      </c>
      <c r="K56" s="10">
        <v>11134.109999999999</v>
      </c>
      <c r="L56" s="8">
        <f t="shared" si="12"/>
        <v>1</v>
      </c>
      <c r="M56" s="8">
        <f t="shared" si="12"/>
        <v>1</v>
      </c>
      <c r="N56" s="10">
        <f t="shared" si="14"/>
        <v>11134.109999999999</v>
      </c>
    </row>
    <row r="57" spans="1:14">
      <c r="A57" s="80">
        <f t="shared" si="1"/>
        <v>43</v>
      </c>
      <c r="B57" s="186">
        <v>36900</v>
      </c>
      <c r="C57" s="79" t="s">
        <v>131</v>
      </c>
      <c r="D57" s="10">
        <v>1999587.3900000001</v>
      </c>
      <c r="E57" s="10">
        <v>0</v>
      </c>
      <c r="F57" s="10">
        <f t="shared" si="15"/>
        <v>1999587.3900000001</v>
      </c>
      <c r="G57" s="8">
        <f t="shared" si="11"/>
        <v>1</v>
      </c>
      <c r="H57" s="8">
        <f t="shared" si="11"/>
        <v>1</v>
      </c>
      <c r="I57" s="10">
        <f t="shared" si="13"/>
        <v>1999587.3900000001</v>
      </c>
      <c r="K57" s="10">
        <v>1999587.3900000004</v>
      </c>
      <c r="L57" s="8">
        <f t="shared" si="12"/>
        <v>1</v>
      </c>
      <c r="M57" s="8">
        <f t="shared" si="12"/>
        <v>1</v>
      </c>
      <c r="N57" s="10">
        <f t="shared" si="14"/>
        <v>1999587.3900000004</v>
      </c>
    </row>
    <row r="58" spans="1:14">
      <c r="A58" s="80">
        <f t="shared" si="1"/>
        <v>44</v>
      </c>
      <c r="B58" s="186">
        <v>36901</v>
      </c>
      <c r="C58" s="79" t="s">
        <v>131</v>
      </c>
      <c r="D58" s="10">
        <v>2269499.29</v>
      </c>
      <c r="E58" s="12">
        <v>0</v>
      </c>
      <c r="F58" s="12">
        <f t="shared" si="15"/>
        <v>2269499.29</v>
      </c>
      <c r="G58" s="8">
        <f t="shared" si="11"/>
        <v>1</v>
      </c>
      <c r="H58" s="8">
        <f t="shared" si="11"/>
        <v>1</v>
      </c>
      <c r="I58" s="17">
        <f t="shared" si="13"/>
        <v>2269499.29</v>
      </c>
      <c r="K58" s="10">
        <v>2269499.2899999996</v>
      </c>
      <c r="L58" s="8">
        <f t="shared" si="12"/>
        <v>1</v>
      </c>
      <c r="M58" s="8">
        <f t="shared" si="12"/>
        <v>1</v>
      </c>
      <c r="N58" s="17">
        <f t="shared" si="14"/>
        <v>2269499.2899999996</v>
      </c>
    </row>
    <row r="59" spans="1:14">
      <c r="A59" s="80">
        <f t="shared" si="1"/>
        <v>45</v>
      </c>
      <c r="B59" s="215"/>
      <c r="C59" s="79"/>
      <c r="D59" s="141"/>
      <c r="E59" s="141"/>
      <c r="F59" s="141"/>
      <c r="G59" s="8"/>
      <c r="H59" s="8"/>
      <c r="I59" s="13"/>
      <c r="K59" s="13"/>
      <c r="N59" s="141"/>
    </row>
    <row r="60" spans="1:14">
      <c r="A60" s="80">
        <f t="shared" si="1"/>
        <v>46</v>
      </c>
      <c r="B60" s="215"/>
      <c r="C60" s="79" t="s">
        <v>132</v>
      </c>
      <c r="D60" s="14">
        <f>SUM(D50:D59)</f>
        <v>33507776.52</v>
      </c>
      <c r="E60" s="14">
        <f>SUM(E50:E59)</f>
        <v>0</v>
      </c>
      <c r="F60" s="14">
        <f>SUM(F50:F59)</f>
        <v>33507776.52</v>
      </c>
      <c r="G60" s="8"/>
      <c r="H60" s="8"/>
      <c r="I60" s="14">
        <f>SUM(I50:I59)</f>
        <v>33507776.52</v>
      </c>
      <c r="K60" s="14">
        <f>SUM(K50:K59)</f>
        <v>33279738.135384627</v>
      </c>
      <c r="N60" s="14">
        <f>SUM(N50:N59)</f>
        <v>33279738.135384627</v>
      </c>
    </row>
    <row r="61" spans="1:14">
      <c r="A61" s="80">
        <f t="shared" si="1"/>
        <v>47</v>
      </c>
      <c r="B61" s="215"/>
      <c r="G61" s="8"/>
      <c r="H61" s="8"/>
      <c r="I61" s="14"/>
      <c r="K61" s="14"/>
    </row>
    <row r="62" spans="1:14">
      <c r="A62" s="80">
        <f t="shared" si="1"/>
        <v>48</v>
      </c>
      <c r="B62" s="215"/>
      <c r="C62" s="6" t="s">
        <v>133</v>
      </c>
      <c r="G62" s="8"/>
      <c r="H62" s="8"/>
      <c r="I62" s="14"/>
      <c r="K62" s="14"/>
    </row>
    <row r="63" spans="1:14">
      <c r="A63" s="80">
        <f t="shared" si="1"/>
        <v>49</v>
      </c>
      <c r="B63" s="186">
        <v>37400</v>
      </c>
      <c r="C63" s="79" t="s">
        <v>134</v>
      </c>
      <c r="D63" s="19">
        <v>613355.87</v>
      </c>
      <c r="E63" s="7">
        <v>0</v>
      </c>
      <c r="F63" s="14">
        <f>D63+E63</f>
        <v>613355.87</v>
      </c>
      <c r="G63" s="8">
        <f t="shared" si="11"/>
        <v>1</v>
      </c>
      <c r="H63" s="8">
        <f t="shared" si="11"/>
        <v>1</v>
      </c>
      <c r="I63" s="14">
        <f>F63*G63*H63</f>
        <v>613355.87</v>
      </c>
      <c r="K63" s="19">
        <v>556455.7376923078</v>
      </c>
      <c r="L63" s="8">
        <f t="shared" ref="L63:M84" si="16">$G$16</f>
        <v>1</v>
      </c>
      <c r="M63" s="8">
        <f t="shared" si="16"/>
        <v>1</v>
      </c>
      <c r="N63" s="14">
        <f>K63*L63*M63</f>
        <v>556455.7376923078</v>
      </c>
    </row>
    <row r="64" spans="1:14">
      <c r="A64" s="80">
        <f t="shared" si="1"/>
        <v>50</v>
      </c>
      <c r="B64" s="186">
        <v>37401</v>
      </c>
      <c r="C64" s="79" t="s">
        <v>108</v>
      </c>
      <c r="D64" s="10">
        <v>428640.46</v>
      </c>
      <c r="E64" s="10">
        <v>0</v>
      </c>
      <c r="F64" s="10">
        <f>D64+E64</f>
        <v>428640.46</v>
      </c>
      <c r="G64" s="8">
        <f t="shared" si="11"/>
        <v>1</v>
      </c>
      <c r="H64" s="8">
        <f t="shared" si="11"/>
        <v>1</v>
      </c>
      <c r="I64" s="10">
        <f t="shared" ref="I64:I84" si="17">F64*G64*H64</f>
        <v>428640.46</v>
      </c>
      <c r="J64" s="10"/>
      <c r="K64" s="10">
        <v>428640.46</v>
      </c>
      <c r="L64" s="8">
        <f t="shared" si="16"/>
        <v>1</v>
      </c>
      <c r="M64" s="8">
        <f t="shared" si="16"/>
        <v>1</v>
      </c>
      <c r="N64" s="10">
        <f t="shared" ref="N64:N84" si="18">K64*L64*M64</f>
        <v>428640.46</v>
      </c>
    </row>
    <row r="65" spans="1:14">
      <c r="A65" s="80">
        <f t="shared" si="1"/>
        <v>51</v>
      </c>
      <c r="B65" s="186">
        <v>37402</v>
      </c>
      <c r="C65" s="79" t="s">
        <v>135</v>
      </c>
      <c r="D65" s="10">
        <v>4157536.17</v>
      </c>
      <c r="E65" s="10">
        <v>0</v>
      </c>
      <c r="F65" s="10">
        <f t="shared" ref="F65:F84" si="19">D65+E65</f>
        <v>4157536.17</v>
      </c>
      <c r="G65" s="8">
        <f t="shared" si="11"/>
        <v>1</v>
      </c>
      <c r="H65" s="8">
        <f t="shared" si="11"/>
        <v>1</v>
      </c>
      <c r="I65" s="10">
        <f t="shared" si="17"/>
        <v>4157536.17</v>
      </c>
      <c r="J65" s="10"/>
      <c r="K65" s="10">
        <v>4157209.7646153858</v>
      </c>
      <c r="L65" s="8">
        <f t="shared" si="16"/>
        <v>1</v>
      </c>
      <c r="M65" s="8">
        <f t="shared" si="16"/>
        <v>1</v>
      </c>
      <c r="N65" s="10">
        <f t="shared" si="18"/>
        <v>4157209.7646153858</v>
      </c>
    </row>
    <row r="66" spans="1:14">
      <c r="A66" s="80">
        <f t="shared" si="1"/>
        <v>52</v>
      </c>
      <c r="B66" s="186">
        <v>37403</v>
      </c>
      <c r="C66" s="79" t="s">
        <v>136</v>
      </c>
      <c r="D66" s="10">
        <v>2783.89</v>
      </c>
      <c r="E66" s="10">
        <v>0</v>
      </c>
      <c r="F66" s="10">
        <f t="shared" si="19"/>
        <v>2783.89</v>
      </c>
      <c r="G66" s="8">
        <f t="shared" si="11"/>
        <v>1</v>
      </c>
      <c r="H66" s="8">
        <f t="shared" si="11"/>
        <v>1</v>
      </c>
      <c r="I66" s="10">
        <f t="shared" si="17"/>
        <v>2783.89</v>
      </c>
      <c r="J66" s="10"/>
      <c r="K66" s="10">
        <v>2783.89</v>
      </c>
      <c r="L66" s="8">
        <f t="shared" si="16"/>
        <v>1</v>
      </c>
      <c r="M66" s="8">
        <f t="shared" si="16"/>
        <v>1</v>
      </c>
      <c r="N66" s="10">
        <f t="shared" si="18"/>
        <v>2783.89</v>
      </c>
    </row>
    <row r="67" spans="1:14">
      <c r="A67" s="80">
        <f t="shared" si="1"/>
        <v>53</v>
      </c>
      <c r="B67" s="186">
        <v>37500</v>
      </c>
      <c r="C67" s="79" t="s">
        <v>126</v>
      </c>
      <c r="D67" s="10">
        <v>336167.54</v>
      </c>
      <c r="E67" s="10">
        <v>0</v>
      </c>
      <c r="F67" s="10">
        <f t="shared" si="19"/>
        <v>336167.54</v>
      </c>
      <c r="G67" s="8">
        <f t="shared" si="11"/>
        <v>1</v>
      </c>
      <c r="H67" s="8">
        <f t="shared" si="11"/>
        <v>1</v>
      </c>
      <c r="I67" s="10">
        <f t="shared" si="17"/>
        <v>336167.54</v>
      </c>
      <c r="J67" s="10"/>
      <c r="K67" s="10">
        <v>336167.54</v>
      </c>
      <c r="L67" s="8">
        <f t="shared" si="16"/>
        <v>1</v>
      </c>
      <c r="M67" s="8">
        <f t="shared" si="16"/>
        <v>1</v>
      </c>
      <c r="N67" s="10">
        <f t="shared" si="18"/>
        <v>336167.54</v>
      </c>
    </row>
    <row r="68" spans="1:14">
      <c r="A68" s="80">
        <f t="shared" si="1"/>
        <v>54</v>
      </c>
      <c r="B68" s="186">
        <v>37501</v>
      </c>
      <c r="C68" s="79" t="s">
        <v>137</v>
      </c>
      <c r="D68" s="10">
        <v>99818.13</v>
      </c>
      <c r="E68" s="10">
        <v>0</v>
      </c>
      <c r="F68" s="10">
        <f t="shared" si="19"/>
        <v>99818.13</v>
      </c>
      <c r="G68" s="8">
        <f t="shared" si="11"/>
        <v>1</v>
      </c>
      <c r="H68" s="8">
        <f t="shared" si="11"/>
        <v>1</v>
      </c>
      <c r="I68" s="10">
        <f t="shared" si="17"/>
        <v>99818.13</v>
      </c>
      <c r="J68" s="10"/>
      <c r="K68" s="10">
        <v>99818.12999999999</v>
      </c>
      <c r="L68" s="8">
        <f t="shared" si="16"/>
        <v>1</v>
      </c>
      <c r="M68" s="8">
        <f t="shared" si="16"/>
        <v>1</v>
      </c>
      <c r="N68" s="10">
        <f t="shared" si="18"/>
        <v>99818.12999999999</v>
      </c>
    </row>
    <row r="69" spans="1:14">
      <c r="A69" s="80">
        <f t="shared" si="1"/>
        <v>55</v>
      </c>
      <c r="B69" s="186">
        <v>37502</v>
      </c>
      <c r="C69" s="79" t="s">
        <v>135</v>
      </c>
      <c r="D69" s="10">
        <v>46264.19</v>
      </c>
      <c r="E69" s="10">
        <v>0</v>
      </c>
      <c r="F69" s="10">
        <f t="shared" si="19"/>
        <v>46264.19</v>
      </c>
      <c r="G69" s="8">
        <f t="shared" si="11"/>
        <v>1</v>
      </c>
      <c r="H69" s="8">
        <f t="shared" si="11"/>
        <v>1</v>
      </c>
      <c r="I69" s="10">
        <f t="shared" si="17"/>
        <v>46264.19</v>
      </c>
      <c r="J69" s="10"/>
      <c r="K69" s="10">
        <v>46264.189999999995</v>
      </c>
      <c r="L69" s="8">
        <f t="shared" si="16"/>
        <v>1</v>
      </c>
      <c r="M69" s="8">
        <f t="shared" si="16"/>
        <v>1</v>
      </c>
      <c r="N69" s="10">
        <f t="shared" si="18"/>
        <v>46264.189999999995</v>
      </c>
    </row>
    <row r="70" spans="1:14">
      <c r="A70" s="80">
        <f t="shared" si="1"/>
        <v>56</v>
      </c>
      <c r="B70" s="186">
        <v>37503</v>
      </c>
      <c r="C70" s="79" t="s">
        <v>138</v>
      </c>
      <c r="D70" s="10">
        <v>4005.08</v>
      </c>
      <c r="E70" s="10">
        <v>0</v>
      </c>
      <c r="F70" s="10">
        <f t="shared" si="19"/>
        <v>4005.08</v>
      </c>
      <c r="G70" s="8">
        <f t="shared" si="11"/>
        <v>1</v>
      </c>
      <c r="H70" s="8">
        <f t="shared" si="11"/>
        <v>1</v>
      </c>
      <c r="I70" s="10">
        <f t="shared" si="17"/>
        <v>4005.08</v>
      </c>
      <c r="J70" s="10"/>
      <c r="K70" s="10">
        <v>4005.0800000000013</v>
      </c>
      <c r="L70" s="8">
        <f t="shared" si="16"/>
        <v>1</v>
      </c>
      <c r="M70" s="8">
        <f t="shared" si="16"/>
        <v>1</v>
      </c>
      <c r="N70" s="10">
        <f t="shared" si="18"/>
        <v>4005.0800000000013</v>
      </c>
    </row>
    <row r="71" spans="1:14">
      <c r="A71" s="80">
        <f t="shared" si="1"/>
        <v>57</v>
      </c>
      <c r="B71" s="186">
        <v>37600</v>
      </c>
      <c r="C71" s="79" t="s">
        <v>128</v>
      </c>
      <c r="D71" s="10">
        <v>3418282.84</v>
      </c>
      <c r="E71" s="10">
        <v>0</v>
      </c>
      <c r="F71" s="10">
        <f t="shared" si="19"/>
        <v>3418282.84</v>
      </c>
      <c r="G71" s="8">
        <f t="shared" si="11"/>
        <v>1</v>
      </c>
      <c r="H71" s="8">
        <f t="shared" si="11"/>
        <v>1</v>
      </c>
      <c r="I71" s="10">
        <f t="shared" si="17"/>
        <v>3418282.84</v>
      </c>
      <c r="J71" s="10"/>
      <c r="K71" s="10">
        <v>3367096.7746153851</v>
      </c>
      <c r="L71" s="8">
        <f t="shared" si="16"/>
        <v>1</v>
      </c>
      <c r="M71" s="8">
        <f t="shared" si="16"/>
        <v>1</v>
      </c>
      <c r="N71" s="10">
        <f t="shared" si="18"/>
        <v>3367096.7746153851</v>
      </c>
    </row>
    <row r="72" spans="1:14">
      <c r="A72" s="80">
        <f t="shared" si="1"/>
        <v>58</v>
      </c>
      <c r="B72" s="186">
        <v>37601</v>
      </c>
      <c r="C72" s="79" t="s">
        <v>129</v>
      </c>
      <c r="D72" s="10">
        <v>227689039.78167164</v>
      </c>
      <c r="E72" s="10">
        <v>0</v>
      </c>
      <c r="F72" s="10">
        <f t="shared" si="19"/>
        <v>227689039.78167164</v>
      </c>
      <c r="G72" s="8">
        <f t="shared" si="11"/>
        <v>1</v>
      </c>
      <c r="H72" s="8">
        <f t="shared" si="11"/>
        <v>1</v>
      </c>
      <c r="I72" s="10">
        <f t="shared" si="17"/>
        <v>227689039.78167164</v>
      </c>
      <c r="J72" s="10"/>
      <c r="K72" s="10">
        <v>227670622.88050348</v>
      </c>
      <c r="L72" s="8">
        <f t="shared" si="16"/>
        <v>1</v>
      </c>
      <c r="M72" s="8">
        <f t="shared" si="16"/>
        <v>1</v>
      </c>
      <c r="N72" s="10">
        <f t="shared" si="18"/>
        <v>227670622.88050348</v>
      </c>
    </row>
    <row r="73" spans="1:14">
      <c r="A73" s="80">
        <f t="shared" si="1"/>
        <v>59</v>
      </c>
      <c r="B73" s="186">
        <v>37602</v>
      </c>
      <c r="C73" s="79" t="s">
        <v>139</v>
      </c>
      <c r="D73" s="10">
        <v>219036210.46910334</v>
      </c>
      <c r="E73" s="10">
        <v>0</v>
      </c>
      <c r="F73" s="10">
        <f t="shared" si="19"/>
        <v>219036210.46910334</v>
      </c>
      <c r="G73" s="8">
        <f t="shared" si="11"/>
        <v>1</v>
      </c>
      <c r="H73" s="8">
        <f t="shared" si="11"/>
        <v>1</v>
      </c>
      <c r="I73" s="10">
        <f t="shared" si="17"/>
        <v>219036210.46910334</v>
      </c>
      <c r="J73" s="10"/>
      <c r="K73" s="10">
        <v>216393023.60490897</v>
      </c>
      <c r="L73" s="8">
        <f t="shared" si="16"/>
        <v>1</v>
      </c>
      <c r="M73" s="8">
        <f t="shared" si="16"/>
        <v>1</v>
      </c>
      <c r="N73" s="10">
        <f t="shared" si="18"/>
        <v>216393023.60490897</v>
      </c>
    </row>
    <row r="74" spans="1:14">
      <c r="A74" s="80">
        <f t="shared" si="1"/>
        <v>60</v>
      </c>
      <c r="B74" s="186">
        <v>37603</v>
      </c>
      <c r="C74" s="79" t="s">
        <v>130</v>
      </c>
      <c r="D74" s="10">
        <v>3411518.8491258672</v>
      </c>
      <c r="E74" s="10">
        <v>0</v>
      </c>
      <c r="F74" s="10">
        <f t="shared" si="19"/>
        <v>3411518.8491258672</v>
      </c>
      <c r="G74" s="8">
        <f t="shared" si="11"/>
        <v>1</v>
      </c>
      <c r="H74" s="8">
        <f t="shared" si="11"/>
        <v>1</v>
      </c>
      <c r="I74" s="10">
        <f t="shared" si="17"/>
        <v>3411518.8491258672</v>
      </c>
      <c r="J74" s="10"/>
      <c r="K74" s="10">
        <v>3312664.7160819704</v>
      </c>
      <c r="L74" s="8">
        <f t="shared" si="16"/>
        <v>1</v>
      </c>
      <c r="M74" s="8">
        <f t="shared" si="16"/>
        <v>1</v>
      </c>
      <c r="N74" s="10">
        <f t="shared" si="18"/>
        <v>3312664.7160819704</v>
      </c>
    </row>
    <row r="75" spans="1:14">
      <c r="A75" s="80">
        <f t="shared" si="1"/>
        <v>61</v>
      </c>
      <c r="B75" s="186">
        <v>37604</v>
      </c>
      <c r="C75" s="79" t="s">
        <v>140</v>
      </c>
      <c r="D75" s="10">
        <v>6789879.21</v>
      </c>
      <c r="E75" s="10">
        <v>0</v>
      </c>
      <c r="F75" s="10">
        <f t="shared" si="19"/>
        <v>6789879.21</v>
      </c>
      <c r="G75" s="8">
        <f t="shared" si="11"/>
        <v>1</v>
      </c>
      <c r="H75" s="8">
        <f t="shared" si="11"/>
        <v>1</v>
      </c>
      <c r="I75" s="10">
        <f t="shared" si="17"/>
        <v>6789879.21</v>
      </c>
      <c r="J75" s="10"/>
      <c r="K75" s="10">
        <v>7033995.2530769212</v>
      </c>
      <c r="L75" s="8">
        <f t="shared" si="16"/>
        <v>1</v>
      </c>
      <c r="M75" s="8">
        <f t="shared" si="16"/>
        <v>1</v>
      </c>
      <c r="N75" s="10">
        <f t="shared" si="18"/>
        <v>7033995.2530769212</v>
      </c>
    </row>
    <row r="76" spans="1:14">
      <c r="A76" s="80">
        <f t="shared" si="1"/>
        <v>62</v>
      </c>
      <c r="B76" s="186">
        <v>37800</v>
      </c>
      <c r="C76" s="79" t="s">
        <v>141</v>
      </c>
      <c r="D76" s="10">
        <v>25444607.52285599</v>
      </c>
      <c r="E76" s="10">
        <v>0</v>
      </c>
      <c r="F76" s="10">
        <f t="shared" si="19"/>
        <v>25444607.52285599</v>
      </c>
      <c r="G76" s="8">
        <f t="shared" si="11"/>
        <v>1</v>
      </c>
      <c r="H76" s="8">
        <f t="shared" si="11"/>
        <v>1</v>
      </c>
      <c r="I76" s="10">
        <f t="shared" si="17"/>
        <v>25444607.52285599</v>
      </c>
      <c r="J76" s="10"/>
      <c r="K76" s="10">
        <v>25336146.915164299</v>
      </c>
      <c r="L76" s="8">
        <f t="shared" si="16"/>
        <v>1</v>
      </c>
      <c r="M76" s="8">
        <f t="shared" si="16"/>
        <v>1</v>
      </c>
      <c r="N76" s="10">
        <f t="shared" si="18"/>
        <v>25336146.915164299</v>
      </c>
    </row>
    <row r="77" spans="1:14">
      <c r="A77" s="80">
        <f t="shared" si="1"/>
        <v>63</v>
      </c>
      <c r="B77" s="186">
        <v>37900</v>
      </c>
      <c r="C77" s="79" t="s">
        <v>142</v>
      </c>
      <c r="D77" s="10">
        <v>7518544.9800000004</v>
      </c>
      <c r="E77" s="10">
        <v>0</v>
      </c>
      <c r="F77" s="10">
        <f t="shared" si="19"/>
        <v>7518544.9800000004</v>
      </c>
      <c r="G77" s="8">
        <f t="shared" si="11"/>
        <v>1</v>
      </c>
      <c r="H77" s="8">
        <f t="shared" si="11"/>
        <v>1</v>
      </c>
      <c r="I77" s="10">
        <f t="shared" si="17"/>
        <v>7518544.9800000004</v>
      </c>
      <c r="J77" s="10"/>
      <c r="K77" s="10">
        <v>7518371.3046153868</v>
      </c>
      <c r="L77" s="8">
        <f t="shared" si="16"/>
        <v>1</v>
      </c>
      <c r="M77" s="8">
        <f t="shared" si="16"/>
        <v>1</v>
      </c>
      <c r="N77" s="10">
        <f t="shared" si="18"/>
        <v>7518371.3046153868</v>
      </c>
    </row>
    <row r="78" spans="1:14">
      <c r="A78" s="80">
        <f t="shared" si="1"/>
        <v>64</v>
      </c>
      <c r="B78" s="186">
        <v>37905</v>
      </c>
      <c r="C78" s="79" t="s">
        <v>143</v>
      </c>
      <c r="D78" s="10">
        <v>1718293.35</v>
      </c>
      <c r="E78" s="10">
        <v>0</v>
      </c>
      <c r="F78" s="10">
        <f t="shared" si="19"/>
        <v>1718293.35</v>
      </c>
      <c r="G78" s="8">
        <f t="shared" si="11"/>
        <v>1</v>
      </c>
      <c r="H78" s="8">
        <f t="shared" si="11"/>
        <v>1</v>
      </c>
      <c r="I78" s="10">
        <f t="shared" si="17"/>
        <v>1718293.35</v>
      </c>
      <c r="J78" s="10"/>
      <c r="K78" s="10">
        <v>1718293.3500000003</v>
      </c>
      <c r="L78" s="8">
        <f t="shared" si="16"/>
        <v>1</v>
      </c>
      <c r="M78" s="8">
        <f t="shared" si="16"/>
        <v>1</v>
      </c>
      <c r="N78" s="10">
        <f t="shared" si="18"/>
        <v>1718293.3500000003</v>
      </c>
    </row>
    <row r="79" spans="1:14">
      <c r="A79" s="80">
        <f t="shared" si="1"/>
        <v>65</v>
      </c>
      <c r="B79" s="186">
        <v>38000</v>
      </c>
      <c r="C79" s="79" t="s">
        <v>144</v>
      </c>
      <c r="D79" s="10">
        <v>190318910.27227792</v>
      </c>
      <c r="E79" s="10">
        <v>0</v>
      </c>
      <c r="F79" s="10">
        <f t="shared" si="19"/>
        <v>190318910.27227792</v>
      </c>
      <c r="G79" s="8">
        <f t="shared" si="11"/>
        <v>1</v>
      </c>
      <c r="H79" s="8">
        <f t="shared" si="11"/>
        <v>1</v>
      </c>
      <c r="I79" s="10">
        <f t="shared" si="17"/>
        <v>190318910.27227792</v>
      </c>
      <c r="J79" s="10"/>
      <c r="K79" s="10">
        <v>187933308.44823897</v>
      </c>
      <c r="L79" s="8">
        <f t="shared" si="16"/>
        <v>1</v>
      </c>
      <c r="M79" s="8">
        <f t="shared" si="16"/>
        <v>1</v>
      </c>
      <c r="N79" s="10">
        <f t="shared" si="18"/>
        <v>187933308.44823897</v>
      </c>
    </row>
    <row r="80" spans="1:14">
      <c r="A80" s="80">
        <f t="shared" si="1"/>
        <v>66</v>
      </c>
      <c r="B80" s="186">
        <v>38100</v>
      </c>
      <c r="C80" s="79" t="s">
        <v>145</v>
      </c>
      <c r="D80" s="10">
        <v>52498699.883802861</v>
      </c>
      <c r="E80" s="10">
        <v>0</v>
      </c>
      <c r="F80" s="10">
        <f t="shared" si="19"/>
        <v>52498699.883802861</v>
      </c>
      <c r="G80" s="8">
        <f t="shared" ref="G80:H113" si="20">$G$16</f>
        <v>1</v>
      </c>
      <c r="H80" s="8">
        <f t="shared" si="20"/>
        <v>1</v>
      </c>
      <c r="I80" s="10">
        <f t="shared" si="17"/>
        <v>52498699.883802861</v>
      </c>
      <c r="J80" s="10"/>
      <c r="K80" s="10">
        <v>51205439.649215974</v>
      </c>
      <c r="L80" s="8">
        <f t="shared" si="16"/>
        <v>1</v>
      </c>
      <c r="M80" s="8">
        <f t="shared" si="16"/>
        <v>1</v>
      </c>
      <c r="N80" s="10">
        <f t="shared" si="18"/>
        <v>51205439.649215974</v>
      </c>
    </row>
    <row r="81" spans="1:14">
      <c r="A81" s="80">
        <f t="shared" ref="A81:A144" si="21">A80+1</f>
        <v>67</v>
      </c>
      <c r="B81" s="186">
        <v>38200</v>
      </c>
      <c r="C81" s="79" t="s">
        <v>146</v>
      </c>
      <c r="D81" s="10">
        <v>61444680.133076467</v>
      </c>
      <c r="E81" s="10">
        <v>0</v>
      </c>
      <c r="F81" s="10">
        <f t="shared" si="19"/>
        <v>61444680.133076467</v>
      </c>
      <c r="G81" s="8">
        <f t="shared" si="20"/>
        <v>1</v>
      </c>
      <c r="H81" s="8">
        <f t="shared" si="20"/>
        <v>1</v>
      </c>
      <c r="I81" s="10">
        <f t="shared" si="17"/>
        <v>61444680.133076467</v>
      </c>
      <c r="J81" s="10"/>
      <c r="K81" s="10">
        <v>61347324.518679425</v>
      </c>
      <c r="L81" s="8">
        <f t="shared" si="16"/>
        <v>1</v>
      </c>
      <c r="M81" s="8">
        <f t="shared" si="16"/>
        <v>1</v>
      </c>
      <c r="N81" s="10">
        <f t="shared" si="18"/>
        <v>61347324.518679425</v>
      </c>
    </row>
    <row r="82" spans="1:14">
      <c r="A82" s="80">
        <f t="shared" si="21"/>
        <v>68</v>
      </c>
      <c r="B82" s="186">
        <v>38300</v>
      </c>
      <c r="C82" s="79" t="s">
        <v>147</v>
      </c>
      <c r="D82" s="10">
        <v>3974496.5</v>
      </c>
      <c r="E82" s="10">
        <v>0</v>
      </c>
      <c r="F82" s="10">
        <f t="shared" si="19"/>
        <v>3974496.5</v>
      </c>
      <c r="G82" s="8">
        <f t="shared" si="20"/>
        <v>1</v>
      </c>
      <c r="H82" s="8">
        <f t="shared" si="20"/>
        <v>1</v>
      </c>
      <c r="I82" s="10">
        <f t="shared" si="17"/>
        <v>3974496.5</v>
      </c>
      <c r="J82" s="10"/>
      <c r="K82" s="10">
        <v>3862759.5969230765</v>
      </c>
      <c r="L82" s="8">
        <f t="shared" si="16"/>
        <v>1</v>
      </c>
      <c r="M82" s="8">
        <f t="shared" si="16"/>
        <v>1</v>
      </c>
      <c r="N82" s="10">
        <f t="shared" si="18"/>
        <v>3862759.5969230765</v>
      </c>
    </row>
    <row r="83" spans="1:14">
      <c r="A83" s="80">
        <f t="shared" si="21"/>
        <v>69</v>
      </c>
      <c r="B83" s="186">
        <v>38400</v>
      </c>
      <c r="C83" s="79" t="s">
        <v>148</v>
      </c>
      <c r="D83" s="10">
        <v>378094.04000000004</v>
      </c>
      <c r="E83" s="10">
        <v>0</v>
      </c>
      <c r="F83" s="10">
        <f t="shared" si="19"/>
        <v>378094.04000000004</v>
      </c>
      <c r="G83" s="8">
        <f t="shared" si="20"/>
        <v>1</v>
      </c>
      <c r="H83" s="8">
        <f t="shared" si="20"/>
        <v>1</v>
      </c>
      <c r="I83" s="10">
        <f t="shared" si="17"/>
        <v>378094.04000000004</v>
      </c>
      <c r="J83" s="10"/>
      <c r="K83" s="10">
        <v>370819.5615384616</v>
      </c>
      <c r="L83" s="8">
        <f t="shared" si="16"/>
        <v>1</v>
      </c>
      <c r="M83" s="8">
        <f t="shared" si="16"/>
        <v>1</v>
      </c>
      <c r="N83" s="10">
        <f t="shared" si="18"/>
        <v>370819.5615384616</v>
      </c>
    </row>
    <row r="84" spans="1:14">
      <c r="A84" s="80">
        <f t="shared" si="21"/>
        <v>70</v>
      </c>
      <c r="B84" s="186">
        <v>38500</v>
      </c>
      <c r="C84" s="79" t="s">
        <v>149</v>
      </c>
      <c r="D84" s="10">
        <v>5725878.120000001</v>
      </c>
      <c r="E84" s="10">
        <v>0</v>
      </c>
      <c r="F84" s="10">
        <f t="shared" si="19"/>
        <v>5725878.120000001</v>
      </c>
      <c r="G84" s="8">
        <f t="shared" si="20"/>
        <v>1</v>
      </c>
      <c r="H84" s="8">
        <f t="shared" si="20"/>
        <v>1</v>
      </c>
      <c r="I84" s="10">
        <f t="shared" si="17"/>
        <v>5725878.120000001</v>
      </c>
      <c r="J84" s="10"/>
      <c r="K84" s="10">
        <v>5680078.6138461567</v>
      </c>
      <c r="L84" s="8">
        <f t="shared" si="16"/>
        <v>1</v>
      </c>
      <c r="M84" s="8">
        <f t="shared" si="16"/>
        <v>1</v>
      </c>
      <c r="N84" s="10">
        <f t="shared" si="18"/>
        <v>5680078.6138461567</v>
      </c>
    </row>
    <row r="85" spans="1:14">
      <c r="A85" s="80">
        <f t="shared" si="21"/>
        <v>71</v>
      </c>
      <c r="B85" s="215"/>
      <c r="C85" s="79"/>
      <c r="D85" s="141"/>
      <c r="E85" s="141"/>
      <c r="F85" s="141"/>
      <c r="G85" s="8"/>
      <c r="H85" s="8"/>
      <c r="I85" s="141"/>
      <c r="K85" s="13"/>
      <c r="N85" s="141"/>
    </row>
    <row r="86" spans="1:14">
      <c r="A86" s="80">
        <f t="shared" si="21"/>
        <v>72</v>
      </c>
      <c r="B86" s="215"/>
      <c r="C86" s="79" t="s">
        <v>150</v>
      </c>
      <c r="D86" s="14">
        <f>SUM(D63:D85)</f>
        <v>815055707.281914</v>
      </c>
      <c r="E86" s="14">
        <f>SUM(E63:E85)</f>
        <v>0</v>
      </c>
      <c r="F86" s="14">
        <f>SUM(F63:F85)</f>
        <v>815055707.281914</v>
      </c>
      <c r="G86" s="8"/>
      <c r="H86" s="8"/>
      <c r="I86" s="14">
        <f>SUM(I63:I85)</f>
        <v>815055707.281914</v>
      </c>
      <c r="K86" s="14">
        <f>SUM(K63:K85)</f>
        <v>808381289.97971618</v>
      </c>
      <c r="N86" s="14">
        <f>SUM(N63:N85)</f>
        <v>808381289.97971618</v>
      </c>
    </row>
    <row r="87" spans="1:14">
      <c r="A87" s="80">
        <f t="shared" si="21"/>
        <v>73</v>
      </c>
      <c r="B87" s="215"/>
      <c r="C87" s="79"/>
      <c r="G87" s="8"/>
      <c r="H87" s="8"/>
      <c r="K87" s="14"/>
    </row>
    <row r="88" spans="1:14">
      <c r="A88" s="80">
        <f t="shared" si="21"/>
        <v>74</v>
      </c>
      <c r="B88" s="215"/>
      <c r="C88" s="6" t="s">
        <v>151</v>
      </c>
      <c r="G88" s="8"/>
      <c r="H88" s="8"/>
      <c r="K88" s="14"/>
    </row>
    <row r="89" spans="1:14">
      <c r="A89" s="80">
        <f t="shared" si="21"/>
        <v>75</v>
      </c>
      <c r="B89" s="186">
        <v>38900</v>
      </c>
      <c r="C89" s="79" t="s">
        <v>134</v>
      </c>
      <c r="D89" s="19">
        <v>1211697.3</v>
      </c>
      <c r="E89" s="7">
        <v>0</v>
      </c>
      <c r="F89" s="14">
        <f t="shared" ref="F89:F113" si="22">D89+E89</f>
        <v>1211697.3</v>
      </c>
      <c r="G89" s="8">
        <f t="shared" si="20"/>
        <v>1</v>
      </c>
      <c r="H89" s="8">
        <f t="shared" si="20"/>
        <v>1</v>
      </c>
      <c r="I89" s="14">
        <f>F89*G89*H89</f>
        <v>1211697.3</v>
      </c>
      <c r="K89" s="19">
        <v>1211697.3000000003</v>
      </c>
      <c r="L89" s="8">
        <f t="shared" ref="L89:M113" si="23">$G$16</f>
        <v>1</v>
      </c>
      <c r="M89" s="8">
        <f t="shared" si="23"/>
        <v>1</v>
      </c>
      <c r="N89" s="14">
        <f>K89*L89*M89</f>
        <v>1211697.3000000003</v>
      </c>
    </row>
    <row r="90" spans="1:14">
      <c r="A90" s="80">
        <f t="shared" si="21"/>
        <v>76</v>
      </c>
      <c r="B90" s="186">
        <v>39000</v>
      </c>
      <c r="C90" s="79" t="s">
        <v>126</v>
      </c>
      <c r="D90" s="10">
        <v>9137527.7800000012</v>
      </c>
      <c r="E90" s="10">
        <v>0</v>
      </c>
      <c r="F90" s="10">
        <f>D90+E90</f>
        <v>9137527.7800000012</v>
      </c>
      <c r="G90" s="8">
        <f t="shared" si="20"/>
        <v>1</v>
      </c>
      <c r="H90" s="8">
        <f t="shared" si="20"/>
        <v>1</v>
      </c>
      <c r="I90" s="10">
        <f t="shared" ref="I90:I113" si="24">F90*G90*H90</f>
        <v>9137527.7800000012</v>
      </c>
      <c r="K90" s="10">
        <v>9106388.4299999997</v>
      </c>
      <c r="L90" s="8">
        <f t="shared" si="23"/>
        <v>1</v>
      </c>
      <c r="M90" s="8">
        <f t="shared" si="23"/>
        <v>1</v>
      </c>
      <c r="N90" s="10">
        <f t="shared" ref="N90:N113" si="25">K90*L90*M90</f>
        <v>9106388.4299999997</v>
      </c>
    </row>
    <row r="91" spans="1:14">
      <c r="A91" s="80">
        <f t="shared" si="21"/>
        <v>77</v>
      </c>
      <c r="B91" s="186">
        <v>39002</v>
      </c>
      <c r="C91" s="79" t="s">
        <v>152</v>
      </c>
      <c r="D91" s="10">
        <v>173114.85</v>
      </c>
      <c r="E91" s="10">
        <v>0</v>
      </c>
      <c r="F91" s="10">
        <f t="shared" si="22"/>
        <v>173114.85</v>
      </c>
      <c r="G91" s="8">
        <f t="shared" si="20"/>
        <v>1</v>
      </c>
      <c r="H91" s="8">
        <f t="shared" si="20"/>
        <v>1</v>
      </c>
      <c r="I91" s="10">
        <f t="shared" si="24"/>
        <v>173114.85</v>
      </c>
      <c r="K91" s="10">
        <v>173114.85000000003</v>
      </c>
      <c r="L91" s="8">
        <f t="shared" si="23"/>
        <v>1</v>
      </c>
      <c r="M91" s="8">
        <f t="shared" si="23"/>
        <v>1</v>
      </c>
      <c r="N91" s="10">
        <f t="shared" si="25"/>
        <v>173114.85000000003</v>
      </c>
    </row>
    <row r="92" spans="1:14">
      <c r="A92" s="80">
        <f t="shared" si="21"/>
        <v>78</v>
      </c>
      <c r="B92" s="186">
        <v>39003</v>
      </c>
      <c r="C92" s="79" t="s">
        <v>138</v>
      </c>
      <c r="D92" s="10">
        <v>876634.4</v>
      </c>
      <c r="E92" s="10">
        <v>0</v>
      </c>
      <c r="F92" s="10">
        <f t="shared" si="22"/>
        <v>876634.4</v>
      </c>
      <c r="G92" s="8">
        <f t="shared" si="20"/>
        <v>1</v>
      </c>
      <c r="H92" s="8">
        <f t="shared" si="20"/>
        <v>1</v>
      </c>
      <c r="I92" s="10">
        <f t="shared" si="24"/>
        <v>876634.4</v>
      </c>
      <c r="K92" s="10">
        <v>876634.40000000026</v>
      </c>
      <c r="L92" s="8">
        <f t="shared" si="23"/>
        <v>1</v>
      </c>
      <c r="M92" s="8">
        <f t="shared" si="23"/>
        <v>1</v>
      </c>
      <c r="N92" s="10">
        <f t="shared" si="25"/>
        <v>876634.40000000026</v>
      </c>
    </row>
    <row r="93" spans="1:14">
      <c r="A93" s="80">
        <f t="shared" si="21"/>
        <v>79</v>
      </c>
      <c r="B93" s="186">
        <v>39004</v>
      </c>
      <c r="C93" s="79" t="s">
        <v>153</v>
      </c>
      <c r="D93" s="10">
        <v>12954.74</v>
      </c>
      <c r="E93" s="10">
        <v>0</v>
      </c>
      <c r="F93" s="10">
        <f t="shared" si="22"/>
        <v>12954.74</v>
      </c>
      <c r="G93" s="8">
        <f t="shared" si="20"/>
        <v>1</v>
      </c>
      <c r="H93" s="8">
        <f t="shared" si="20"/>
        <v>1</v>
      </c>
      <c r="I93" s="10">
        <f t="shared" si="24"/>
        <v>12954.74</v>
      </c>
      <c r="K93" s="10">
        <v>12954.74</v>
      </c>
      <c r="L93" s="8">
        <f t="shared" si="23"/>
        <v>1</v>
      </c>
      <c r="M93" s="8">
        <f t="shared" si="23"/>
        <v>1</v>
      </c>
      <c r="N93" s="10">
        <f t="shared" si="25"/>
        <v>12954.74</v>
      </c>
    </row>
    <row r="94" spans="1:14">
      <c r="A94" s="80">
        <f t="shared" si="21"/>
        <v>80</v>
      </c>
      <c r="B94" s="186">
        <v>39009</v>
      </c>
      <c r="C94" s="79" t="s">
        <v>154</v>
      </c>
      <c r="D94" s="10">
        <v>1267195.19</v>
      </c>
      <c r="E94" s="10">
        <v>0</v>
      </c>
      <c r="F94" s="10">
        <f t="shared" si="22"/>
        <v>1267195.19</v>
      </c>
      <c r="G94" s="8">
        <f t="shared" si="20"/>
        <v>1</v>
      </c>
      <c r="H94" s="8">
        <f t="shared" si="20"/>
        <v>1</v>
      </c>
      <c r="I94" s="10">
        <f t="shared" si="24"/>
        <v>1267195.19</v>
      </c>
      <c r="K94" s="10">
        <v>1267195.1899999997</v>
      </c>
      <c r="L94" s="8">
        <f t="shared" si="23"/>
        <v>1</v>
      </c>
      <c r="M94" s="8">
        <f t="shared" si="23"/>
        <v>1</v>
      </c>
      <c r="N94" s="10">
        <f t="shared" si="25"/>
        <v>1267195.1899999997</v>
      </c>
    </row>
    <row r="95" spans="1:14">
      <c r="A95" s="80">
        <f t="shared" si="21"/>
        <v>81</v>
      </c>
      <c r="B95" s="186">
        <v>39100</v>
      </c>
      <c r="C95" s="79" t="s">
        <v>155</v>
      </c>
      <c r="D95" s="10">
        <v>1816938.6199999999</v>
      </c>
      <c r="E95" s="10">
        <v>0</v>
      </c>
      <c r="F95" s="10">
        <f t="shared" si="22"/>
        <v>1816938.6199999999</v>
      </c>
      <c r="G95" s="8">
        <f t="shared" si="20"/>
        <v>1</v>
      </c>
      <c r="H95" s="8">
        <f t="shared" si="20"/>
        <v>1</v>
      </c>
      <c r="I95" s="10">
        <f t="shared" si="24"/>
        <v>1816938.6199999999</v>
      </c>
      <c r="K95" s="10">
        <v>1814328.5546153847</v>
      </c>
      <c r="L95" s="8">
        <f t="shared" si="23"/>
        <v>1</v>
      </c>
      <c r="M95" s="8">
        <f t="shared" si="23"/>
        <v>1</v>
      </c>
      <c r="N95" s="10">
        <f t="shared" si="25"/>
        <v>1814328.5546153847</v>
      </c>
    </row>
    <row r="96" spans="1:14">
      <c r="A96" s="80">
        <f t="shared" si="21"/>
        <v>82</v>
      </c>
      <c r="B96" s="186">
        <v>39103</v>
      </c>
      <c r="C96" t="s">
        <v>156</v>
      </c>
      <c r="D96" s="10">
        <v>0</v>
      </c>
      <c r="E96" s="10">
        <v>0</v>
      </c>
      <c r="F96" s="10">
        <f t="shared" si="22"/>
        <v>0</v>
      </c>
      <c r="G96" s="8">
        <f t="shared" si="20"/>
        <v>1</v>
      </c>
      <c r="H96" s="8">
        <f t="shared" si="20"/>
        <v>1</v>
      </c>
      <c r="I96" s="10">
        <f t="shared" si="24"/>
        <v>0</v>
      </c>
      <c r="K96" s="10">
        <v>0</v>
      </c>
      <c r="L96" s="8">
        <f t="shared" si="23"/>
        <v>1</v>
      </c>
      <c r="M96" s="8">
        <f t="shared" si="23"/>
        <v>1</v>
      </c>
      <c r="N96" s="10">
        <f t="shared" si="25"/>
        <v>0</v>
      </c>
    </row>
    <row r="97" spans="1:14">
      <c r="A97" s="80">
        <f t="shared" si="21"/>
        <v>83</v>
      </c>
      <c r="B97" s="186">
        <v>39200</v>
      </c>
      <c r="C97" s="79" t="s">
        <v>157</v>
      </c>
      <c r="D97" s="10">
        <v>180749.02</v>
      </c>
      <c r="E97" s="10">
        <v>0</v>
      </c>
      <c r="F97" s="10">
        <f t="shared" si="22"/>
        <v>180749.02</v>
      </c>
      <c r="G97" s="8">
        <f t="shared" si="20"/>
        <v>1</v>
      </c>
      <c r="H97" s="8">
        <f t="shared" si="20"/>
        <v>1</v>
      </c>
      <c r="I97" s="10">
        <f t="shared" si="24"/>
        <v>180749.02</v>
      </c>
      <c r="K97" s="10">
        <v>180749.02</v>
      </c>
      <c r="L97" s="8">
        <f t="shared" si="23"/>
        <v>1</v>
      </c>
      <c r="M97" s="8">
        <f t="shared" si="23"/>
        <v>1</v>
      </c>
      <c r="N97" s="10">
        <f t="shared" si="25"/>
        <v>180749.02</v>
      </c>
    </row>
    <row r="98" spans="1:14">
      <c r="A98" s="80">
        <f t="shared" si="21"/>
        <v>84</v>
      </c>
      <c r="B98" s="186">
        <v>39202</v>
      </c>
      <c r="C98" s="79" t="s">
        <v>158</v>
      </c>
      <c r="D98" s="10">
        <v>36588.44</v>
      </c>
      <c r="E98" s="10">
        <v>0</v>
      </c>
      <c r="F98" s="10">
        <f t="shared" si="22"/>
        <v>36588.44</v>
      </c>
      <c r="G98" s="8">
        <f t="shared" si="20"/>
        <v>1</v>
      </c>
      <c r="H98" s="8">
        <f t="shared" si="20"/>
        <v>1</v>
      </c>
      <c r="I98" s="10">
        <f t="shared" si="24"/>
        <v>36588.44</v>
      </c>
      <c r="K98" s="10">
        <v>36588.44</v>
      </c>
      <c r="L98" s="8">
        <f t="shared" si="23"/>
        <v>1</v>
      </c>
      <c r="M98" s="8">
        <f t="shared" si="23"/>
        <v>1</v>
      </c>
      <c r="N98" s="10">
        <f t="shared" si="25"/>
        <v>36588.44</v>
      </c>
    </row>
    <row r="99" spans="1:14">
      <c r="A99" s="80">
        <f t="shared" si="21"/>
        <v>85</v>
      </c>
      <c r="B99" s="186">
        <v>39400</v>
      </c>
      <c r="C99" s="79" t="s">
        <v>159</v>
      </c>
      <c r="D99" s="10">
        <v>6528040.0535314679</v>
      </c>
      <c r="E99" s="10">
        <v>0</v>
      </c>
      <c r="F99" s="10">
        <f t="shared" si="22"/>
        <v>6528040.0535314679</v>
      </c>
      <c r="G99" s="8">
        <f t="shared" si="20"/>
        <v>1</v>
      </c>
      <c r="H99" s="8">
        <f t="shared" si="20"/>
        <v>1</v>
      </c>
      <c r="I99" s="10">
        <f t="shared" si="24"/>
        <v>6528040.0535314679</v>
      </c>
      <c r="K99" s="10">
        <v>6403654.4026016016</v>
      </c>
      <c r="L99" s="8">
        <f t="shared" si="23"/>
        <v>1</v>
      </c>
      <c r="M99" s="8">
        <f t="shared" si="23"/>
        <v>1</v>
      </c>
      <c r="N99" s="10">
        <f t="shared" si="25"/>
        <v>6403654.4026016016</v>
      </c>
    </row>
    <row r="100" spans="1:14">
      <c r="A100" s="80">
        <f t="shared" si="21"/>
        <v>86</v>
      </c>
      <c r="B100" s="186">
        <v>39603</v>
      </c>
      <c r="C100" s="79" t="s">
        <v>160</v>
      </c>
      <c r="D100" s="10">
        <v>0</v>
      </c>
      <c r="E100" s="10">
        <v>0</v>
      </c>
      <c r="F100" s="10">
        <f t="shared" si="22"/>
        <v>0</v>
      </c>
      <c r="G100" s="8">
        <f t="shared" si="20"/>
        <v>1</v>
      </c>
      <c r="H100" s="8">
        <f t="shared" si="20"/>
        <v>1</v>
      </c>
      <c r="I100" s="10">
        <f t="shared" si="24"/>
        <v>0</v>
      </c>
      <c r="K100" s="10">
        <v>0</v>
      </c>
      <c r="L100" s="8">
        <f t="shared" si="23"/>
        <v>1</v>
      </c>
      <c r="M100" s="8">
        <f t="shared" si="23"/>
        <v>1</v>
      </c>
      <c r="N100" s="10">
        <f t="shared" si="25"/>
        <v>0</v>
      </c>
    </row>
    <row r="101" spans="1:14">
      <c r="A101" s="80">
        <f t="shared" si="21"/>
        <v>87</v>
      </c>
      <c r="B101" s="186">
        <v>39604</v>
      </c>
      <c r="C101" s="79" t="s">
        <v>161</v>
      </c>
      <c r="D101" s="10">
        <v>0</v>
      </c>
      <c r="E101" s="10">
        <v>0</v>
      </c>
      <c r="F101" s="10">
        <f t="shared" si="22"/>
        <v>0</v>
      </c>
      <c r="G101" s="8">
        <f t="shared" si="20"/>
        <v>1</v>
      </c>
      <c r="H101" s="8">
        <f t="shared" si="20"/>
        <v>1</v>
      </c>
      <c r="I101" s="10">
        <f t="shared" si="24"/>
        <v>0</v>
      </c>
      <c r="K101" s="10">
        <v>0</v>
      </c>
      <c r="L101" s="8">
        <f t="shared" si="23"/>
        <v>1</v>
      </c>
      <c r="M101" s="8">
        <f t="shared" si="23"/>
        <v>1</v>
      </c>
      <c r="N101" s="10">
        <f t="shared" si="25"/>
        <v>0</v>
      </c>
    </row>
    <row r="102" spans="1:14">
      <c r="A102" s="80">
        <f t="shared" si="21"/>
        <v>88</v>
      </c>
      <c r="B102" s="186">
        <v>39605</v>
      </c>
      <c r="C102" t="s">
        <v>162</v>
      </c>
      <c r="D102" s="10">
        <v>0</v>
      </c>
      <c r="E102" s="10">
        <v>0</v>
      </c>
      <c r="F102" s="10">
        <f t="shared" si="22"/>
        <v>0</v>
      </c>
      <c r="G102" s="8">
        <f t="shared" si="20"/>
        <v>1</v>
      </c>
      <c r="H102" s="8">
        <f t="shared" si="20"/>
        <v>1</v>
      </c>
      <c r="I102" s="10">
        <f t="shared" si="24"/>
        <v>0</v>
      </c>
      <c r="K102" s="10">
        <v>0</v>
      </c>
      <c r="L102" s="8">
        <f t="shared" si="23"/>
        <v>1</v>
      </c>
      <c r="M102" s="8">
        <f t="shared" si="23"/>
        <v>1</v>
      </c>
      <c r="N102" s="10">
        <f t="shared" si="25"/>
        <v>0</v>
      </c>
    </row>
    <row r="103" spans="1:14">
      <c r="A103" s="80">
        <f t="shared" si="21"/>
        <v>89</v>
      </c>
      <c r="B103" s="186">
        <v>39700</v>
      </c>
      <c r="C103" s="79" t="s">
        <v>163</v>
      </c>
      <c r="D103" s="10">
        <v>433937.71</v>
      </c>
      <c r="E103" s="10">
        <v>0</v>
      </c>
      <c r="F103" s="10">
        <f t="shared" si="22"/>
        <v>433937.71</v>
      </c>
      <c r="G103" s="8">
        <f t="shared" si="20"/>
        <v>1</v>
      </c>
      <c r="H103" s="8">
        <f t="shared" si="20"/>
        <v>1</v>
      </c>
      <c r="I103" s="10">
        <f t="shared" si="24"/>
        <v>433937.71</v>
      </c>
      <c r="K103" s="10">
        <v>429300.83461538464</v>
      </c>
      <c r="L103" s="8">
        <f t="shared" si="23"/>
        <v>1</v>
      </c>
      <c r="M103" s="8">
        <f t="shared" si="23"/>
        <v>1</v>
      </c>
      <c r="N103" s="10">
        <f t="shared" si="25"/>
        <v>429300.83461538464</v>
      </c>
    </row>
    <row r="104" spans="1:14">
      <c r="A104" s="80">
        <f t="shared" si="21"/>
        <v>90</v>
      </c>
      <c r="B104" s="186">
        <v>39701</v>
      </c>
      <c r="C104" t="s">
        <v>164</v>
      </c>
      <c r="D104" s="10">
        <v>0</v>
      </c>
      <c r="E104" s="10">
        <v>0</v>
      </c>
      <c r="F104" s="10">
        <f t="shared" si="22"/>
        <v>0</v>
      </c>
      <c r="G104" s="8">
        <f t="shared" si="20"/>
        <v>1</v>
      </c>
      <c r="H104" s="8">
        <f t="shared" si="20"/>
        <v>1</v>
      </c>
      <c r="I104" s="10">
        <f t="shared" si="24"/>
        <v>0</v>
      </c>
      <c r="K104" s="10">
        <v>0</v>
      </c>
      <c r="L104" s="8">
        <f t="shared" si="23"/>
        <v>1</v>
      </c>
      <c r="M104" s="8">
        <f t="shared" si="23"/>
        <v>1</v>
      </c>
      <c r="N104" s="10">
        <f t="shared" si="25"/>
        <v>0</v>
      </c>
    </row>
    <row r="105" spans="1:14">
      <c r="A105" s="80">
        <f t="shared" si="21"/>
        <v>91</v>
      </c>
      <c r="B105" s="186">
        <v>39702</v>
      </c>
      <c r="C105" t="s">
        <v>164</v>
      </c>
      <c r="D105" s="10">
        <v>0</v>
      </c>
      <c r="E105" s="10">
        <v>0</v>
      </c>
      <c r="F105" s="10">
        <f t="shared" si="22"/>
        <v>0</v>
      </c>
      <c r="G105" s="8">
        <f t="shared" si="20"/>
        <v>1</v>
      </c>
      <c r="H105" s="8">
        <f t="shared" si="20"/>
        <v>1</v>
      </c>
      <c r="I105" s="10">
        <f t="shared" si="24"/>
        <v>0</v>
      </c>
      <c r="K105" s="10">
        <v>0</v>
      </c>
      <c r="L105" s="8">
        <f t="shared" si="23"/>
        <v>1</v>
      </c>
      <c r="M105" s="8">
        <f t="shared" si="23"/>
        <v>1</v>
      </c>
      <c r="N105" s="10">
        <f t="shared" si="25"/>
        <v>0</v>
      </c>
    </row>
    <row r="106" spans="1:14">
      <c r="A106" s="80">
        <f t="shared" si="21"/>
        <v>92</v>
      </c>
      <c r="B106" s="186">
        <v>39705</v>
      </c>
      <c r="C106" s="79" t="s">
        <v>165</v>
      </c>
      <c r="D106" s="10">
        <v>0</v>
      </c>
      <c r="E106" s="10">
        <v>0</v>
      </c>
      <c r="F106" s="10">
        <f t="shared" si="22"/>
        <v>0</v>
      </c>
      <c r="G106" s="8">
        <f t="shared" si="20"/>
        <v>1</v>
      </c>
      <c r="H106" s="8">
        <f t="shared" si="20"/>
        <v>1</v>
      </c>
      <c r="I106" s="10">
        <f t="shared" si="24"/>
        <v>0</v>
      </c>
      <c r="K106" s="10">
        <v>0</v>
      </c>
      <c r="L106" s="8">
        <f t="shared" si="23"/>
        <v>1</v>
      </c>
      <c r="M106" s="8">
        <f t="shared" si="23"/>
        <v>1</v>
      </c>
      <c r="N106" s="10">
        <f t="shared" si="25"/>
        <v>0</v>
      </c>
    </row>
    <row r="107" spans="1:14">
      <c r="A107" s="80">
        <f t="shared" si="21"/>
        <v>93</v>
      </c>
      <c r="B107" s="186">
        <v>39800</v>
      </c>
      <c r="C107" s="79" t="s">
        <v>166</v>
      </c>
      <c r="D107" s="10">
        <v>2907356.4115198334</v>
      </c>
      <c r="E107" s="10">
        <v>0</v>
      </c>
      <c r="F107" s="10">
        <f t="shared" si="22"/>
        <v>2907356.4115198334</v>
      </c>
      <c r="G107" s="8">
        <f t="shared" si="20"/>
        <v>1</v>
      </c>
      <c r="H107" s="8">
        <f t="shared" si="20"/>
        <v>1</v>
      </c>
      <c r="I107" s="10">
        <f t="shared" si="24"/>
        <v>2907356.4115198334</v>
      </c>
      <c r="K107" s="10">
        <v>2695721.8083387846</v>
      </c>
      <c r="L107" s="8">
        <f t="shared" si="23"/>
        <v>1</v>
      </c>
      <c r="M107" s="8">
        <f t="shared" si="23"/>
        <v>1</v>
      </c>
      <c r="N107" s="10">
        <f t="shared" si="25"/>
        <v>2695721.8083387846</v>
      </c>
    </row>
    <row r="108" spans="1:14">
      <c r="A108" s="80">
        <f t="shared" si="21"/>
        <v>94</v>
      </c>
      <c r="B108" s="186">
        <v>39901</v>
      </c>
      <c r="C108" t="s">
        <v>167</v>
      </c>
      <c r="D108" s="10">
        <v>21425.23</v>
      </c>
      <c r="E108" s="10">
        <v>0</v>
      </c>
      <c r="F108" s="10">
        <f t="shared" si="22"/>
        <v>21425.23</v>
      </c>
      <c r="G108" s="8">
        <f t="shared" si="20"/>
        <v>1</v>
      </c>
      <c r="H108" s="8">
        <f t="shared" si="20"/>
        <v>1</v>
      </c>
      <c r="I108" s="10">
        <f t="shared" si="24"/>
        <v>21425.23</v>
      </c>
      <c r="K108" s="10">
        <v>21425.230000000003</v>
      </c>
      <c r="L108" s="8">
        <f t="shared" si="23"/>
        <v>1</v>
      </c>
      <c r="M108" s="8">
        <f t="shared" si="23"/>
        <v>1</v>
      </c>
      <c r="N108" s="10">
        <f t="shared" si="25"/>
        <v>21425.230000000003</v>
      </c>
    </row>
    <row r="109" spans="1:14">
      <c r="A109" s="80">
        <f t="shared" si="21"/>
        <v>95</v>
      </c>
      <c r="B109" s="186">
        <v>39902</v>
      </c>
      <c r="C109" t="s">
        <v>168</v>
      </c>
      <c r="D109" s="10">
        <v>0</v>
      </c>
      <c r="E109" s="10">
        <v>0</v>
      </c>
      <c r="F109" s="10">
        <f t="shared" si="22"/>
        <v>0</v>
      </c>
      <c r="G109" s="8">
        <f t="shared" si="20"/>
        <v>1</v>
      </c>
      <c r="H109" s="8">
        <f t="shared" si="20"/>
        <v>1</v>
      </c>
      <c r="I109" s="10">
        <f t="shared" si="24"/>
        <v>0</v>
      </c>
      <c r="K109" s="10">
        <v>0</v>
      </c>
      <c r="L109" s="8">
        <f t="shared" si="23"/>
        <v>1</v>
      </c>
      <c r="M109" s="8">
        <f t="shared" si="23"/>
        <v>1</v>
      </c>
      <c r="N109" s="10">
        <f t="shared" si="25"/>
        <v>0</v>
      </c>
    </row>
    <row r="110" spans="1:14">
      <c r="A110" s="80">
        <f t="shared" si="21"/>
        <v>96</v>
      </c>
      <c r="B110" s="186">
        <v>39903</v>
      </c>
      <c r="C110" s="79" t="s">
        <v>169</v>
      </c>
      <c r="D110" s="10">
        <v>0</v>
      </c>
      <c r="E110" s="10">
        <v>0</v>
      </c>
      <c r="F110" s="10">
        <f t="shared" si="22"/>
        <v>0</v>
      </c>
      <c r="G110" s="8">
        <f t="shared" si="20"/>
        <v>1</v>
      </c>
      <c r="H110" s="8">
        <f t="shared" si="20"/>
        <v>1</v>
      </c>
      <c r="I110" s="10">
        <f t="shared" si="24"/>
        <v>0</v>
      </c>
      <c r="K110" s="10">
        <v>0</v>
      </c>
      <c r="L110" s="8">
        <f t="shared" si="23"/>
        <v>1</v>
      </c>
      <c r="M110" s="8">
        <f t="shared" si="23"/>
        <v>1</v>
      </c>
      <c r="N110" s="10">
        <f t="shared" si="25"/>
        <v>0</v>
      </c>
    </row>
    <row r="111" spans="1:14">
      <c r="A111" s="80">
        <f t="shared" si="21"/>
        <v>97</v>
      </c>
      <c r="B111" s="186">
        <v>39906</v>
      </c>
      <c r="C111" s="79" t="s">
        <v>170</v>
      </c>
      <c r="D111" s="10">
        <v>530661.65000000014</v>
      </c>
      <c r="E111" s="10">
        <v>0</v>
      </c>
      <c r="F111" s="10">
        <f t="shared" si="22"/>
        <v>530661.65000000014</v>
      </c>
      <c r="G111" s="8">
        <f t="shared" si="20"/>
        <v>1</v>
      </c>
      <c r="H111" s="8">
        <f t="shared" si="20"/>
        <v>1</v>
      </c>
      <c r="I111" s="10">
        <f t="shared" si="24"/>
        <v>530661.65000000014</v>
      </c>
      <c r="K111" s="10">
        <v>609561.21461538482</v>
      </c>
      <c r="L111" s="8">
        <f t="shared" si="23"/>
        <v>1</v>
      </c>
      <c r="M111" s="8">
        <f t="shared" si="23"/>
        <v>1</v>
      </c>
      <c r="N111" s="10">
        <f t="shared" si="25"/>
        <v>609561.21461538482</v>
      </c>
    </row>
    <row r="112" spans="1:14">
      <c r="A112" s="80">
        <f t="shared" si="21"/>
        <v>98</v>
      </c>
      <c r="B112" s="186">
        <v>39907</v>
      </c>
      <c r="C112" s="79" t="s">
        <v>171</v>
      </c>
      <c r="D112" s="10">
        <v>0</v>
      </c>
      <c r="E112" s="10">
        <v>0</v>
      </c>
      <c r="F112" s="10">
        <f t="shared" si="22"/>
        <v>0</v>
      </c>
      <c r="G112" s="8">
        <f t="shared" si="20"/>
        <v>1</v>
      </c>
      <c r="H112" s="8">
        <f t="shared" si="20"/>
        <v>1</v>
      </c>
      <c r="I112" s="10">
        <f t="shared" si="24"/>
        <v>0</v>
      </c>
      <c r="K112" s="10">
        <v>0</v>
      </c>
      <c r="L112" s="8">
        <f t="shared" si="23"/>
        <v>1</v>
      </c>
      <c r="M112" s="8">
        <f t="shared" si="23"/>
        <v>1</v>
      </c>
      <c r="N112" s="10">
        <f t="shared" si="25"/>
        <v>0</v>
      </c>
    </row>
    <row r="113" spans="1:18">
      <c r="A113" s="80">
        <f t="shared" si="21"/>
        <v>99</v>
      </c>
      <c r="B113" s="186">
        <v>39908</v>
      </c>
      <c r="C113" s="79" t="s">
        <v>172</v>
      </c>
      <c r="D113" s="10">
        <v>0</v>
      </c>
      <c r="E113" s="10">
        <v>0</v>
      </c>
      <c r="F113" s="10">
        <f t="shared" si="22"/>
        <v>0</v>
      </c>
      <c r="G113" s="8">
        <f t="shared" si="20"/>
        <v>1</v>
      </c>
      <c r="H113" s="8">
        <f t="shared" si="20"/>
        <v>1</v>
      </c>
      <c r="I113" s="10">
        <f t="shared" si="24"/>
        <v>0</v>
      </c>
      <c r="K113" s="10">
        <v>0</v>
      </c>
      <c r="L113" s="8">
        <f t="shared" si="23"/>
        <v>1</v>
      </c>
      <c r="M113" s="8">
        <f t="shared" si="23"/>
        <v>1</v>
      </c>
      <c r="N113" s="10">
        <f t="shared" si="25"/>
        <v>0</v>
      </c>
    </row>
    <row r="114" spans="1:18">
      <c r="A114" s="80">
        <f t="shared" si="21"/>
        <v>100</v>
      </c>
      <c r="B114" s="215"/>
      <c r="C114" s="79"/>
      <c r="D114" s="141"/>
      <c r="E114" s="141"/>
      <c r="F114" s="141"/>
      <c r="I114" s="141"/>
      <c r="K114" s="13"/>
      <c r="N114" s="141"/>
    </row>
    <row r="115" spans="1:18">
      <c r="A115" s="80">
        <f t="shared" si="21"/>
        <v>101</v>
      </c>
      <c r="B115" s="215"/>
      <c r="C115" s="79" t="s">
        <v>173</v>
      </c>
      <c r="D115" s="14">
        <f>SUM(D89:D114)</f>
        <v>25134821.395051301</v>
      </c>
      <c r="E115" s="14">
        <f>SUM(E89:E114)</f>
        <v>0</v>
      </c>
      <c r="F115" s="14">
        <f>SUM(F89:F114)</f>
        <v>25134821.395051301</v>
      </c>
      <c r="G115" s="8"/>
      <c r="H115" s="8"/>
      <c r="I115" s="14">
        <f>SUM(I89:I114)</f>
        <v>25134821.395051301</v>
      </c>
      <c r="K115" s="14">
        <f>SUM(K89:K114)</f>
        <v>24839314.414786536</v>
      </c>
      <c r="N115" s="14">
        <f>SUM(N89:N114)</f>
        <v>24839314.414786536</v>
      </c>
    </row>
    <row r="116" spans="1:18">
      <c r="A116" s="80">
        <f t="shared" si="21"/>
        <v>102</v>
      </c>
      <c r="B116" s="215"/>
      <c r="C116" s="79"/>
      <c r="K116" s="14"/>
    </row>
    <row r="117" spans="1:18" ht="15.75" thickBot="1">
      <c r="A117" s="80">
        <f t="shared" si="21"/>
        <v>103</v>
      </c>
      <c r="B117" s="215"/>
      <c r="C117" s="79" t="s">
        <v>174</v>
      </c>
      <c r="D117" s="105">
        <f>D19+D26+D47+D60+D86+D115</f>
        <v>909763471.3569653</v>
      </c>
      <c r="E117" s="105">
        <f>E19+E26+E47+E60+E86+E115</f>
        <v>0</v>
      </c>
      <c r="F117" s="105">
        <f>F19+F26+F47+F60+F86+F115</f>
        <v>909763471.3569653</v>
      </c>
      <c r="I117" s="105">
        <f>I19+I26+I47+I60+I86+I115</f>
        <v>909763471.3569653</v>
      </c>
      <c r="K117" s="105">
        <f>K19+K26+K47+K60+K86+K115</f>
        <v>893143426.60604119</v>
      </c>
      <c r="N117" s="105">
        <f>N19+N26+N47+N60+N86+N115</f>
        <v>893143426.60604119</v>
      </c>
    </row>
    <row r="118" spans="1:18" ht="15.75" thickTop="1">
      <c r="A118" s="80">
        <f t="shared" si="21"/>
        <v>104</v>
      </c>
      <c r="B118" s="215"/>
      <c r="C118" s="79"/>
      <c r="K118" s="14"/>
    </row>
    <row r="119" spans="1:18">
      <c r="A119" s="80">
        <f t="shared" si="21"/>
        <v>105</v>
      </c>
      <c r="B119" s="215"/>
      <c r="D119" s="19"/>
      <c r="E119" s="19"/>
      <c r="F119" s="19"/>
      <c r="G119" s="217"/>
      <c r="H119" s="217"/>
      <c r="I119" s="19"/>
      <c r="K119" s="19"/>
      <c r="L119" s="8"/>
      <c r="M119" s="8"/>
      <c r="N119" s="19"/>
      <c r="R119" s="15"/>
    </row>
    <row r="120" spans="1:18">
      <c r="A120" s="80">
        <f t="shared" si="21"/>
        <v>106</v>
      </c>
      <c r="B120" s="216"/>
      <c r="K120" s="14"/>
    </row>
    <row r="121" spans="1:18" ht="15.75">
      <c r="A121" s="80">
        <f t="shared" si="21"/>
        <v>107</v>
      </c>
      <c r="B121" s="16" t="s">
        <v>175</v>
      </c>
      <c r="K121" s="14"/>
    </row>
    <row r="122" spans="1:18">
      <c r="A122" s="80">
        <f t="shared" si="21"/>
        <v>108</v>
      </c>
      <c r="B122" s="216"/>
      <c r="K122" s="14"/>
    </row>
    <row r="123" spans="1:18">
      <c r="A123" s="80">
        <f t="shared" si="21"/>
        <v>109</v>
      </c>
      <c r="B123" s="216"/>
      <c r="C123" s="6" t="s">
        <v>98</v>
      </c>
      <c r="K123" s="14"/>
    </row>
    <row r="124" spans="1:18">
      <c r="A124" s="80">
        <f t="shared" si="21"/>
        <v>110</v>
      </c>
      <c r="B124" s="218">
        <v>30100</v>
      </c>
      <c r="C124" s="79" t="s">
        <v>99</v>
      </c>
      <c r="D124" s="19">
        <v>185309.27</v>
      </c>
      <c r="E124" s="14">
        <v>0</v>
      </c>
      <c r="F124" s="14">
        <f>D124+E124</f>
        <v>185309.27</v>
      </c>
      <c r="G124" s="8">
        <f>$G$16</f>
        <v>1</v>
      </c>
      <c r="H124" s="18">
        <v>0.49969999999999998</v>
      </c>
      <c r="I124" s="14">
        <f>F124*G124*H124</f>
        <v>92599.042218999995</v>
      </c>
      <c r="K124" s="19">
        <v>185309.27</v>
      </c>
      <c r="L124" s="8">
        <f t="shared" ref="L124:M125" si="26">G124</f>
        <v>1</v>
      </c>
      <c r="M124" s="18">
        <f t="shared" si="26"/>
        <v>0.49969999999999998</v>
      </c>
      <c r="N124" s="10">
        <f t="shared" ref="N124:N125" si="27">K124*L124*M124</f>
        <v>92599.042218999995</v>
      </c>
      <c r="R124" s="15"/>
    </row>
    <row r="125" spans="1:18">
      <c r="A125" s="80">
        <f t="shared" si="21"/>
        <v>111</v>
      </c>
      <c r="B125" s="218">
        <v>30300</v>
      </c>
      <c r="C125" s="79" t="s">
        <v>176</v>
      </c>
      <c r="D125" s="10">
        <v>1109551.68</v>
      </c>
      <c r="E125" s="12">
        <v>0</v>
      </c>
      <c r="F125" s="12">
        <f>D125+E125</f>
        <v>1109551.68</v>
      </c>
      <c r="G125" s="8">
        <f>$G$16</f>
        <v>1</v>
      </c>
      <c r="H125" s="18">
        <f>$H$124</f>
        <v>0.49969999999999998</v>
      </c>
      <c r="I125" s="17">
        <f>F125*G125*H125</f>
        <v>554442.97449599998</v>
      </c>
      <c r="K125" s="10">
        <v>1109551.68</v>
      </c>
      <c r="L125" s="8">
        <f t="shared" si="26"/>
        <v>1</v>
      </c>
      <c r="M125" s="18">
        <f t="shared" si="26"/>
        <v>0.49969999999999998</v>
      </c>
      <c r="N125" s="10">
        <f t="shared" si="27"/>
        <v>554442.97449599998</v>
      </c>
      <c r="R125" s="15"/>
    </row>
    <row r="126" spans="1:18">
      <c r="A126" s="80">
        <f t="shared" si="21"/>
        <v>112</v>
      </c>
      <c r="B126" s="215"/>
      <c r="C126" s="79"/>
      <c r="D126" s="141"/>
      <c r="E126" s="141"/>
      <c r="F126" s="141"/>
      <c r="I126" s="141"/>
      <c r="K126" s="13"/>
      <c r="N126" s="141"/>
    </row>
    <row r="127" spans="1:18">
      <c r="A127" s="80">
        <f t="shared" si="21"/>
        <v>113</v>
      </c>
      <c r="B127" s="215"/>
      <c r="C127" s="79" t="s">
        <v>101</v>
      </c>
      <c r="D127" s="14">
        <f>SUM(D124:D126)</f>
        <v>1294860.95</v>
      </c>
      <c r="E127" s="14">
        <f>SUM(E124:E126)</f>
        <v>0</v>
      </c>
      <c r="F127" s="14">
        <f>SUM(F124:F126)</f>
        <v>1294860.95</v>
      </c>
      <c r="G127" s="8"/>
      <c r="H127" s="8"/>
      <c r="I127" s="14">
        <f>SUM(I124:I126)</f>
        <v>647042.01671499992</v>
      </c>
      <c r="K127" s="14">
        <f>SUM(K124:K126)</f>
        <v>1294860.95</v>
      </c>
      <c r="N127" s="14">
        <f>SUM(N124:N126)</f>
        <v>647042.01671499992</v>
      </c>
    </row>
    <row r="128" spans="1:18">
      <c r="A128" s="80">
        <f t="shared" si="21"/>
        <v>114</v>
      </c>
      <c r="B128" s="215"/>
      <c r="K128" s="14"/>
    </row>
    <row r="129" spans="1:14">
      <c r="A129" s="80">
        <f t="shared" si="21"/>
        <v>115</v>
      </c>
      <c r="B129" s="215"/>
      <c r="C129" s="6" t="s">
        <v>133</v>
      </c>
      <c r="K129" s="14"/>
    </row>
    <row r="130" spans="1:14">
      <c r="A130" s="80">
        <f t="shared" si="21"/>
        <v>116</v>
      </c>
      <c r="B130" s="218">
        <v>37400</v>
      </c>
      <c r="C130" s="79" t="s">
        <v>134</v>
      </c>
      <c r="D130" s="14">
        <v>0</v>
      </c>
      <c r="E130" s="14">
        <v>0</v>
      </c>
      <c r="F130" s="14">
        <f>D130+E130</f>
        <v>0</v>
      </c>
      <c r="G130" s="8">
        <f>$G$16</f>
        <v>1</v>
      </c>
      <c r="H130" s="18">
        <f>$H$124</f>
        <v>0.49969999999999998</v>
      </c>
      <c r="I130" s="14">
        <f>F130*G130*H130</f>
        <v>0</v>
      </c>
      <c r="K130" s="14">
        <v>0</v>
      </c>
      <c r="L130" s="8">
        <f>G130</f>
        <v>1</v>
      </c>
      <c r="M130" s="18">
        <f>H130</f>
        <v>0.49969999999999998</v>
      </c>
      <c r="N130" s="14">
        <f>K130*L130*M130</f>
        <v>0</v>
      </c>
    </row>
    <row r="131" spans="1:14">
      <c r="A131" s="80">
        <f t="shared" si="21"/>
        <v>117</v>
      </c>
      <c r="B131" s="218">
        <v>35010</v>
      </c>
      <c r="C131" s="79" t="s">
        <v>108</v>
      </c>
      <c r="D131" s="10">
        <v>0</v>
      </c>
      <c r="E131" s="10">
        <v>0</v>
      </c>
      <c r="F131" s="10">
        <f>D131+E131</f>
        <v>0</v>
      </c>
      <c r="G131" s="8">
        <f>$G$16</f>
        <v>1</v>
      </c>
      <c r="H131" s="18">
        <f>$H$124</f>
        <v>0.49969999999999998</v>
      </c>
      <c r="I131" s="10">
        <f>F131*G131*H131</f>
        <v>0</v>
      </c>
      <c r="K131" s="10">
        <v>0</v>
      </c>
      <c r="L131" s="8">
        <f t="shared" ref="L131:M150" si="28">G131</f>
        <v>1</v>
      </c>
      <c r="M131" s="18">
        <f t="shared" si="28"/>
        <v>0.49969999999999998</v>
      </c>
      <c r="N131" s="10">
        <f t="shared" ref="N131:N150" si="29">K131*L131*M131</f>
        <v>0</v>
      </c>
    </row>
    <row r="132" spans="1:14">
      <c r="A132" s="80">
        <f t="shared" si="21"/>
        <v>118</v>
      </c>
      <c r="B132" s="218">
        <v>37402</v>
      </c>
      <c r="C132" s="79" t="s">
        <v>135</v>
      </c>
      <c r="D132" s="10">
        <v>0</v>
      </c>
      <c r="E132" s="10">
        <v>0</v>
      </c>
      <c r="F132" s="10">
        <f t="shared" ref="F132:F150" si="30">D132+E132</f>
        <v>0</v>
      </c>
      <c r="G132" s="8">
        <f t="shared" ref="G132:G150" si="31">$G$16</f>
        <v>1</v>
      </c>
      <c r="H132" s="18">
        <f t="shared" ref="H132:H150" si="32">$H$124</f>
        <v>0.49969999999999998</v>
      </c>
      <c r="I132" s="10">
        <f t="shared" ref="I132:I150" si="33">F132*G132*H132</f>
        <v>0</v>
      </c>
      <c r="K132" s="10">
        <v>0</v>
      </c>
      <c r="L132" s="8">
        <f t="shared" si="28"/>
        <v>1</v>
      </c>
      <c r="M132" s="18">
        <f t="shared" si="28"/>
        <v>0.49969999999999998</v>
      </c>
      <c r="N132" s="10">
        <f t="shared" si="29"/>
        <v>0</v>
      </c>
    </row>
    <row r="133" spans="1:14">
      <c r="A133" s="80">
        <f t="shared" si="21"/>
        <v>119</v>
      </c>
      <c r="B133" s="218">
        <v>37403</v>
      </c>
      <c r="C133" s="79" t="s">
        <v>136</v>
      </c>
      <c r="D133" s="10">
        <v>0</v>
      </c>
      <c r="E133" s="10">
        <v>0</v>
      </c>
      <c r="F133" s="10">
        <f t="shared" si="30"/>
        <v>0</v>
      </c>
      <c r="G133" s="8">
        <f t="shared" si="31"/>
        <v>1</v>
      </c>
      <c r="H133" s="18">
        <f t="shared" si="32"/>
        <v>0.49969999999999998</v>
      </c>
      <c r="I133" s="10">
        <f t="shared" si="33"/>
        <v>0</v>
      </c>
      <c r="K133" s="10">
        <v>0</v>
      </c>
      <c r="L133" s="8">
        <f t="shared" si="28"/>
        <v>1</v>
      </c>
      <c r="M133" s="18">
        <f t="shared" si="28"/>
        <v>0.49969999999999998</v>
      </c>
      <c r="N133" s="10">
        <f t="shared" si="29"/>
        <v>0</v>
      </c>
    </row>
    <row r="134" spans="1:14">
      <c r="A134" s="80">
        <f t="shared" si="21"/>
        <v>120</v>
      </c>
      <c r="B134" s="218">
        <v>36602</v>
      </c>
      <c r="C134" s="79" t="s">
        <v>126</v>
      </c>
      <c r="D134" s="10">
        <v>0</v>
      </c>
      <c r="E134" s="10">
        <v>0</v>
      </c>
      <c r="F134" s="10">
        <f t="shared" si="30"/>
        <v>0</v>
      </c>
      <c r="G134" s="8">
        <f t="shared" si="31"/>
        <v>1</v>
      </c>
      <c r="H134" s="18">
        <f t="shared" si="32"/>
        <v>0.49969999999999998</v>
      </c>
      <c r="I134" s="10">
        <f t="shared" si="33"/>
        <v>0</v>
      </c>
      <c r="K134" s="10">
        <v>0</v>
      </c>
      <c r="L134" s="8">
        <f t="shared" si="28"/>
        <v>1</v>
      </c>
      <c r="M134" s="18">
        <f t="shared" si="28"/>
        <v>0.49969999999999998</v>
      </c>
      <c r="N134" s="10">
        <f t="shared" si="29"/>
        <v>0</v>
      </c>
    </row>
    <row r="135" spans="1:14">
      <c r="A135" s="80">
        <f t="shared" si="21"/>
        <v>121</v>
      </c>
      <c r="B135" s="218">
        <v>37402</v>
      </c>
      <c r="C135" s="79" t="s">
        <v>135</v>
      </c>
      <c r="D135" s="10">
        <v>0</v>
      </c>
      <c r="E135" s="10">
        <v>0</v>
      </c>
      <c r="F135" s="10">
        <f>D135+E135</f>
        <v>0</v>
      </c>
      <c r="G135" s="8">
        <f t="shared" si="31"/>
        <v>1</v>
      </c>
      <c r="H135" s="18">
        <f t="shared" si="32"/>
        <v>0.49969999999999998</v>
      </c>
      <c r="I135" s="10">
        <f>F135*G135*H135</f>
        <v>0</v>
      </c>
      <c r="K135" s="10">
        <v>0</v>
      </c>
      <c r="L135" s="8">
        <f>G135</f>
        <v>1</v>
      </c>
      <c r="M135" s="18">
        <f>H135</f>
        <v>0.49969999999999998</v>
      </c>
      <c r="N135" s="10">
        <f>K135*L135*M135</f>
        <v>0</v>
      </c>
    </row>
    <row r="136" spans="1:14">
      <c r="A136" s="80">
        <f t="shared" si="21"/>
        <v>122</v>
      </c>
      <c r="B136" s="218">
        <v>37501</v>
      </c>
      <c r="C136" s="79" t="s">
        <v>137</v>
      </c>
      <c r="D136" s="10">
        <v>0</v>
      </c>
      <c r="E136" s="10">
        <v>0</v>
      </c>
      <c r="F136" s="10">
        <f t="shared" si="30"/>
        <v>0</v>
      </c>
      <c r="G136" s="8">
        <f t="shared" si="31"/>
        <v>1</v>
      </c>
      <c r="H136" s="18">
        <f t="shared" si="32"/>
        <v>0.49969999999999998</v>
      </c>
      <c r="I136" s="10">
        <f t="shared" si="33"/>
        <v>0</v>
      </c>
      <c r="K136" s="10">
        <v>0</v>
      </c>
      <c r="L136" s="8">
        <f t="shared" si="28"/>
        <v>1</v>
      </c>
      <c r="M136" s="18">
        <f t="shared" si="28"/>
        <v>0.49969999999999998</v>
      </c>
      <c r="N136" s="10">
        <f t="shared" si="29"/>
        <v>0</v>
      </c>
    </row>
    <row r="137" spans="1:14">
      <c r="A137" s="80">
        <f t="shared" si="21"/>
        <v>123</v>
      </c>
      <c r="B137" s="218">
        <v>37503</v>
      </c>
      <c r="C137" s="79" t="s">
        <v>138</v>
      </c>
      <c r="D137" s="10">
        <v>0</v>
      </c>
      <c r="E137" s="10">
        <v>0</v>
      </c>
      <c r="F137" s="10">
        <f t="shared" si="30"/>
        <v>0</v>
      </c>
      <c r="G137" s="8">
        <f t="shared" si="31"/>
        <v>1</v>
      </c>
      <c r="H137" s="18">
        <f t="shared" si="32"/>
        <v>0.49969999999999998</v>
      </c>
      <c r="I137" s="10">
        <f t="shared" si="33"/>
        <v>0</v>
      </c>
      <c r="K137" s="10">
        <v>0</v>
      </c>
      <c r="L137" s="8">
        <f t="shared" si="28"/>
        <v>1</v>
      </c>
      <c r="M137" s="18">
        <f t="shared" si="28"/>
        <v>0.49969999999999998</v>
      </c>
      <c r="N137" s="10">
        <f t="shared" si="29"/>
        <v>0</v>
      </c>
    </row>
    <row r="138" spans="1:14">
      <c r="A138" s="80">
        <f t="shared" si="21"/>
        <v>124</v>
      </c>
      <c r="B138" s="218">
        <v>36700</v>
      </c>
      <c r="C138" s="79" t="s">
        <v>128</v>
      </c>
      <c r="D138" s="10">
        <v>0</v>
      </c>
      <c r="E138" s="10">
        <v>0</v>
      </c>
      <c r="F138" s="10">
        <f t="shared" si="30"/>
        <v>0</v>
      </c>
      <c r="G138" s="8">
        <f t="shared" si="31"/>
        <v>1</v>
      </c>
      <c r="H138" s="18">
        <f t="shared" si="32"/>
        <v>0.49969999999999998</v>
      </c>
      <c r="I138" s="10">
        <f t="shared" si="33"/>
        <v>0</v>
      </c>
      <c r="K138" s="10">
        <v>0</v>
      </c>
      <c r="L138" s="8">
        <f t="shared" si="28"/>
        <v>1</v>
      </c>
      <c r="M138" s="18">
        <f t="shared" si="28"/>
        <v>0.49969999999999998</v>
      </c>
      <c r="N138" s="10">
        <f t="shared" si="29"/>
        <v>0</v>
      </c>
    </row>
    <row r="139" spans="1:14">
      <c r="A139" s="80">
        <f t="shared" si="21"/>
        <v>125</v>
      </c>
      <c r="B139" s="218">
        <v>36701</v>
      </c>
      <c r="C139" s="79" t="s">
        <v>129</v>
      </c>
      <c r="D139" s="10">
        <v>0</v>
      </c>
      <c r="E139" s="10">
        <v>0</v>
      </c>
      <c r="F139" s="10">
        <f t="shared" si="30"/>
        <v>0</v>
      </c>
      <c r="G139" s="8">
        <f t="shared" si="31"/>
        <v>1</v>
      </c>
      <c r="H139" s="18">
        <f t="shared" si="32"/>
        <v>0.49969999999999998</v>
      </c>
      <c r="I139" s="10">
        <f t="shared" si="33"/>
        <v>0</v>
      </c>
      <c r="K139" s="10">
        <v>0</v>
      </c>
      <c r="L139" s="8">
        <f t="shared" si="28"/>
        <v>1</v>
      </c>
      <c r="M139" s="18">
        <f t="shared" si="28"/>
        <v>0.49969999999999998</v>
      </c>
      <c r="N139" s="10">
        <f t="shared" si="29"/>
        <v>0</v>
      </c>
    </row>
    <row r="140" spans="1:14">
      <c r="A140" s="80">
        <f t="shared" si="21"/>
        <v>126</v>
      </c>
      <c r="B140" s="218">
        <v>37602</v>
      </c>
      <c r="C140" s="79" t="s">
        <v>139</v>
      </c>
      <c r="D140" s="10">
        <v>0</v>
      </c>
      <c r="E140" s="10">
        <v>0</v>
      </c>
      <c r="F140" s="10">
        <f t="shared" si="30"/>
        <v>0</v>
      </c>
      <c r="G140" s="8">
        <f t="shared" si="31"/>
        <v>1</v>
      </c>
      <c r="H140" s="18">
        <f t="shared" si="32"/>
        <v>0.49969999999999998</v>
      </c>
      <c r="I140" s="10">
        <f t="shared" si="33"/>
        <v>0</v>
      </c>
      <c r="K140" s="10">
        <v>0</v>
      </c>
      <c r="L140" s="8">
        <f t="shared" si="28"/>
        <v>1</v>
      </c>
      <c r="M140" s="18">
        <f t="shared" si="28"/>
        <v>0.49969999999999998</v>
      </c>
      <c r="N140" s="10">
        <f t="shared" si="29"/>
        <v>0</v>
      </c>
    </row>
    <row r="141" spans="1:14">
      <c r="A141" s="80">
        <f t="shared" si="21"/>
        <v>127</v>
      </c>
      <c r="B141" s="218">
        <v>37800</v>
      </c>
      <c r="C141" s="79" t="s">
        <v>141</v>
      </c>
      <c r="D141" s="10">
        <v>0</v>
      </c>
      <c r="E141" s="10">
        <v>0</v>
      </c>
      <c r="F141" s="10">
        <f t="shared" si="30"/>
        <v>0</v>
      </c>
      <c r="G141" s="8">
        <f t="shared" si="31"/>
        <v>1</v>
      </c>
      <c r="H141" s="18">
        <f t="shared" si="32"/>
        <v>0.49969999999999998</v>
      </c>
      <c r="I141" s="10">
        <f t="shared" si="33"/>
        <v>0</v>
      </c>
      <c r="K141" s="10">
        <v>0</v>
      </c>
      <c r="L141" s="8">
        <f t="shared" si="28"/>
        <v>1</v>
      </c>
      <c r="M141" s="18">
        <f t="shared" si="28"/>
        <v>0.49969999999999998</v>
      </c>
      <c r="N141" s="10">
        <f t="shared" si="29"/>
        <v>0</v>
      </c>
    </row>
    <row r="142" spans="1:14">
      <c r="A142" s="80">
        <f t="shared" si="21"/>
        <v>128</v>
      </c>
      <c r="B142" s="218">
        <v>37900</v>
      </c>
      <c r="C142" s="79" t="s">
        <v>142</v>
      </c>
      <c r="D142" s="10">
        <v>0</v>
      </c>
      <c r="E142" s="10">
        <v>0</v>
      </c>
      <c r="F142" s="10">
        <f t="shared" si="30"/>
        <v>0</v>
      </c>
      <c r="G142" s="8">
        <f t="shared" si="31"/>
        <v>1</v>
      </c>
      <c r="H142" s="18">
        <f t="shared" si="32"/>
        <v>0.49969999999999998</v>
      </c>
      <c r="I142" s="10">
        <f t="shared" si="33"/>
        <v>0</v>
      </c>
      <c r="K142" s="10">
        <v>0</v>
      </c>
      <c r="L142" s="8">
        <f t="shared" si="28"/>
        <v>1</v>
      </c>
      <c r="M142" s="18">
        <f t="shared" si="28"/>
        <v>0.49969999999999998</v>
      </c>
      <c r="N142" s="10">
        <f t="shared" si="29"/>
        <v>0</v>
      </c>
    </row>
    <row r="143" spans="1:14">
      <c r="A143" s="80">
        <f t="shared" si="21"/>
        <v>129</v>
      </c>
      <c r="B143" s="218">
        <v>37905</v>
      </c>
      <c r="C143" s="79" t="s">
        <v>143</v>
      </c>
      <c r="D143" s="10">
        <v>0</v>
      </c>
      <c r="E143" s="10">
        <v>0</v>
      </c>
      <c r="F143" s="10">
        <f t="shared" si="30"/>
        <v>0</v>
      </c>
      <c r="G143" s="8">
        <f t="shared" si="31"/>
        <v>1</v>
      </c>
      <c r="H143" s="18">
        <f t="shared" si="32"/>
        <v>0.49969999999999998</v>
      </c>
      <c r="I143" s="10">
        <f t="shared" si="33"/>
        <v>0</v>
      </c>
      <c r="K143" s="10">
        <v>0</v>
      </c>
      <c r="L143" s="8">
        <f t="shared" si="28"/>
        <v>1</v>
      </c>
      <c r="M143" s="18">
        <f t="shared" si="28"/>
        <v>0.49969999999999998</v>
      </c>
      <c r="N143" s="10">
        <f t="shared" si="29"/>
        <v>0</v>
      </c>
    </row>
    <row r="144" spans="1:14">
      <c r="A144" s="80">
        <f t="shared" si="21"/>
        <v>130</v>
      </c>
      <c r="B144" s="218">
        <v>38000</v>
      </c>
      <c r="C144" s="79" t="s">
        <v>144</v>
      </c>
      <c r="D144" s="10">
        <v>0</v>
      </c>
      <c r="E144" s="10">
        <v>0</v>
      </c>
      <c r="F144" s="10">
        <f t="shared" si="30"/>
        <v>0</v>
      </c>
      <c r="G144" s="8">
        <f t="shared" si="31"/>
        <v>1</v>
      </c>
      <c r="H144" s="18">
        <f t="shared" si="32"/>
        <v>0.49969999999999998</v>
      </c>
      <c r="I144" s="10">
        <f t="shared" si="33"/>
        <v>0</v>
      </c>
      <c r="K144" s="10">
        <v>0</v>
      </c>
      <c r="L144" s="8">
        <f t="shared" si="28"/>
        <v>1</v>
      </c>
      <c r="M144" s="18">
        <f t="shared" si="28"/>
        <v>0.49969999999999998</v>
      </c>
      <c r="N144" s="10">
        <f t="shared" si="29"/>
        <v>0</v>
      </c>
    </row>
    <row r="145" spans="1:18">
      <c r="A145" s="80">
        <f t="shared" ref="A145:A208" si="34">A144+1</f>
        <v>131</v>
      </c>
      <c r="B145" s="218">
        <v>38100</v>
      </c>
      <c r="C145" s="79" t="s">
        <v>145</v>
      </c>
      <c r="D145" s="10">
        <v>0</v>
      </c>
      <c r="E145" s="10">
        <v>0</v>
      </c>
      <c r="F145" s="10">
        <f t="shared" si="30"/>
        <v>0</v>
      </c>
      <c r="G145" s="8">
        <f t="shared" si="31"/>
        <v>1</v>
      </c>
      <c r="H145" s="18">
        <f t="shared" si="32"/>
        <v>0.49969999999999998</v>
      </c>
      <c r="I145" s="10">
        <f t="shared" si="33"/>
        <v>0</v>
      </c>
      <c r="K145" s="10">
        <v>0</v>
      </c>
      <c r="L145" s="8">
        <f t="shared" si="28"/>
        <v>1</v>
      </c>
      <c r="M145" s="18">
        <f t="shared" si="28"/>
        <v>0.49969999999999998</v>
      </c>
      <c r="N145" s="10">
        <f t="shared" si="29"/>
        <v>0</v>
      </c>
    </row>
    <row r="146" spans="1:18">
      <c r="A146" s="80">
        <f t="shared" si="34"/>
        <v>132</v>
      </c>
      <c r="B146" s="218">
        <v>38200</v>
      </c>
      <c r="C146" s="79" t="s">
        <v>146</v>
      </c>
      <c r="D146" s="10">
        <v>0</v>
      </c>
      <c r="E146" s="10">
        <v>0</v>
      </c>
      <c r="F146" s="10">
        <f t="shared" si="30"/>
        <v>0</v>
      </c>
      <c r="G146" s="8">
        <f t="shared" si="31"/>
        <v>1</v>
      </c>
      <c r="H146" s="18">
        <f t="shared" si="32"/>
        <v>0.49969999999999998</v>
      </c>
      <c r="I146" s="10">
        <f t="shared" si="33"/>
        <v>0</v>
      </c>
      <c r="K146" s="10">
        <v>0</v>
      </c>
      <c r="L146" s="8">
        <f t="shared" si="28"/>
        <v>1</v>
      </c>
      <c r="M146" s="18">
        <f t="shared" si="28"/>
        <v>0.49969999999999998</v>
      </c>
      <c r="N146" s="10">
        <f t="shared" si="29"/>
        <v>0</v>
      </c>
    </row>
    <row r="147" spans="1:18">
      <c r="A147" s="80">
        <f t="shared" si="34"/>
        <v>133</v>
      </c>
      <c r="B147" s="218">
        <v>38300</v>
      </c>
      <c r="C147" s="79" t="s">
        <v>147</v>
      </c>
      <c r="D147" s="10">
        <v>0</v>
      </c>
      <c r="E147" s="10">
        <v>0</v>
      </c>
      <c r="F147" s="10">
        <f t="shared" si="30"/>
        <v>0</v>
      </c>
      <c r="G147" s="8">
        <f t="shared" si="31"/>
        <v>1</v>
      </c>
      <c r="H147" s="18">
        <f t="shared" si="32"/>
        <v>0.49969999999999998</v>
      </c>
      <c r="I147" s="10">
        <f t="shared" si="33"/>
        <v>0</v>
      </c>
      <c r="K147" s="10">
        <v>0</v>
      </c>
      <c r="L147" s="8">
        <f t="shared" si="28"/>
        <v>1</v>
      </c>
      <c r="M147" s="18">
        <f t="shared" si="28"/>
        <v>0.49969999999999998</v>
      </c>
      <c r="N147" s="10">
        <f t="shared" si="29"/>
        <v>0</v>
      </c>
    </row>
    <row r="148" spans="1:18">
      <c r="A148" s="80">
        <f t="shared" si="34"/>
        <v>134</v>
      </c>
      <c r="B148" s="218">
        <v>38400</v>
      </c>
      <c r="C148" s="79" t="s">
        <v>148</v>
      </c>
      <c r="D148" s="10">
        <v>0</v>
      </c>
      <c r="E148" s="10">
        <v>0</v>
      </c>
      <c r="F148" s="10">
        <f t="shared" si="30"/>
        <v>0</v>
      </c>
      <c r="G148" s="8">
        <f t="shared" si="31"/>
        <v>1</v>
      </c>
      <c r="H148" s="18">
        <f t="shared" si="32"/>
        <v>0.49969999999999998</v>
      </c>
      <c r="I148" s="10">
        <f t="shared" si="33"/>
        <v>0</v>
      </c>
      <c r="K148" s="10">
        <v>0</v>
      </c>
      <c r="L148" s="8">
        <f t="shared" si="28"/>
        <v>1</v>
      </c>
      <c r="M148" s="18">
        <f t="shared" si="28"/>
        <v>0.49969999999999998</v>
      </c>
      <c r="N148" s="10">
        <f t="shared" si="29"/>
        <v>0</v>
      </c>
    </row>
    <row r="149" spans="1:18">
      <c r="A149" s="80">
        <f t="shared" si="34"/>
        <v>135</v>
      </c>
      <c r="B149" s="218">
        <v>38500</v>
      </c>
      <c r="C149" s="79" t="s">
        <v>149</v>
      </c>
      <c r="D149" s="10">
        <v>0</v>
      </c>
      <c r="E149" s="10">
        <v>0</v>
      </c>
      <c r="F149" s="10">
        <f t="shared" si="30"/>
        <v>0</v>
      </c>
      <c r="G149" s="8">
        <f t="shared" si="31"/>
        <v>1</v>
      </c>
      <c r="H149" s="18">
        <f t="shared" si="32"/>
        <v>0.49969999999999998</v>
      </c>
      <c r="I149" s="10">
        <f t="shared" si="33"/>
        <v>0</v>
      </c>
      <c r="K149" s="10">
        <v>0</v>
      </c>
      <c r="L149" s="8">
        <f t="shared" si="28"/>
        <v>1</v>
      </c>
      <c r="M149" s="18">
        <f t="shared" si="28"/>
        <v>0.49969999999999998</v>
      </c>
      <c r="N149" s="10">
        <f t="shared" si="29"/>
        <v>0</v>
      </c>
    </row>
    <row r="150" spans="1:18">
      <c r="A150" s="80">
        <f t="shared" si="34"/>
        <v>136</v>
      </c>
      <c r="B150" s="218">
        <v>38600</v>
      </c>
      <c r="C150" s="79" t="s">
        <v>177</v>
      </c>
      <c r="D150" s="17">
        <v>0</v>
      </c>
      <c r="E150" s="17">
        <v>0</v>
      </c>
      <c r="F150" s="17">
        <f t="shared" si="30"/>
        <v>0</v>
      </c>
      <c r="G150" s="8">
        <f t="shared" si="31"/>
        <v>1</v>
      </c>
      <c r="H150" s="18">
        <f t="shared" si="32"/>
        <v>0.49969999999999998</v>
      </c>
      <c r="I150" s="17">
        <f t="shared" si="33"/>
        <v>0</v>
      </c>
      <c r="K150" s="17">
        <v>0</v>
      </c>
      <c r="L150" s="8">
        <f t="shared" si="28"/>
        <v>1</v>
      </c>
      <c r="M150" s="18">
        <f t="shared" si="28"/>
        <v>0.49969999999999998</v>
      </c>
      <c r="N150" s="17">
        <f t="shared" si="29"/>
        <v>0</v>
      </c>
    </row>
    <row r="151" spans="1:18">
      <c r="A151" s="80">
        <f t="shared" si="34"/>
        <v>137</v>
      </c>
      <c r="B151" s="215"/>
      <c r="C151" s="79"/>
      <c r="M151" s="18"/>
    </row>
    <row r="152" spans="1:18">
      <c r="A152" s="80">
        <f t="shared" si="34"/>
        <v>138</v>
      </c>
      <c r="B152" s="215"/>
      <c r="C152" s="79" t="s">
        <v>150</v>
      </c>
      <c r="D152" s="14">
        <f>SUM(D130:D151)</f>
        <v>0</v>
      </c>
      <c r="E152" s="14">
        <f>SUM(E130:E151)</f>
        <v>0</v>
      </c>
      <c r="F152" s="14">
        <f>SUM(F130:F151)</f>
        <v>0</v>
      </c>
      <c r="I152" s="14">
        <f>SUM(I130:I151)</f>
        <v>0</v>
      </c>
      <c r="K152" s="14">
        <f>SUM(K130:K151)</f>
        <v>0</v>
      </c>
      <c r="M152" s="18"/>
      <c r="N152" s="14">
        <f>SUM(N130:N151)</f>
        <v>0</v>
      </c>
    </row>
    <row r="153" spans="1:18">
      <c r="A153" s="80">
        <f t="shared" si="34"/>
        <v>139</v>
      </c>
      <c r="B153" s="215"/>
      <c r="C153" s="79"/>
      <c r="M153" s="18"/>
    </row>
    <row r="154" spans="1:18">
      <c r="A154" s="80">
        <f t="shared" si="34"/>
        <v>140</v>
      </c>
      <c r="B154" s="215"/>
      <c r="C154" s="6" t="s">
        <v>178</v>
      </c>
      <c r="M154" s="18"/>
    </row>
    <row r="155" spans="1:18">
      <c r="A155" s="80">
        <f t="shared" si="34"/>
        <v>141</v>
      </c>
      <c r="B155" s="218">
        <v>39001</v>
      </c>
      <c r="C155" s="79" t="s">
        <v>179</v>
      </c>
      <c r="D155" s="19">
        <v>179338.52</v>
      </c>
      <c r="E155" s="10">
        <v>0</v>
      </c>
      <c r="F155" s="10">
        <f>D155+E155</f>
        <v>179338.52</v>
      </c>
      <c r="G155" s="8">
        <f>$G$16</f>
        <v>1</v>
      </c>
      <c r="H155" s="18">
        <f>$H$124</f>
        <v>0.49969999999999998</v>
      </c>
      <c r="I155" s="10">
        <f>F155*G155*H155</f>
        <v>89615.458443999989</v>
      </c>
      <c r="K155" s="19">
        <v>179338.52</v>
      </c>
      <c r="L155" s="8">
        <f t="shared" ref="L155:M175" si="35">G155</f>
        <v>1</v>
      </c>
      <c r="M155" s="18">
        <f t="shared" si="35"/>
        <v>0.49969999999999998</v>
      </c>
      <c r="N155" s="10">
        <f t="shared" ref="N155:N175" si="36">K155*L155*M155</f>
        <v>89615.458443999989</v>
      </c>
      <c r="R155" s="15"/>
    </row>
    <row r="156" spans="1:18">
      <c r="A156" s="80">
        <f t="shared" si="34"/>
        <v>142</v>
      </c>
      <c r="B156" s="218">
        <v>39004</v>
      </c>
      <c r="C156" s="79" t="s">
        <v>153</v>
      </c>
      <c r="D156" s="10">
        <v>15383.91</v>
      </c>
      <c r="E156" s="10">
        <v>0</v>
      </c>
      <c r="F156" s="10">
        <f t="shared" ref="F156:F175" si="37">D156+E156</f>
        <v>15383.91</v>
      </c>
      <c r="G156" s="8">
        <f t="shared" ref="G156:G175" si="38">$G$16</f>
        <v>1</v>
      </c>
      <c r="H156" s="18">
        <f t="shared" ref="H156:H175" si="39">$H$124</f>
        <v>0.49969999999999998</v>
      </c>
      <c r="I156" s="10">
        <f t="shared" ref="I156:I175" si="40">F156*G156*H156</f>
        <v>7687.3398269999998</v>
      </c>
      <c r="K156" s="10">
        <v>15383.910000000002</v>
      </c>
      <c r="L156" s="8">
        <f t="shared" si="35"/>
        <v>1</v>
      </c>
      <c r="M156" s="18">
        <f t="shared" si="35"/>
        <v>0.49969999999999998</v>
      </c>
      <c r="N156" s="10">
        <f t="shared" si="36"/>
        <v>7687.3398270000007</v>
      </c>
      <c r="R156" s="15"/>
    </row>
    <row r="157" spans="1:18">
      <c r="A157" s="80">
        <f t="shared" si="34"/>
        <v>143</v>
      </c>
      <c r="B157" s="218">
        <v>39009</v>
      </c>
      <c r="C157" s="79" t="s">
        <v>154</v>
      </c>
      <c r="D157" s="10">
        <v>38834</v>
      </c>
      <c r="E157" s="10">
        <v>0</v>
      </c>
      <c r="F157" s="10">
        <f t="shared" si="37"/>
        <v>38834</v>
      </c>
      <c r="G157" s="8">
        <f t="shared" si="38"/>
        <v>1</v>
      </c>
      <c r="H157" s="18">
        <f t="shared" si="39"/>
        <v>0.49969999999999998</v>
      </c>
      <c r="I157" s="10">
        <f t="shared" si="40"/>
        <v>19405.3498</v>
      </c>
      <c r="K157" s="10">
        <v>38834</v>
      </c>
      <c r="L157" s="8">
        <f t="shared" si="35"/>
        <v>1</v>
      </c>
      <c r="M157" s="18">
        <f t="shared" si="35"/>
        <v>0.49969999999999998</v>
      </c>
      <c r="N157" s="10">
        <f t="shared" si="36"/>
        <v>19405.3498</v>
      </c>
      <c r="R157" s="15"/>
    </row>
    <row r="158" spans="1:18">
      <c r="A158" s="80">
        <f t="shared" si="34"/>
        <v>144</v>
      </c>
      <c r="B158" s="218">
        <v>39100</v>
      </c>
      <c r="C158" s="79" t="s">
        <v>155</v>
      </c>
      <c r="D158" s="10">
        <v>26927.93</v>
      </c>
      <c r="E158" s="10">
        <v>0</v>
      </c>
      <c r="F158" s="10">
        <f t="shared" si="37"/>
        <v>26927.93</v>
      </c>
      <c r="G158" s="8">
        <f t="shared" si="38"/>
        <v>1</v>
      </c>
      <c r="H158" s="18">
        <f t="shared" si="39"/>
        <v>0.49969999999999998</v>
      </c>
      <c r="I158" s="10">
        <f t="shared" si="40"/>
        <v>13455.886621</v>
      </c>
      <c r="K158" s="10">
        <v>26927.929999999997</v>
      </c>
      <c r="L158" s="8">
        <f t="shared" si="35"/>
        <v>1</v>
      </c>
      <c r="M158" s="18">
        <f t="shared" si="35"/>
        <v>0.49969999999999998</v>
      </c>
      <c r="N158" s="10">
        <f t="shared" si="36"/>
        <v>13455.886620999998</v>
      </c>
      <c r="R158" s="15"/>
    </row>
    <row r="159" spans="1:18">
      <c r="A159" s="80">
        <f t="shared" si="34"/>
        <v>145</v>
      </c>
      <c r="B159" s="218">
        <v>39101</v>
      </c>
      <c r="C159" s="79" t="s">
        <v>180</v>
      </c>
      <c r="D159" s="10">
        <v>0</v>
      </c>
      <c r="E159" s="10">
        <v>0</v>
      </c>
      <c r="F159" s="10">
        <f t="shared" si="37"/>
        <v>0</v>
      </c>
      <c r="G159" s="8">
        <f t="shared" si="38"/>
        <v>1</v>
      </c>
      <c r="H159" s="18">
        <f t="shared" si="39"/>
        <v>0.49969999999999998</v>
      </c>
      <c r="I159" s="10">
        <f t="shared" si="40"/>
        <v>0</v>
      </c>
      <c r="K159" s="10">
        <v>0</v>
      </c>
      <c r="L159" s="8">
        <f t="shared" si="35"/>
        <v>1</v>
      </c>
      <c r="M159" s="18">
        <f t="shared" si="35"/>
        <v>0.49969999999999998</v>
      </c>
      <c r="N159" s="10">
        <f t="shared" si="36"/>
        <v>0</v>
      </c>
      <c r="R159" s="15"/>
    </row>
    <row r="160" spans="1:18">
      <c r="A160" s="80">
        <f t="shared" si="34"/>
        <v>146</v>
      </c>
      <c r="B160" s="218">
        <v>39103</v>
      </c>
      <c r="C160" s="79" t="s">
        <v>156</v>
      </c>
      <c r="D160" s="10">
        <v>0</v>
      </c>
      <c r="E160" s="10">
        <v>0</v>
      </c>
      <c r="F160" s="10">
        <f t="shared" si="37"/>
        <v>0</v>
      </c>
      <c r="G160" s="8">
        <f t="shared" si="38"/>
        <v>1</v>
      </c>
      <c r="H160" s="18">
        <f t="shared" si="39"/>
        <v>0.49969999999999998</v>
      </c>
      <c r="I160" s="10">
        <f t="shared" si="40"/>
        <v>0</v>
      </c>
      <c r="K160" s="10">
        <v>0</v>
      </c>
      <c r="L160" s="8">
        <f t="shared" si="35"/>
        <v>1</v>
      </c>
      <c r="M160" s="18">
        <f t="shared" si="35"/>
        <v>0.49969999999999998</v>
      </c>
      <c r="N160" s="10">
        <f t="shared" si="36"/>
        <v>0</v>
      </c>
      <c r="R160" s="15"/>
    </row>
    <row r="161" spans="1:18">
      <c r="A161" s="80">
        <f t="shared" si="34"/>
        <v>147</v>
      </c>
      <c r="B161" s="218">
        <v>39200</v>
      </c>
      <c r="C161" s="79" t="s">
        <v>157</v>
      </c>
      <c r="D161" s="10">
        <v>4109.6900000000023</v>
      </c>
      <c r="E161" s="10">
        <v>0</v>
      </c>
      <c r="F161" s="10">
        <f t="shared" si="37"/>
        <v>4109.6900000000023</v>
      </c>
      <c r="G161" s="8">
        <f t="shared" si="38"/>
        <v>1</v>
      </c>
      <c r="H161" s="18">
        <f t="shared" si="39"/>
        <v>0.49969999999999998</v>
      </c>
      <c r="I161" s="10">
        <f t="shared" si="40"/>
        <v>2053.6120930000011</v>
      </c>
      <c r="K161" s="10">
        <v>9457.7669230769261</v>
      </c>
      <c r="L161" s="8">
        <f t="shared" si="35"/>
        <v>1</v>
      </c>
      <c r="M161" s="18">
        <f t="shared" si="35"/>
        <v>0.49969999999999998</v>
      </c>
      <c r="N161" s="10">
        <f t="shared" si="36"/>
        <v>4726.0461314615395</v>
      </c>
      <c r="R161" s="15"/>
    </row>
    <row r="162" spans="1:18">
      <c r="A162" s="80">
        <f t="shared" si="34"/>
        <v>148</v>
      </c>
      <c r="B162" s="218">
        <v>39300</v>
      </c>
      <c r="C162" s="79" t="s">
        <v>181</v>
      </c>
      <c r="D162" s="10">
        <v>0</v>
      </c>
      <c r="E162" s="10">
        <v>0</v>
      </c>
      <c r="F162" s="10">
        <f t="shared" si="37"/>
        <v>0</v>
      </c>
      <c r="G162" s="8">
        <f t="shared" si="38"/>
        <v>1</v>
      </c>
      <c r="H162" s="18">
        <f t="shared" si="39"/>
        <v>0.49969999999999998</v>
      </c>
      <c r="I162" s="10">
        <f t="shared" si="40"/>
        <v>0</v>
      </c>
      <c r="K162" s="10">
        <v>0</v>
      </c>
      <c r="L162" s="8">
        <f t="shared" si="35"/>
        <v>1</v>
      </c>
      <c r="M162" s="18">
        <f t="shared" si="35"/>
        <v>0.49969999999999998</v>
      </c>
      <c r="N162" s="10">
        <f t="shared" si="36"/>
        <v>0</v>
      </c>
      <c r="R162" s="15"/>
    </row>
    <row r="163" spans="1:18">
      <c r="A163" s="80">
        <f t="shared" si="34"/>
        <v>149</v>
      </c>
      <c r="B163" s="218">
        <v>39400</v>
      </c>
      <c r="C163" s="79" t="s">
        <v>159</v>
      </c>
      <c r="D163" s="10">
        <v>110227.42</v>
      </c>
      <c r="E163" s="10">
        <v>0</v>
      </c>
      <c r="F163" s="10">
        <f t="shared" si="37"/>
        <v>110227.42</v>
      </c>
      <c r="G163" s="8">
        <f t="shared" si="38"/>
        <v>1</v>
      </c>
      <c r="H163" s="18">
        <f t="shared" si="39"/>
        <v>0.49969999999999998</v>
      </c>
      <c r="I163" s="10">
        <f t="shared" si="40"/>
        <v>55080.641773999996</v>
      </c>
      <c r="K163" s="10">
        <v>110227.42</v>
      </c>
      <c r="L163" s="8">
        <f t="shared" si="35"/>
        <v>1</v>
      </c>
      <c r="M163" s="18">
        <f t="shared" si="35"/>
        <v>0.49969999999999998</v>
      </c>
      <c r="N163" s="10">
        <f t="shared" si="36"/>
        <v>55080.641773999996</v>
      </c>
      <c r="R163" s="15"/>
    </row>
    <row r="164" spans="1:18">
      <c r="A164" s="80">
        <f t="shared" si="34"/>
        <v>150</v>
      </c>
      <c r="B164" s="218">
        <v>39600</v>
      </c>
      <c r="C164" s="79" t="s">
        <v>182</v>
      </c>
      <c r="D164" s="10">
        <v>9478.52</v>
      </c>
      <c r="E164" s="10">
        <v>0</v>
      </c>
      <c r="F164" s="10">
        <f t="shared" si="37"/>
        <v>9478.52</v>
      </c>
      <c r="G164" s="8">
        <f t="shared" si="38"/>
        <v>1</v>
      </c>
      <c r="H164" s="18">
        <f t="shared" si="39"/>
        <v>0.49969999999999998</v>
      </c>
      <c r="I164" s="10">
        <f t="shared" si="40"/>
        <v>4736.4164440000004</v>
      </c>
      <c r="K164" s="10">
        <v>9478.5200000000023</v>
      </c>
      <c r="L164" s="8">
        <f t="shared" si="35"/>
        <v>1</v>
      </c>
      <c r="M164" s="18">
        <f t="shared" si="35"/>
        <v>0.49969999999999998</v>
      </c>
      <c r="N164" s="10">
        <f t="shared" si="36"/>
        <v>4736.4164440000013</v>
      </c>
      <c r="R164" s="15"/>
    </row>
    <row r="165" spans="1:18">
      <c r="A165" s="80">
        <f t="shared" si="34"/>
        <v>151</v>
      </c>
      <c r="B165" s="218">
        <v>39700</v>
      </c>
      <c r="C165" s="79" t="s">
        <v>163</v>
      </c>
      <c r="D165" s="10">
        <v>0</v>
      </c>
      <c r="E165" s="10">
        <v>0</v>
      </c>
      <c r="F165" s="10">
        <f t="shared" si="37"/>
        <v>0</v>
      </c>
      <c r="G165" s="8">
        <f t="shared" si="38"/>
        <v>1</v>
      </c>
      <c r="H165" s="18">
        <f t="shared" si="39"/>
        <v>0.49969999999999998</v>
      </c>
      <c r="I165" s="10">
        <f t="shared" si="40"/>
        <v>0</v>
      </c>
      <c r="K165" s="10">
        <v>0</v>
      </c>
      <c r="L165" s="8">
        <f t="shared" si="35"/>
        <v>1</v>
      </c>
      <c r="M165" s="18">
        <f t="shared" si="35"/>
        <v>0.49969999999999998</v>
      </c>
      <c r="N165" s="10">
        <f t="shared" si="36"/>
        <v>0</v>
      </c>
      <c r="R165" s="15"/>
    </row>
    <row r="166" spans="1:18">
      <c r="A166" s="80">
        <f t="shared" si="34"/>
        <v>152</v>
      </c>
      <c r="B166" s="218">
        <v>39701</v>
      </c>
      <c r="C166" s="79" t="s">
        <v>164</v>
      </c>
      <c r="D166" s="10">
        <v>0</v>
      </c>
      <c r="E166" s="10">
        <v>0</v>
      </c>
      <c r="F166" s="10">
        <f t="shared" si="37"/>
        <v>0</v>
      </c>
      <c r="G166" s="8">
        <f t="shared" si="38"/>
        <v>1</v>
      </c>
      <c r="H166" s="18">
        <f t="shared" si="39"/>
        <v>0.49969999999999998</v>
      </c>
      <c r="I166" s="10">
        <f t="shared" si="40"/>
        <v>0</v>
      </c>
      <c r="K166" s="10">
        <v>0</v>
      </c>
      <c r="L166" s="8">
        <f t="shared" si="35"/>
        <v>1</v>
      </c>
      <c r="M166" s="18">
        <f t="shared" si="35"/>
        <v>0.49969999999999998</v>
      </c>
      <c r="N166" s="10">
        <f t="shared" si="36"/>
        <v>0</v>
      </c>
      <c r="R166" s="15"/>
    </row>
    <row r="167" spans="1:18">
      <c r="A167" s="80">
        <f t="shared" si="34"/>
        <v>153</v>
      </c>
      <c r="B167" s="218">
        <v>39702</v>
      </c>
      <c r="C167" s="79" t="s">
        <v>164</v>
      </c>
      <c r="D167" s="10">
        <v>0</v>
      </c>
      <c r="E167" s="10">
        <v>0</v>
      </c>
      <c r="F167" s="10">
        <f t="shared" si="37"/>
        <v>0</v>
      </c>
      <c r="G167" s="8">
        <f t="shared" si="38"/>
        <v>1</v>
      </c>
      <c r="H167" s="18">
        <f t="shared" si="39"/>
        <v>0.49969999999999998</v>
      </c>
      <c r="I167" s="10">
        <f t="shared" si="40"/>
        <v>0</v>
      </c>
      <c r="K167" s="10">
        <v>0</v>
      </c>
      <c r="L167" s="8">
        <f t="shared" si="35"/>
        <v>1</v>
      </c>
      <c r="M167" s="18">
        <f t="shared" si="35"/>
        <v>0.49969999999999998</v>
      </c>
      <c r="N167" s="10">
        <f t="shared" si="36"/>
        <v>0</v>
      </c>
      <c r="R167" s="15"/>
    </row>
    <row r="168" spans="1:18">
      <c r="A168" s="80">
        <f t="shared" si="34"/>
        <v>154</v>
      </c>
      <c r="B168" s="218">
        <v>39800</v>
      </c>
      <c r="C168" s="79" t="s">
        <v>166</v>
      </c>
      <c r="D168" s="10">
        <v>0</v>
      </c>
      <c r="E168" s="10">
        <v>0</v>
      </c>
      <c r="F168" s="10">
        <f t="shared" si="37"/>
        <v>0</v>
      </c>
      <c r="G168" s="8">
        <f t="shared" si="38"/>
        <v>1</v>
      </c>
      <c r="H168" s="18">
        <f t="shared" si="39"/>
        <v>0.49969999999999998</v>
      </c>
      <c r="I168" s="10">
        <f t="shared" si="40"/>
        <v>0</v>
      </c>
      <c r="K168" s="10">
        <v>0</v>
      </c>
      <c r="L168" s="8">
        <f t="shared" si="35"/>
        <v>1</v>
      </c>
      <c r="M168" s="18">
        <f t="shared" si="35"/>
        <v>0.49969999999999998</v>
      </c>
      <c r="N168" s="10">
        <f t="shared" si="36"/>
        <v>0</v>
      </c>
      <c r="R168" s="15"/>
    </row>
    <row r="169" spans="1:18">
      <c r="A169" s="80">
        <f t="shared" si="34"/>
        <v>155</v>
      </c>
      <c r="B169" s="218">
        <v>39900</v>
      </c>
      <c r="C169" s="79" t="s">
        <v>183</v>
      </c>
      <c r="D169" s="10">
        <v>0</v>
      </c>
      <c r="E169" s="10">
        <v>0</v>
      </c>
      <c r="F169" s="10">
        <f t="shared" si="37"/>
        <v>0</v>
      </c>
      <c r="G169" s="8">
        <f t="shared" si="38"/>
        <v>1</v>
      </c>
      <c r="H169" s="18">
        <f t="shared" si="39"/>
        <v>0.49969999999999998</v>
      </c>
      <c r="I169" s="10">
        <f t="shared" si="40"/>
        <v>0</v>
      </c>
      <c r="K169" s="10">
        <v>0</v>
      </c>
      <c r="L169" s="8">
        <f t="shared" si="35"/>
        <v>1</v>
      </c>
      <c r="M169" s="18">
        <f t="shared" si="35"/>
        <v>0.49969999999999998</v>
      </c>
      <c r="N169" s="10">
        <f t="shared" si="36"/>
        <v>0</v>
      </c>
      <c r="R169" s="15"/>
    </row>
    <row r="170" spans="1:18">
      <c r="A170" s="80">
        <f t="shared" si="34"/>
        <v>156</v>
      </c>
      <c r="B170" s="218">
        <v>39901</v>
      </c>
      <c r="C170" s="79" t="s">
        <v>184</v>
      </c>
      <c r="D170" s="10">
        <v>0</v>
      </c>
      <c r="E170" s="10">
        <v>0</v>
      </c>
      <c r="F170" s="10">
        <f t="shared" si="37"/>
        <v>0</v>
      </c>
      <c r="G170" s="8">
        <f t="shared" si="38"/>
        <v>1</v>
      </c>
      <c r="H170" s="18">
        <f t="shared" si="39"/>
        <v>0.49969999999999998</v>
      </c>
      <c r="I170" s="10">
        <f t="shared" si="40"/>
        <v>0</v>
      </c>
      <c r="K170" s="10">
        <v>0</v>
      </c>
      <c r="L170" s="8">
        <f t="shared" si="35"/>
        <v>1</v>
      </c>
      <c r="M170" s="18">
        <f t="shared" si="35"/>
        <v>0.49969999999999998</v>
      </c>
      <c r="N170" s="10">
        <f t="shared" si="36"/>
        <v>0</v>
      </c>
      <c r="R170" s="15"/>
    </row>
    <row r="171" spans="1:18">
      <c r="A171" s="80">
        <f t="shared" si="34"/>
        <v>157</v>
      </c>
      <c r="B171" s="218">
        <v>39902</v>
      </c>
      <c r="C171" s="79" t="s">
        <v>185</v>
      </c>
      <c r="D171" s="10">
        <v>0</v>
      </c>
      <c r="E171" s="10">
        <v>0</v>
      </c>
      <c r="F171" s="10">
        <f t="shared" si="37"/>
        <v>0</v>
      </c>
      <c r="G171" s="8">
        <f t="shared" si="38"/>
        <v>1</v>
      </c>
      <c r="H171" s="18">
        <f t="shared" si="39"/>
        <v>0.49969999999999998</v>
      </c>
      <c r="I171" s="10">
        <f t="shared" si="40"/>
        <v>0</v>
      </c>
      <c r="K171" s="10">
        <v>0</v>
      </c>
      <c r="L171" s="8">
        <f t="shared" si="35"/>
        <v>1</v>
      </c>
      <c r="M171" s="18">
        <f t="shared" si="35"/>
        <v>0.49969999999999998</v>
      </c>
      <c r="N171" s="10">
        <f t="shared" si="36"/>
        <v>0</v>
      </c>
      <c r="R171" s="15"/>
    </row>
    <row r="172" spans="1:18">
      <c r="A172" s="80">
        <f t="shared" si="34"/>
        <v>158</v>
      </c>
      <c r="B172" s="218">
        <v>39903</v>
      </c>
      <c r="C172" s="79" t="s">
        <v>169</v>
      </c>
      <c r="D172" s="10">
        <v>28266.440000000002</v>
      </c>
      <c r="E172" s="10">
        <v>0</v>
      </c>
      <c r="F172" s="10">
        <f t="shared" si="37"/>
        <v>28266.440000000002</v>
      </c>
      <c r="G172" s="8">
        <f t="shared" si="38"/>
        <v>1</v>
      </c>
      <c r="H172" s="18">
        <f t="shared" si="39"/>
        <v>0.49969999999999998</v>
      </c>
      <c r="I172" s="10">
        <f t="shared" si="40"/>
        <v>14124.740068000001</v>
      </c>
      <c r="K172" s="10">
        <v>28266.440000000002</v>
      </c>
      <c r="L172" s="8">
        <f t="shared" si="35"/>
        <v>1</v>
      </c>
      <c r="M172" s="18">
        <f t="shared" si="35"/>
        <v>0.49969999999999998</v>
      </c>
      <c r="N172" s="10">
        <f t="shared" si="36"/>
        <v>14124.740068000001</v>
      </c>
      <c r="R172" s="15"/>
    </row>
    <row r="173" spans="1:18">
      <c r="A173" s="80">
        <f t="shared" si="34"/>
        <v>159</v>
      </c>
      <c r="B173" s="218">
        <v>39906</v>
      </c>
      <c r="C173" s="79" t="s">
        <v>170</v>
      </c>
      <c r="D173" s="10">
        <v>0</v>
      </c>
      <c r="E173" s="10">
        <v>0</v>
      </c>
      <c r="F173" s="10">
        <f t="shared" si="37"/>
        <v>0</v>
      </c>
      <c r="G173" s="8">
        <f t="shared" si="38"/>
        <v>1</v>
      </c>
      <c r="H173" s="18">
        <f t="shared" si="39"/>
        <v>0.49969999999999998</v>
      </c>
      <c r="I173" s="10">
        <f t="shared" si="40"/>
        <v>0</v>
      </c>
      <c r="K173" s="10">
        <v>0</v>
      </c>
      <c r="L173" s="8">
        <f t="shared" si="35"/>
        <v>1</v>
      </c>
      <c r="M173" s="18">
        <f t="shared" si="35"/>
        <v>0.49969999999999998</v>
      </c>
      <c r="N173" s="10">
        <f t="shared" si="36"/>
        <v>0</v>
      </c>
      <c r="R173" s="15"/>
    </row>
    <row r="174" spans="1:18">
      <c r="A174" s="80">
        <f t="shared" si="34"/>
        <v>160</v>
      </c>
      <c r="B174" s="218">
        <v>39907</v>
      </c>
      <c r="C174" s="79" t="s">
        <v>171</v>
      </c>
      <c r="D174" s="10">
        <v>43521.91</v>
      </c>
      <c r="E174" s="10">
        <v>0</v>
      </c>
      <c r="F174" s="10">
        <f t="shared" si="37"/>
        <v>43521.91</v>
      </c>
      <c r="G174" s="8">
        <f t="shared" si="38"/>
        <v>1</v>
      </c>
      <c r="H174" s="18">
        <f t="shared" si="39"/>
        <v>0.49969999999999998</v>
      </c>
      <c r="I174" s="10">
        <f t="shared" si="40"/>
        <v>21747.898427</v>
      </c>
      <c r="K174" s="10">
        <v>43521.910000000018</v>
      </c>
      <c r="L174" s="8">
        <f t="shared" si="35"/>
        <v>1</v>
      </c>
      <c r="M174" s="18">
        <f t="shared" si="35"/>
        <v>0.49969999999999998</v>
      </c>
      <c r="N174" s="10">
        <f t="shared" si="36"/>
        <v>21747.898427000007</v>
      </c>
      <c r="R174" s="15"/>
    </row>
    <row r="175" spans="1:18">
      <c r="A175" s="80">
        <f t="shared" si="34"/>
        <v>161</v>
      </c>
      <c r="B175" s="218">
        <v>39908</v>
      </c>
      <c r="C175" s="79" t="s">
        <v>172</v>
      </c>
      <c r="D175" s="10">
        <v>0</v>
      </c>
      <c r="E175" s="17">
        <v>0</v>
      </c>
      <c r="F175" s="17">
        <f t="shared" si="37"/>
        <v>0</v>
      </c>
      <c r="G175" s="8">
        <f t="shared" si="38"/>
        <v>1</v>
      </c>
      <c r="H175" s="18">
        <f t="shared" si="39"/>
        <v>0.49969999999999998</v>
      </c>
      <c r="I175" s="10">
        <f t="shared" si="40"/>
        <v>0</v>
      </c>
      <c r="K175" s="10">
        <v>0</v>
      </c>
      <c r="L175" s="8">
        <f t="shared" si="35"/>
        <v>1</v>
      </c>
      <c r="M175" s="18">
        <f t="shared" si="35"/>
        <v>0.49969999999999998</v>
      </c>
      <c r="N175" s="17">
        <f t="shared" si="36"/>
        <v>0</v>
      </c>
      <c r="R175" s="15"/>
    </row>
    <row r="176" spans="1:18">
      <c r="A176" s="80">
        <f t="shared" si="34"/>
        <v>162</v>
      </c>
      <c r="B176" s="216"/>
      <c r="C176" s="79"/>
      <c r="D176" s="141"/>
      <c r="E176" s="141"/>
      <c r="F176" s="141"/>
      <c r="I176" s="141"/>
      <c r="K176" s="141"/>
      <c r="N176" s="141"/>
    </row>
    <row r="177" spans="1:18">
      <c r="A177" s="80">
        <f t="shared" si="34"/>
        <v>163</v>
      </c>
      <c r="B177" s="216"/>
      <c r="C177" s="79" t="s">
        <v>173</v>
      </c>
      <c r="D177" s="14">
        <f>SUM(D155:D176)</f>
        <v>456088.33999999997</v>
      </c>
      <c r="E177" s="14">
        <f>SUM(E155:E176)</f>
        <v>0</v>
      </c>
      <c r="F177" s="14">
        <f>SUM(F155:F176)</f>
        <v>456088.33999999997</v>
      </c>
      <c r="I177" s="19">
        <f>SUM(I155:I176)</f>
        <v>227907.343498</v>
      </c>
      <c r="K177" s="19">
        <f>SUM(K155:K176)</f>
        <v>461436.41692307696</v>
      </c>
      <c r="N177" s="19">
        <f>SUM(N155:N176)</f>
        <v>230579.77753646154</v>
      </c>
    </row>
    <row r="178" spans="1:18">
      <c r="A178" s="80">
        <f t="shared" si="34"/>
        <v>164</v>
      </c>
      <c r="B178" s="216"/>
      <c r="C178" s="79"/>
    </row>
    <row r="179" spans="1:18" ht="15.75" thickBot="1">
      <c r="A179" s="80">
        <f t="shared" si="34"/>
        <v>165</v>
      </c>
      <c r="B179" s="216"/>
      <c r="C179" s="79" t="s">
        <v>186</v>
      </c>
      <c r="D179" s="105">
        <f>D127+D152+D177</f>
        <v>1750949.29</v>
      </c>
      <c r="E179" s="105">
        <f>E127+E152+E177</f>
        <v>0</v>
      </c>
      <c r="F179" s="105">
        <f>F127+F152+F177</f>
        <v>1750949.29</v>
      </c>
      <c r="I179" s="105">
        <f>I127+I152+I177</f>
        <v>874949.36021299986</v>
      </c>
      <c r="K179" s="105">
        <f>K127+K152+K177</f>
        <v>1756297.366923077</v>
      </c>
      <c r="N179" s="105">
        <f>N127+N152+N177</f>
        <v>877621.79425146151</v>
      </c>
    </row>
    <row r="180" spans="1:18" ht="15.75" thickTop="1">
      <c r="A180" s="80">
        <f t="shared" si="34"/>
        <v>166</v>
      </c>
      <c r="B180" s="216"/>
      <c r="C180" s="79"/>
      <c r="D180" s="19"/>
      <c r="E180" s="19"/>
      <c r="F180" s="19"/>
      <c r="I180" s="19"/>
    </row>
    <row r="181" spans="1:18">
      <c r="A181" s="80">
        <f t="shared" si="34"/>
        <v>167</v>
      </c>
      <c r="B181" s="216"/>
      <c r="D181" s="19"/>
      <c r="E181" s="19"/>
      <c r="F181" s="19"/>
      <c r="G181" s="8"/>
      <c r="H181" s="18"/>
      <c r="I181" s="19"/>
      <c r="K181" s="19"/>
      <c r="L181" s="8"/>
      <c r="M181" s="18"/>
      <c r="N181" s="19"/>
    </row>
    <row r="182" spans="1:18">
      <c r="A182" s="80">
        <f t="shared" si="34"/>
        <v>168</v>
      </c>
      <c r="B182" s="216"/>
    </row>
    <row r="183" spans="1:18" ht="15.75">
      <c r="A183" s="80">
        <f t="shared" si="34"/>
        <v>169</v>
      </c>
      <c r="B183" s="16" t="s">
        <v>187</v>
      </c>
    </row>
    <row r="184" spans="1:18">
      <c r="A184" s="80">
        <f t="shared" si="34"/>
        <v>170</v>
      </c>
      <c r="B184" s="216"/>
      <c r="H184" s="18"/>
    </row>
    <row r="185" spans="1:18">
      <c r="A185" s="80">
        <f t="shared" si="34"/>
        <v>171</v>
      </c>
      <c r="B185" s="216"/>
      <c r="C185" s="6" t="s">
        <v>178</v>
      </c>
    </row>
    <row r="186" spans="1:18" ht="14.25" customHeight="1">
      <c r="A186" s="80">
        <f t="shared" si="34"/>
        <v>172</v>
      </c>
      <c r="B186" s="218">
        <v>39000</v>
      </c>
      <c r="C186" s="79" t="s">
        <v>126</v>
      </c>
      <c r="D186" s="19">
        <v>5843859.6245595831</v>
      </c>
      <c r="E186" s="14">
        <v>0</v>
      </c>
      <c r="F186" s="14">
        <f>D186+E186</f>
        <v>5843859.6245595831</v>
      </c>
      <c r="G186" s="18">
        <v>9.1300000000000006E-2</v>
      </c>
      <c r="H186" s="18">
        <v>0.49969999999999998</v>
      </c>
      <c r="I186" s="14">
        <f>F186*G186*H186</f>
        <v>266612.12854602828</v>
      </c>
      <c r="K186" s="19">
        <v>5916038.6315099914</v>
      </c>
      <c r="L186" s="18">
        <f>G186</f>
        <v>9.1300000000000006E-2</v>
      </c>
      <c r="M186" s="18">
        <f>H186</f>
        <v>0.49969999999999998</v>
      </c>
      <c r="N186" s="14">
        <f>K186*L186*M186</f>
        <v>269905.12323031406</v>
      </c>
      <c r="R186" s="15"/>
    </row>
    <row r="187" spans="1:18">
      <c r="A187" s="80">
        <f t="shared" si="34"/>
        <v>173</v>
      </c>
      <c r="B187" s="218">
        <v>39005</v>
      </c>
      <c r="C187" s="79" t="s">
        <v>188</v>
      </c>
      <c r="D187" s="10">
        <v>14884953.1</v>
      </c>
      <c r="E187" s="20">
        <v>0</v>
      </c>
      <c r="F187" s="10">
        <f>D187+E187</f>
        <v>14884953.1</v>
      </c>
      <c r="G187" s="18">
        <v>1</v>
      </c>
      <c r="H187" s="18">
        <v>1.503839E-2</v>
      </c>
      <c r="I187" s="10">
        <f>F187*G187*H187</f>
        <v>223845.72984950899</v>
      </c>
      <c r="K187" s="10">
        <v>14884953.099999996</v>
      </c>
      <c r="L187" s="18">
        <f>G187</f>
        <v>1</v>
      </c>
      <c r="M187" s="18">
        <f t="shared" ref="M187:M223" si="41">H187</f>
        <v>1.503839E-2</v>
      </c>
      <c r="N187" s="10">
        <f t="shared" ref="N187:N223" si="42">K187*L187*M187</f>
        <v>223845.72984950893</v>
      </c>
      <c r="R187" s="15"/>
    </row>
    <row r="188" spans="1:18">
      <c r="A188" s="80">
        <f t="shared" si="34"/>
        <v>174</v>
      </c>
      <c r="B188" s="218">
        <v>39009</v>
      </c>
      <c r="C188" s="79" t="s">
        <v>154</v>
      </c>
      <c r="D188" s="10">
        <v>11855420.370075544</v>
      </c>
      <c r="E188" s="20">
        <v>0</v>
      </c>
      <c r="F188" s="10">
        <f t="shared" ref="F188:F223" si="43">D188+E188</f>
        <v>11855420.370075544</v>
      </c>
      <c r="G188" s="18">
        <f>G186</f>
        <v>9.1300000000000006E-2</v>
      </c>
      <c r="H188" s="18">
        <f>H186</f>
        <v>0.49969999999999998</v>
      </c>
      <c r="I188" s="10">
        <f t="shared" ref="I188:I223" si="44">F188*G188*H188</f>
        <v>540875.21993001224</v>
      </c>
      <c r="K188" s="10">
        <v>10800026.115891069</v>
      </c>
      <c r="L188" s="18">
        <f t="shared" ref="L188:L218" si="45">G188</f>
        <v>9.1300000000000006E-2</v>
      </c>
      <c r="M188" s="18">
        <f t="shared" si="41"/>
        <v>0.49969999999999998</v>
      </c>
      <c r="N188" s="10">
        <f t="shared" si="42"/>
        <v>492725.37947511306</v>
      </c>
      <c r="R188" s="15"/>
    </row>
    <row r="189" spans="1:18">
      <c r="A189" s="80">
        <f t="shared" si="34"/>
        <v>175</v>
      </c>
      <c r="B189" s="218">
        <v>39020</v>
      </c>
      <c r="C189" s="79" t="s">
        <v>189</v>
      </c>
      <c r="D189" s="10">
        <v>24632.98</v>
      </c>
      <c r="E189" s="20">
        <v>0</v>
      </c>
      <c r="F189" s="10">
        <f t="shared" si="43"/>
        <v>24632.98</v>
      </c>
      <c r="G189" s="18">
        <f>$G$187</f>
        <v>1</v>
      </c>
      <c r="H189" s="18">
        <v>5.5924710000000002E-2</v>
      </c>
      <c r="I189" s="10">
        <f t="shared" si="44"/>
        <v>1377.5922629358001</v>
      </c>
      <c r="K189" s="10">
        <v>24632.98</v>
      </c>
      <c r="L189" s="18">
        <f t="shared" si="45"/>
        <v>1</v>
      </c>
      <c r="M189" s="18">
        <f t="shared" si="41"/>
        <v>5.5924710000000002E-2</v>
      </c>
      <c r="N189" s="10">
        <f t="shared" si="42"/>
        <v>1377.5922629358001</v>
      </c>
      <c r="R189" s="15"/>
    </row>
    <row r="190" spans="1:18">
      <c r="A190" s="80">
        <f t="shared" si="34"/>
        <v>176</v>
      </c>
      <c r="B190" s="218">
        <v>39029</v>
      </c>
      <c r="C190" s="79" t="s">
        <v>190</v>
      </c>
      <c r="D190" s="10">
        <v>54743.020000000004</v>
      </c>
      <c r="E190" s="20">
        <v>0</v>
      </c>
      <c r="F190" s="10">
        <f t="shared" si="43"/>
        <v>54743.020000000004</v>
      </c>
      <c r="G190" s="18">
        <f>$G$187</f>
        <v>1</v>
      </c>
      <c r="H190" s="18">
        <f>H189</f>
        <v>5.5924710000000002E-2</v>
      </c>
      <c r="I190" s="10">
        <f t="shared" si="44"/>
        <v>3061.4875180242002</v>
      </c>
      <c r="K190" s="10">
        <v>54743.020000000011</v>
      </c>
      <c r="L190" s="18">
        <f t="shared" si="45"/>
        <v>1</v>
      </c>
      <c r="M190" s="18">
        <f t="shared" si="41"/>
        <v>5.5924710000000002E-2</v>
      </c>
      <c r="N190" s="10">
        <f t="shared" si="42"/>
        <v>3061.4875180242007</v>
      </c>
      <c r="R190" s="15"/>
    </row>
    <row r="191" spans="1:18">
      <c r="A191" s="80">
        <f t="shared" si="34"/>
        <v>177</v>
      </c>
      <c r="B191" s="218">
        <v>39100</v>
      </c>
      <c r="C191" s="79" t="s">
        <v>155</v>
      </c>
      <c r="D191" s="10">
        <v>7012419.1772303702</v>
      </c>
      <c r="E191" s="20">
        <v>0</v>
      </c>
      <c r="F191" s="10">
        <f t="shared" si="43"/>
        <v>7012419.1772303702</v>
      </c>
      <c r="G191" s="18">
        <f>G188</f>
        <v>9.1300000000000006E-2</v>
      </c>
      <c r="H191" s="18">
        <f>H188</f>
        <v>0.49969999999999998</v>
      </c>
      <c r="I191" s="10">
        <f t="shared" si="44"/>
        <v>319924.86527930212</v>
      </c>
      <c r="K191" s="10">
        <v>6503800.0889786091</v>
      </c>
      <c r="L191" s="18">
        <f t="shared" si="45"/>
        <v>9.1300000000000006E-2</v>
      </c>
      <c r="M191" s="18">
        <f t="shared" si="41"/>
        <v>0.49969999999999998</v>
      </c>
      <c r="N191" s="10">
        <f t="shared" si="42"/>
        <v>296720.33497743635</v>
      </c>
      <c r="R191" s="15"/>
    </row>
    <row r="192" spans="1:18">
      <c r="A192" s="80">
        <f t="shared" si="34"/>
        <v>178</v>
      </c>
      <c r="B192" s="218">
        <v>39102</v>
      </c>
      <c r="C192" s="79" t="s">
        <v>191</v>
      </c>
      <c r="D192" s="10">
        <v>0</v>
      </c>
      <c r="E192" s="20">
        <v>0</v>
      </c>
      <c r="F192" s="10">
        <f t="shared" si="43"/>
        <v>0</v>
      </c>
      <c r="G192" s="18">
        <f t="shared" ref="G192:H207" si="46">G191</f>
        <v>9.1300000000000006E-2</v>
      </c>
      <c r="H192" s="18">
        <f t="shared" si="46"/>
        <v>0.49969999999999998</v>
      </c>
      <c r="I192" s="10">
        <f t="shared" si="44"/>
        <v>0</v>
      </c>
      <c r="K192" s="10">
        <v>0</v>
      </c>
      <c r="L192" s="18">
        <f t="shared" si="45"/>
        <v>9.1300000000000006E-2</v>
      </c>
      <c r="M192" s="18">
        <f t="shared" si="41"/>
        <v>0.49969999999999998</v>
      </c>
      <c r="N192" s="10">
        <f t="shared" si="42"/>
        <v>0</v>
      </c>
      <c r="R192" s="15"/>
    </row>
    <row r="193" spans="1:18">
      <c r="A193" s="80">
        <f t="shared" si="34"/>
        <v>179</v>
      </c>
      <c r="B193" s="218">
        <v>39103</v>
      </c>
      <c r="C193" s="79" t="s">
        <v>156</v>
      </c>
      <c r="D193" s="10">
        <v>0</v>
      </c>
      <c r="E193" s="20">
        <v>0</v>
      </c>
      <c r="F193" s="10">
        <f t="shared" si="43"/>
        <v>0</v>
      </c>
      <c r="G193" s="18">
        <f t="shared" si="46"/>
        <v>9.1300000000000006E-2</v>
      </c>
      <c r="H193" s="18">
        <f t="shared" si="46"/>
        <v>0.49969999999999998</v>
      </c>
      <c r="I193" s="10">
        <f t="shared" si="44"/>
        <v>0</v>
      </c>
      <c r="K193" s="10">
        <v>0</v>
      </c>
      <c r="L193" s="18">
        <f t="shared" si="45"/>
        <v>9.1300000000000006E-2</v>
      </c>
      <c r="M193" s="18">
        <f t="shared" si="41"/>
        <v>0.49969999999999998</v>
      </c>
      <c r="N193" s="10">
        <f t="shared" si="42"/>
        <v>0</v>
      </c>
      <c r="R193" s="15"/>
    </row>
    <row r="194" spans="1:18">
      <c r="A194" s="80">
        <f t="shared" si="34"/>
        <v>180</v>
      </c>
      <c r="B194" s="218">
        <v>39104</v>
      </c>
      <c r="C194" s="79" t="s">
        <v>192</v>
      </c>
      <c r="D194" s="10">
        <v>71036.47</v>
      </c>
      <c r="E194" s="20">
        <v>0</v>
      </c>
      <c r="F194" s="10">
        <f t="shared" si="43"/>
        <v>71036.47</v>
      </c>
      <c r="G194" s="18">
        <v>1</v>
      </c>
      <c r="H194" s="18">
        <f>$H$187</f>
        <v>1.503839E-2</v>
      </c>
      <c r="I194" s="10">
        <f t="shared" si="44"/>
        <v>1068.2741400833002</v>
      </c>
      <c r="K194" s="10">
        <v>71036.469999999987</v>
      </c>
      <c r="L194" s="18">
        <f t="shared" si="45"/>
        <v>1</v>
      </c>
      <c r="M194" s="18">
        <f t="shared" si="41"/>
        <v>1.503839E-2</v>
      </c>
      <c r="N194" s="10">
        <f t="shared" si="42"/>
        <v>1068.2741400832999</v>
      </c>
      <c r="R194" s="15"/>
    </row>
    <row r="195" spans="1:18">
      <c r="A195" s="80">
        <f t="shared" si="34"/>
        <v>181</v>
      </c>
      <c r="B195" s="218">
        <v>39120</v>
      </c>
      <c r="C195" s="79" t="s">
        <v>193</v>
      </c>
      <c r="D195" s="10">
        <v>307893.22000000003</v>
      </c>
      <c r="E195" s="20">
        <v>0</v>
      </c>
      <c r="F195" s="10">
        <f t="shared" si="43"/>
        <v>307893.22000000003</v>
      </c>
      <c r="G195" s="18">
        <v>1</v>
      </c>
      <c r="H195" s="18">
        <v>5.5924710000000002E-2</v>
      </c>
      <c r="I195" s="10">
        <f t="shared" si="44"/>
        <v>17218.839039466202</v>
      </c>
      <c r="K195" s="10">
        <v>307893.22000000009</v>
      </c>
      <c r="L195" s="18">
        <v>1</v>
      </c>
      <c r="M195" s="18">
        <f t="shared" si="41"/>
        <v>5.5924710000000002E-2</v>
      </c>
      <c r="N195" s="10">
        <f t="shared" si="42"/>
        <v>17218.839039466206</v>
      </c>
      <c r="R195" s="15"/>
    </row>
    <row r="196" spans="1:18">
      <c r="A196" s="80">
        <f t="shared" si="34"/>
        <v>182</v>
      </c>
      <c r="B196" s="218">
        <v>39200</v>
      </c>
      <c r="C196" s="79" t="s">
        <v>157</v>
      </c>
      <c r="D196" s="10">
        <v>315397.35000000003</v>
      </c>
      <c r="E196" s="20">
        <v>0</v>
      </c>
      <c r="F196" s="10">
        <f t="shared" si="43"/>
        <v>315397.35000000003</v>
      </c>
      <c r="G196" s="18">
        <f>G193</f>
        <v>9.1300000000000006E-2</v>
      </c>
      <c r="H196" s="18">
        <f>H193</f>
        <v>0.49969999999999998</v>
      </c>
      <c r="I196" s="10">
        <f t="shared" si="44"/>
        <v>14389.250294083502</v>
      </c>
      <c r="K196" s="10">
        <v>315397.35000000003</v>
      </c>
      <c r="L196" s="18">
        <f t="shared" si="45"/>
        <v>9.1300000000000006E-2</v>
      </c>
      <c r="M196" s="18">
        <f t="shared" si="41"/>
        <v>0.49969999999999998</v>
      </c>
      <c r="N196" s="10">
        <f t="shared" si="42"/>
        <v>14389.250294083502</v>
      </c>
      <c r="R196" s="15"/>
    </row>
    <row r="197" spans="1:18">
      <c r="A197" s="80">
        <f t="shared" si="34"/>
        <v>183</v>
      </c>
      <c r="B197" s="218">
        <v>39300</v>
      </c>
      <c r="C197" s="79" t="s">
        <v>181</v>
      </c>
      <c r="D197" s="10">
        <v>0</v>
      </c>
      <c r="E197" s="20">
        <v>0</v>
      </c>
      <c r="F197" s="10">
        <f t="shared" si="43"/>
        <v>0</v>
      </c>
      <c r="G197" s="18">
        <f t="shared" si="46"/>
        <v>9.1300000000000006E-2</v>
      </c>
      <c r="H197" s="18">
        <f t="shared" si="46"/>
        <v>0.49969999999999998</v>
      </c>
      <c r="I197" s="10">
        <f t="shared" si="44"/>
        <v>0</v>
      </c>
      <c r="K197" s="10">
        <v>0</v>
      </c>
      <c r="L197" s="18">
        <f t="shared" si="45"/>
        <v>9.1300000000000006E-2</v>
      </c>
      <c r="M197" s="18">
        <f t="shared" si="41"/>
        <v>0.49969999999999998</v>
      </c>
      <c r="N197" s="10">
        <f t="shared" si="42"/>
        <v>0</v>
      </c>
      <c r="R197" s="15"/>
    </row>
    <row r="198" spans="1:18">
      <c r="A198" s="80">
        <f t="shared" si="34"/>
        <v>184</v>
      </c>
      <c r="B198" s="218">
        <v>39400</v>
      </c>
      <c r="C198" s="79" t="s">
        <v>159</v>
      </c>
      <c r="D198" s="10">
        <v>30133.930000000008</v>
      </c>
      <c r="E198" s="20">
        <v>0</v>
      </c>
      <c r="F198" s="10">
        <f t="shared" si="43"/>
        <v>30133.930000000008</v>
      </c>
      <c r="G198" s="18">
        <f t="shared" si="46"/>
        <v>9.1300000000000006E-2</v>
      </c>
      <c r="H198" s="18">
        <f t="shared" si="46"/>
        <v>0.49969999999999998</v>
      </c>
      <c r="I198" s="10">
        <f t="shared" si="44"/>
        <v>1374.7885361573003</v>
      </c>
      <c r="K198" s="10">
        <v>47605.662307692313</v>
      </c>
      <c r="L198" s="18">
        <f t="shared" si="45"/>
        <v>9.1300000000000006E-2</v>
      </c>
      <c r="M198" s="18">
        <f t="shared" si="41"/>
        <v>0.49969999999999998</v>
      </c>
      <c r="N198" s="10">
        <f t="shared" si="42"/>
        <v>2171.8945652555462</v>
      </c>
      <c r="R198" s="15"/>
    </row>
    <row r="199" spans="1:18">
      <c r="A199" s="80">
        <f t="shared" si="34"/>
        <v>185</v>
      </c>
      <c r="B199" s="218">
        <v>39420</v>
      </c>
      <c r="C199" s="79" t="s">
        <v>194</v>
      </c>
      <c r="D199" s="10">
        <v>0</v>
      </c>
      <c r="E199" s="20">
        <v>0</v>
      </c>
      <c r="F199" s="10">
        <f t="shared" si="43"/>
        <v>0</v>
      </c>
      <c r="G199" s="18">
        <v>1</v>
      </c>
      <c r="H199" s="18">
        <f>H195</f>
        <v>5.5924710000000002E-2</v>
      </c>
      <c r="I199" s="10">
        <f t="shared" si="44"/>
        <v>0</v>
      </c>
      <c r="K199" s="10">
        <v>0</v>
      </c>
      <c r="L199" s="18">
        <v>1</v>
      </c>
      <c r="M199" s="18">
        <f t="shared" si="41"/>
        <v>5.5924710000000002E-2</v>
      </c>
      <c r="N199" s="10">
        <f t="shared" si="42"/>
        <v>0</v>
      </c>
      <c r="R199" s="15"/>
    </row>
    <row r="200" spans="1:18">
      <c r="A200" s="80">
        <f t="shared" si="34"/>
        <v>186</v>
      </c>
      <c r="B200" s="218">
        <v>39500</v>
      </c>
      <c r="C200" s="79" t="s">
        <v>195</v>
      </c>
      <c r="D200" s="10">
        <v>0</v>
      </c>
      <c r="E200" s="20">
        <v>0</v>
      </c>
      <c r="F200" s="10">
        <f t="shared" si="43"/>
        <v>0</v>
      </c>
      <c r="G200" s="18">
        <f>G198</f>
        <v>9.1300000000000006E-2</v>
      </c>
      <c r="H200" s="18">
        <f>H198</f>
        <v>0.49969999999999998</v>
      </c>
      <c r="I200" s="10">
        <f t="shared" si="44"/>
        <v>0</v>
      </c>
      <c r="K200" s="10">
        <v>0</v>
      </c>
      <c r="L200" s="18">
        <f t="shared" si="45"/>
        <v>9.1300000000000006E-2</v>
      </c>
      <c r="M200" s="18">
        <f t="shared" si="41"/>
        <v>0.49969999999999998</v>
      </c>
      <c r="N200" s="10">
        <f t="shared" si="42"/>
        <v>0</v>
      </c>
      <c r="R200" s="15"/>
    </row>
    <row r="201" spans="1:18">
      <c r="A201" s="80">
        <f t="shared" si="34"/>
        <v>187</v>
      </c>
      <c r="B201" s="218">
        <v>39700</v>
      </c>
      <c r="C201" s="79" t="s">
        <v>163</v>
      </c>
      <c r="D201" s="10">
        <v>616247.06851303065</v>
      </c>
      <c r="E201" s="20">
        <v>0</v>
      </c>
      <c r="F201" s="10">
        <f t="shared" si="43"/>
        <v>616247.06851303065</v>
      </c>
      <c r="G201" s="18">
        <f t="shared" si="46"/>
        <v>9.1300000000000006E-2</v>
      </c>
      <c r="H201" s="18">
        <f t="shared" si="46"/>
        <v>0.49969999999999998</v>
      </c>
      <c r="I201" s="10">
        <f t="shared" si="44"/>
        <v>28114.799670413275</v>
      </c>
      <c r="K201" s="10">
        <v>586444.25593800202</v>
      </c>
      <c r="L201" s="18">
        <f t="shared" si="45"/>
        <v>9.1300000000000006E-2</v>
      </c>
      <c r="M201" s="18">
        <f t="shared" si="41"/>
        <v>0.49969999999999998</v>
      </c>
      <c r="N201" s="10">
        <f t="shared" si="42"/>
        <v>26755.11757539965</v>
      </c>
      <c r="R201" s="15"/>
    </row>
    <row r="202" spans="1:18">
      <c r="A202" s="80">
        <f t="shared" si="34"/>
        <v>188</v>
      </c>
      <c r="B202" s="218">
        <v>39720</v>
      </c>
      <c r="C202" s="79" t="s">
        <v>196</v>
      </c>
      <c r="D202" s="10">
        <v>77436.150000000009</v>
      </c>
      <c r="E202" s="20">
        <v>0</v>
      </c>
      <c r="F202" s="10">
        <f t="shared" si="43"/>
        <v>77436.150000000009</v>
      </c>
      <c r="G202" s="18">
        <v>1</v>
      </c>
      <c r="H202" s="18">
        <f>H195</f>
        <v>5.5924710000000002E-2</v>
      </c>
      <c r="I202" s="10">
        <f t="shared" si="44"/>
        <v>4330.5942322665005</v>
      </c>
      <c r="K202" s="10">
        <v>77436.150000000009</v>
      </c>
      <c r="L202" s="18">
        <v>1</v>
      </c>
      <c r="M202" s="18">
        <f t="shared" si="41"/>
        <v>5.5924710000000002E-2</v>
      </c>
      <c r="N202" s="10">
        <f t="shared" si="42"/>
        <v>4330.5942322665005</v>
      </c>
      <c r="R202" s="15"/>
    </row>
    <row r="203" spans="1:18">
      <c r="A203" s="80">
        <f t="shared" si="34"/>
        <v>189</v>
      </c>
      <c r="B203" s="218">
        <v>39800</v>
      </c>
      <c r="C203" s="79" t="s">
        <v>166</v>
      </c>
      <c r="D203" s="10">
        <v>107930.99</v>
      </c>
      <c r="E203" s="20">
        <v>0</v>
      </c>
      <c r="F203" s="10">
        <f t="shared" si="43"/>
        <v>107930.99</v>
      </c>
      <c r="G203" s="18">
        <f>G201</f>
        <v>9.1300000000000006E-2</v>
      </c>
      <c r="H203" s="18">
        <f>H201</f>
        <v>0.49969999999999998</v>
      </c>
      <c r="I203" s="10">
        <f t="shared" si="44"/>
        <v>4924.0934636839011</v>
      </c>
      <c r="K203" s="10">
        <v>107930.99</v>
      </c>
      <c r="L203" s="18">
        <f t="shared" si="45"/>
        <v>9.1300000000000006E-2</v>
      </c>
      <c r="M203" s="18">
        <f t="shared" si="41"/>
        <v>0.49969999999999998</v>
      </c>
      <c r="N203" s="10">
        <f t="shared" si="42"/>
        <v>4924.0934636839011</v>
      </c>
      <c r="R203" s="15"/>
    </row>
    <row r="204" spans="1:18">
      <c r="A204" s="80">
        <f t="shared" si="34"/>
        <v>190</v>
      </c>
      <c r="B204" s="218">
        <v>39820</v>
      </c>
      <c r="C204" s="79" t="s">
        <v>197</v>
      </c>
      <c r="D204" s="10">
        <v>10581.72</v>
      </c>
      <c r="E204" s="20">
        <v>0</v>
      </c>
      <c r="F204" s="10">
        <f t="shared" si="43"/>
        <v>10581.72</v>
      </c>
      <c r="G204" s="18">
        <v>1</v>
      </c>
      <c r="H204" s="18">
        <f>H195</f>
        <v>5.5924710000000002E-2</v>
      </c>
      <c r="I204" s="10">
        <f t="shared" si="44"/>
        <v>591.77962230119999</v>
      </c>
      <c r="K204" s="10">
        <v>10581.72</v>
      </c>
      <c r="L204" s="18">
        <v>1</v>
      </c>
      <c r="M204" s="18">
        <f t="shared" si="41"/>
        <v>5.5924710000000002E-2</v>
      </c>
      <c r="N204" s="10">
        <f t="shared" si="42"/>
        <v>591.77962230119999</v>
      </c>
      <c r="R204" s="15"/>
    </row>
    <row r="205" spans="1:18">
      <c r="A205" s="80">
        <f t="shared" si="34"/>
        <v>191</v>
      </c>
      <c r="B205" s="218">
        <v>39900</v>
      </c>
      <c r="C205" s="79" t="s">
        <v>183</v>
      </c>
      <c r="D205" s="10">
        <v>0</v>
      </c>
      <c r="E205" s="20">
        <v>0</v>
      </c>
      <c r="F205" s="10">
        <f t="shared" si="43"/>
        <v>0</v>
      </c>
      <c r="G205" s="18">
        <f>G203</f>
        <v>9.1300000000000006E-2</v>
      </c>
      <c r="H205" s="18">
        <f>H203</f>
        <v>0.49969999999999998</v>
      </c>
      <c r="I205" s="10">
        <f t="shared" si="44"/>
        <v>0</v>
      </c>
      <c r="K205" s="10">
        <v>0</v>
      </c>
      <c r="L205" s="18">
        <f t="shared" si="45"/>
        <v>9.1300000000000006E-2</v>
      </c>
      <c r="M205" s="18">
        <f t="shared" si="41"/>
        <v>0.49969999999999998</v>
      </c>
      <c r="N205" s="10">
        <f t="shared" si="42"/>
        <v>0</v>
      </c>
      <c r="R205" s="15"/>
    </row>
    <row r="206" spans="1:18">
      <c r="A206" s="80">
        <f t="shared" si="34"/>
        <v>192</v>
      </c>
      <c r="B206" s="218">
        <v>39901</v>
      </c>
      <c r="C206" s="79" t="s">
        <v>184</v>
      </c>
      <c r="D206" s="10">
        <v>38216682.289728232</v>
      </c>
      <c r="E206" s="20">
        <v>0</v>
      </c>
      <c r="F206" s="10">
        <f t="shared" si="43"/>
        <v>38216682.289728232</v>
      </c>
      <c r="G206" s="18">
        <f t="shared" si="46"/>
        <v>9.1300000000000006E-2</v>
      </c>
      <c r="H206" s="18">
        <f t="shared" si="46"/>
        <v>0.49969999999999998</v>
      </c>
      <c r="I206" s="10">
        <f t="shared" si="44"/>
        <v>1743544.7915981782</v>
      </c>
      <c r="K206" s="10">
        <v>38361367.565650865</v>
      </c>
      <c r="L206" s="18">
        <f t="shared" si="45"/>
        <v>9.1300000000000006E-2</v>
      </c>
      <c r="M206" s="18">
        <f t="shared" si="41"/>
        <v>0.49969999999999998</v>
      </c>
      <c r="N206" s="10">
        <f t="shared" si="42"/>
        <v>1750145.7115143389</v>
      </c>
      <c r="R206" s="15"/>
    </row>
    <row r="207" spans="1:18">
      <c r="A207" s="80">
        <f t="shared" si="34"/>
        <v>193</v>
      </c>
      <c r="B207" s="218">
        <v>39902</v>
      </c>
      <c r="C207" s="79" t="s">
        <v>185</v>
      </c>
      <c r="D207" s="10">
        <v>21917084.795020789</v>
      </c>
      <c r="E207" s="20">
        <v>0</v>
      </c>
      <c r="F207" s="10">
        <f t="shared" si="43"/>
        <v>21917084.795020789</v>
      </c>
      <c r="G207" s="18">
        <f t="shared" si="46"/>
        <v>9.1300000000000006E-2</v>
      </c>
      <c r="H207" s="18">
        <f t="shared" si="46"/>
        <v>0.49969999999999998</v>
      </c>
      <c r="I207" s="10">
        <f t="shared" si="44"/>
        <v>999914.61194016342</v>
      </c>
      <c r="K207" s="10">
        <v>12771335.743071172</v>
      </c>
      <c r="L207" s="18">
        <f t="shared" si="45"/>
        <v>9.1300000000000006E-2</v>
      </c>
      <c r="M207" s="18">
        <f t="shared" si="41"/>
        <v>0.49969999999999998</v>
      </c>
      <c r="N207" s="10">
        <f t="shared" si="42"/>
        <v>582661.66978519631</v>
      </c>
      <c r="R207" s="15"/>
    </row>
    <row r="208" spans="1:18">
      <c r="A208" s="80">
        <f t="shared" si="34"/>
        <v>194</v>
      </c>
      <c r="B208" s="218">
        <v>39903</v>
      </c>
      <c r="C208" s="79" t="s">
        <v>169</v>
      </c>
      <c r="D208" s="10">
        <v>4647457.0187582513</v>
      </c>
      <c r="E208" s="20">
        <v>0</v>
      </c>
      <c r="F208" s="10">
        <f t="shared" si="43"/>
        <v>4647457.0187582513</v>
      </c>
      <c r="G208" s="18">
        <f t="shared" ref="G208:H213" si="47">G207</f>
        <v>9.1300000000000006E-2</v>
      </c>
      <c r="H208" s="18">
        <f t="shared" si="47"/>
        <v>0.49969999999999998</v>
      </c>
      <c r="I208" s="10">
        <f t="shared" si="44"/>
        <v>212029.11905857039</v>
      </c>
      <c r="K208" s="10">
        <v>4547943.3568778746</v>
      </c>
      <c r="L208" s="18">
        <f t="shared" si="45"/>
        <v>9.1300000000000006E-2</v>
      </c>
      <c r="M208" s="18">
        <f t="shared" si="41"/>
        <v>0.49969999999999998</v>
      </c>
      <c r="N208" s="10">
        <f t="shared" si="42"/>
        <v>207489.0460729301</v>
      </c>
      <c r="R208" s="15"/>
    </row>
    <row r="209" spans="1:18">
      <c r="A209" s="80">
        <f t="shared" ref="A209:A268" si="48">A208+1</f>
        <v>195</v>
      </c>
      <c r="B209" s="218">
        <v>39904</v>
      </c>
      <c r="C209" s="79" t="s">
        <v>198</v>
      </c>
      <c r="D209" s="10">
        <v>0</v>
      </c>
      <c r="E209" s="20">
        <v>0</v>
      </c>
      <c r="F209" s="10">
        <f t="shared" si="43"/>
        <v>0</v>
      </c>
      <c r="G209" s="18">
        <f t="shared" si="47"/>
        <v>9.1300000000000006E-2</v>
      </c>
      <c r="H209" s="18">
        <f t="shared" si="47"/>
        <v>0.49969999999999998</v>
      </c>
      <c r="I209" s="10">
        <f t="shared" si="44"/>
        <v>0</v>
      </c>
      <c r="K209" s="10">
        <v>0</v>
      </c>
      <c r="L209" s="18">
        <f t="shared" si="45"/>
        <v>9.1300000000000006E-2</v>
      </c>
      <c r="M209" s="18">
        <f t="shared" si="41"/>
        <v>0.49969999999999998</v>
      </c>
      <c r="N209" s="10">
        <f t="shared" si="42"/>
        <v>0</v>
      </c>
      <c r="R209" s="15"/>
    </row>
    <row r="210" spans="1:18">
      <c r="A210" s="80">
        <f t="shared" si="48"/>
        <v>196</v>
      </c>
      <c r="B210" s="218">
        <v>39905</v>
      </c>
      <c r="C210" s="79" t="s">
        <v>199</v>
      </c>
      <c r="D210" s="10">
        <v>0</v>
      </c>
      <c r="E210" s="20">
        <v>0</v>
      </c>
      <c r="F210" s="10">
        <f t="shared" si="43"/>
        <v>0</v>
      </c>
      <c r="G210" s="18">
        <f t="shared" si="47"/>
        <v>9.1300000000000006E-2</v>
      </c>
      <c r="H210" s="18">
        <f t="shared" si="47"/>
        <v>0.49969999999999998</v>
      </c>
      <c r="I210" s="10">
        <f t="shared" si="44"/>
        <v>0</v>
      </c>
      <c r="K210" s="10">
        <v>0</v>
      </c>
      <c r="L210" s="18">
        <f t="shared" si="45"/>
        <v>9.1300000000000006E-2</v>
      </c>
      <c r="M210" s="18">
        <f t="shared" si="41"/>
        <v>0.49969999999999998</v>
      </c>
      <c r="N210" s="10">
        <f t="shared" si="42"/>
        <v>0</v>
      </c>
      <c r="R210" s="15"/>
    </row>
    <row r="211" spans="1:18">
      <c r="A211" s="80">
        <f t="shared" si="48"/>
        <v>197</v>
      </c>
      <c r="B211" s="218">
        <v>39906</v>
      </c>
      <c r="C211" s="79" t="s">
        <v>170</v>
      </c>
      <c r="D211" s="10">
        <v>4540171.1680672774</v>
      </c>
      <c r="E211" s="20">
        <v>0</v>
      </c>
      <c r="F211" s="10">
        <f t="shared" si="43"/>
        <v>4540171.1680672774</v>
      </c>
      <c r="G211" s="18">
        <f t="shared" si="47"/>
        <v>9.1300000000000006E-2</v>
      </c>
      <c r="H211" s="18">
        <f t="shared" si="47"/>
        <v>0.49969999999999998</v>
      </c>
      <c r="I211" s="10">
        <f t="shared" si="44"/>
        <v>207134.45853397786</v>
      </c>
      <c r="K211" s="10">
        <v>4544444.2557414155</v>
      </c>
      <c r="L211" s="18">
        <f t="shared" si="45"/>
        <v>9.1300000000000006E-2</v>
      </c>
      <c r="M211" s="18">
        <f t="shared" si="41"/>
        <v>0.49969999999999998</v>
      </c>
      <c r="N211" s="10">
        <f t="shared" si="42"/>
        <v>207329.40794643087</v>
      </c>
      <c r="R211" s="15"/>
    </row>
    <row r="212" spans="1:18">
      <c r="A212" s="80">
        <f t="shared" si="48"/>
        <v>198</v>
      </c>
      <c r="B212" s="218">
        <v>39907</v>
      </c>
      <c r="C212" s="79" t="s">
        <v>171</v>
      </c>
      <c r="D212" s="10">
        <v>82727.77</v>
      </c>
      <c r="E212" s="20">
        <v>0</v>
      </c>
      <c r="F212" s="10">
        <f t="shared" si="43"/>
        <v>82727.77</v>
      </c>
      <c r="G212" s="18">
        <f t="shared" si="47"/>
        <v>9.1300000000000006E-2</v>
      </c>
      <c r="H212" s="18">
        <f t="shared" si="47"/>
        <v>0.49969999999999998</v>
      </c>
      <c r="I212" s="10">
        <f t="shared" si="44"/>
        <v>3774.2567868797005</v>
      </c>
      <c r="K212" s="10">
        <v>82727.77</v>
      </c>
      <c r="L212" s="18">
        <f t="shared" si="45"/>
        <v>9.1300000000000006E-2</v>
      </c>
      <c r="M212" s="18">
        <f t="shared" si="41"/>
        <v>0.49969999999999998</v>
      </c>
      <c r="N212" s="10">
        <f t="shared" si="42"/>
        <v>3774.2567868797005</v>
      </c>
      <c r="R212" s="15"/>
    </row>
    <row r="213" spans="1:18">
      <c r="A213" s="80">
        <f t="shared" si="48"/>
        <v>199</v>
      </c>
      <c r="B213" s="218">
        <v>39908</v>
      </c>
      <c r="C213" s="79" t="s">
        <v>172</v>
      </c>
      <c r="D213" s="10">
        <v>98869600.449972868</v>
      </c>
      <c r="E213" s="20">
        <v>0</v>
      </c>
      <c r="F213" s="10">
        <f t="shared" si="43"/>
        <v>98869600.449972868</v>
      </c>
      <c r="G213" s="18">
        <f t="shared" si="47"/>
        <v>9.1300000000000006E-2</v>
      </c>
      <c r="H213" s="18">
        <f t="shared" si="47"/>
        <v>0.49969999999999998</v>
      </c>
      <c r="I213" s="10">
        <f t="shared" si="44"/>
        <v>4510689.2221849374</v>
      </c>
      <c r="K213" s="10">
        <v>96201560.907344565</v>
      </c>
      <c r="L213" s="18">
        <f t="shared" si="45"/>
        <v>9.1300000000000006E-2</v>
      </c>
      <c r="M213" s="18">
        <f t="shared" si="41"/>
        <v>0.49969999999999998</v>
      </c>
      <c r="N213" s="10">
        <f t="shared" si="42"/>
        <v>4388966.294667027</v>
      </c>
      <c r="R213" s="15"/>
    </row>
    <row r="214" spans="1:18">
      <c r="A214" s="80">
        <f t="shared" si="48"/>
        <v>200</v>
      </c>
      <c r="B214" s="218">
        <v>39909</v>
      </c>
      <c r="C214" s="79" t="s">
        <v>200</v>
      </c>
      <c r="D214" s="10">
        <v>0</v>
      </c>
      <c r="E214" s="20">
        <v>0</v>
      </c>
      <c r="F214" s="10">
        <f t="shared" si="43"/>
        <v>0</v>
      </c>
      <c r="G214" s="18">
        <f>G212</f>
        <v>9.1300000000000006E-2</v>
      </c>
      <c r="H214" s="18">
        <f>H212</f>
        <v>0.49969999999999998</v>
      </c>
      <c r="I214" s="10">
        <f t="shared" si="44"/>
        <v>0</v>
      </c>
      <c r="K214" s="10">
        <v>0</v>
      </c>
      <c r="L214" s="18">
        <f t="shared" si="45"/>
        <v>9.1300000000000006E-2</v>
      </c>
      <c r="M214" s="18">
        <f>H214</f>
        <v>0.49969999999999998</v>
      </c>
      <c r="N214" s="10">
        <f t="shared" si="42"/>
        <v>0</v>
      </c>
      <c r="R214" s="15"/>
    </row>
    <row r="215" spans="1:18">
      <c r="A215" s="80">
        <f t="shared" si="48"/>
        <v>201</v>
      </c>
      <c r="B215" s="218">
        <v>39921</v>
      </c>
      <c r="C215" s="79" t="s">
        <v>201</v>
      </c>
      <c r="D215" s="10">
        <v>8696955.5237349253</v>
      </c>
      <c r="E215" s="20">
        <v>0</v>
      </c>
      <c r="F215" s="10">
        <f t="shared" si="43"/>
        <v>8696955.5237349253</v>
      </c>
      <c r="G215" s="18">
        <v>1</v>
      </c>
      <c r="H215" s="18">
        <f>$H$195</f>
        <v>5.5924710000000002E-2</v>
      </c>
      <c r="I215" s="10">
        <f t="shared" si="44"/>
        <v>486374.71554777381</v>
      </c>
      <c r="K215" s="10">
        <v>5331032.544891322</v>
      </c>
      <c r="L215" s="18">
        <v>1</v>
      </c>
      <c r="M215" s="18">
        <f t="shared" si="41"/>
        <v>5.5924710000000002E-2</v>
      </c>
      <c r="N215" s="10">
        <f t="shared" si="42"/>
        <v>298136.4490736092</v>
      </c>
      <c r="R215" s="15"/>
    </row>
    <row r="216" spans="1:18">
      <c r="A216" s="80">
        <f t="shared" si="48"/>
        <v>202</v>
      </c>
      <c r="B216" s="218">
        <v>39922</v>
      </c>
      <c r="C216" s="79" t="s">
        <v>202</v>
      </c>
      <c r="D216" s="10">
        <v>5425528.7999999998</v>
      </c>
      <c r="E216" s="20">
        <v>0</v>
      </c>
      <c r="F216" s="10">
        <f t="shared" si="43"/>
        <v>5425528.7999999998</v>
      </c>
      <c r="G216" s="18">
        <v>1</v>
      </c>
      <c r="H216" s="18">
        <f t="shared" ref="H216:H217" si="49">$H$195</f>
        <v>5.5924710000000002E-2</v>
      </c>
      <c r="I216" s="10">
        <f t="shared" si="44"/>
        <v>303421.12473664799</v>
      </c>
      <c r="K216" s="10">
        <v>5425528.7999999989</v>
      </c>
      <c r="L216" s="18">
        <v>1</v>
      </c>
      <c r="M216" s="18">
        <f t="shared" si="41"/>
        <v>5.5924710000000002E-2</v>
      </c>
      <c r="N216" s="10">
        <f t="shared" si="42"/>
        <v>303421.12473664794</v>
      </c>
      <c r="R216" s="15"/>
    </row>
    <row r="217" spans="1:18">
      <c r="A217" s="80">
        <f t="shared" si="48"/>
        <v>203</v>
      </c>
      <c r="B217" s="218">
        <v>39923</v>
      </c>
      <c r="C217" s="79" t="s">
        <v>203</v>
      </c>
      <c r="D217" s="10">
        <v>813639.92669350537</v>
      </c>
      <c r="E217" s="20">
        <v>0</v>
      </c>
      <c r="F217" s="10">
        <f t="shared" si="43"/>
        <v>813639.92669350537</v>
      </c>
      <c r="G217" s="18">
        <v>1</v>
      </c>
      <c r="H217" s="18">
        <f t="shared" si="49"/>
        <v>5.5924710000000002E-2</v>
      </c>
      <c r="I217" s="10">
        <f t="shared" si="44"/>
        <v>45502.57694475555</v>
      </c>
      <c r="K217" s="10">
        <v>591812.98203627393</v>
      </c>
      <c r="L217" s="18">
        <v>1</v>
      </c>
      <c r="M217" s="18">
        <f t="shared" si="41"/>
        <v>5.5924710000000002E-2</v>
      </c>
      <c r="N217" s="10">
        <f t="shared" si="42"/>
        <v>33096.969394613829</v>
      </c>
      <c r="R217" s="15"/>
    </row>
    <row r="218" spans="1:18">
      <c r="A218" s="80">
        <f t="shared" si="48"/>
        <v>204</v>
      </c>
      <c r="B218" s="218">
        <v>39924</v>
      </c>
      <c r="C218" s="79" t="s">
        <v>204</v>
      </c>
      <c r="D218" s="10">
        <v>0</v>
      </c>
      <c r="E218" s="20">
        <v>0</v>
      </c>
      <c r="F218" s="10">
        <f t="shared" si="43"/>
        <v>0</v>
      </c>
      <c r="G218" s="18">
        <f>G213</f>
        <v>9.1300000000000006E-2</v>
      </c>
      <c r="H218" s="18">
        <f>H213</f>
        <v>0.49969999999999998</v>
      </c>
      <c r="I218" s="10">
        <f t="shared" si="44"/>
        <v>0</v>
      </c>
      <c r="K218" s="10">
        <v>0</v>
      </c>
      <c r="L218" s="18">
        <f t="shared" si="45"/>
        <v>9.1300000000000006E-2</v>
      </c>
      <c r="M218" s="18">
        <f t="shared" si="41"/>
        <v>0.49969999999999998</v>
      </c>
      <c r="N218" s="10">
        <f t="shared" si="42"/>
        <v>0</v>
      </c>
      <c r="R218" s="15"/>
    </row>
    <row r="219" spans="1:18">
      <c r="A219" s="80">
        <f t="shared" si="48"/>
        <v>205</v>
      </c>
      <c r="B219" s="218">
        <v>39926</v>
      </c>
      <c r="C219" s="79" t="s">
        <v>205</v>
      </c>
      <c r="D219" s="10">
        <v>146532.46</v>
      </c>
      <c r="E219" s="20">
        <v>0</v>
      </c>
      <c r="F219" s="10">
        <f t="shared" si="43"/>
        <v>146532.46</v>
      </c>
      <c r="G219" s="18">
        <v>1</v>
      </c>
      <c r="H219" s="18">
        <f>$H$217</f>
        <v>5.5924710000000002E-2</v>
      </c>
      <c r="I219" s="10">
        <f t="shared" si="44"/>
        <v>8194.7853310865994</v>
      </c>
      <c r="K219" s="10">
        <v>146532.46</v>
      </c>
      <c r="L219" s="18">
        <v>1</v>
      </c>
      <c r="M219" s="18">
        <f t="shared" si="41"/>
        <v>5.5924710000000002E-2</v>
      </c>
      <c r="N219" s="10">
        <f t="shared" si="42"/>
        <v>8194.7853310865994</v>
      </c>
      <c r="R219" s="15"/>
    </row>
    <row r="220" spans="1:18">
      <c r="A220" s="80">
        <f t="shared" si="48"/>
        <v>206</v>
      </c>
      <c r="B220" s="218">
        <v>39928</v>
      </c>
      <c r="C220" s="79" t="s">
        <v>206</v>
      </c>
      <c r="D220" s="10">
        <v>29590571.550000001</v>
      </c>
      <c r="E220" s="20">
        <v>0</v>
      </c>
      <c r="F220" s="10">
        <f t="shared" si="43"/>
        <v>29590571.550000001</v>
      </c>
      <c r="G220" s="18">
        <v>1</v>
      </c>
      <c r="H220" s="18">
        <f t="shared" ref="H220" si="50">$H$217</f>
        <v>5.5924710000000002E-2</v>
      </c>
      <c r="I220" s="10">
        <f t="shared" si="44"/>
        <v>1654844.1326680006</v>
      </c>
      <c r="K220" s="10">
        <v>29572964.046923082</v>
      </c>
      <c r="L220" s="18">
        <v>1</v>
      </c>
      <c r="M220" s="18">
        <f t="shared" si="41"/>
        <v>5.5924710000000002E-2</v>
      </c>
      <c r="N220" s="10">
        <f t="shared" si="42"/>
        <v>1653859.4381645999</v>
      </c>
      <c r="R220" s="15"/>
    </row>
    <row r="221" spans="1:18">
      <c r="A221" s="80">
        <f t="shared" si="48"/>
        <v>207</v>
      </c>
      <c r="B221" s="218">
        <v>39931</v>
      </c>
      <c r="C221" s="79" t="s">
        <v>207</v>
      </c>
      <c r="D221" s="10">
        <v>297266.61</v>
      </c>
      <c r="E221" s="20">
        <v>0</v>
      </c>
      <c r="F221" s="10">
        <f t="shared" si="43"/>
        <v>297266.61</v>
      </c>
      <c r="G221" s="18">
        <v>1</v>
      </c>
      <c r="H221" s="18">
        <v>3.5999389999999999E-2</v>
      </c>
      <c r="I221" s="10">
        <f t="shared" si="44"/>
        <v>10701.416627367898</v>
      </c>
      <c r="K221" s="10">
        <v>297266.60999999993</v>
      </c>
      <c r="L221" s="18">
        <v>1</v>
      </c>
      <c r="M221" s="18">
        <f t="shared" si="41"/>
        <v>3.5999389999999999E-2</v>
      </c>
      <c r="N221" s="10">
        <f t="shared" si="42"/>
        <v>10701.416627367897</v>
      </c>
      <c r="R221" s="15"/>
    </row>
    <row r="222" spans="1:18">
      <c r="A222" s="80">
        <f t="shared" si="48"/>
        <v>208</v>
      </c>
      <c r="B222" s="218">
        <v>39932</v>
      </c>
      <c r="C222" s="79" t="s">
        <v>208</v>
      </c>
      <c r="D222" s="10">
        <v>783916.61</v>
      </c>
      <c r="E222" s="20">
        <v>0</v>
      </c>
      <c r="F222" s="10">
        <f t="shared" si="43"/>
        <v>783916.61</v>
      </c>
      <c r="G222" s="18">
        <v>1</v>
      </c>
      <c r="H222" s="18">
        <v>3.5999389999999999E-2</v>
      </c>
      <c r="I222" s="10">
        <f t="shared" si="44"/>
        <v>28220.519770867901</v>
      </c>
      <c r="K222" s="10">
        <v>783916.61</v>
      </c>
      <c r="L222" s="18">
        <v>1</v>
      </c>
      <c r="M222" s="18">
        <f t="shared" si="41"/>
        <v>3.5999389999999999E-2</v>
      </c>
      <c r="N222" s="10">
        <f t="shared" si="42"/>
        <v>28220.519770867901</v>
      </c>
      <c r="R222" s="15"/>
    </row>
    <row r="223" spans="1:18">
      <c r="A223" s="80">
        <f t="shared" si="48"/>
        <v>209</v>
      </c>
      <c r="B223" s="218">
        <v>39938</v>
      </c>
      <c r="C223" s="79" t="s">
        <v>209</v>
      </c>
      <c r="D223" s="10">
        <v>21123036.719999999</v>
      </c>
      <c r="E223" s="20">
        <v>0</v>
      </c>
      <c r="F223" s="10">
        <f t="shared" si="43"/>
        <v>21123036.719999999</v>
      </c>
      <c r="G223" s="18">
        <v>1</v>
      </c>
      <c r="H223" s="18">
        <v>3.5999389999999999E-2</v>
      </c>
      <c r="I223" s="10">
        <f t="shared" si="44"/>
        <v>760416.43686760077</v>
      </c>
      <c r="K223" s="10">
        <v>21123036.720000003</v>
      </c>
      <c r="L223" s="18">
        <v>1</v>
      </c>
      <c r="M223" s="18">
        <f t="shared" si="41"/>
        <v>3.5999389999999999E-2</v>
      </c>
      <c r="N223" s="10">
        <f t="shared" si="42"/>
        <v>760416.43686760089</v>
      </c>
      <c r="R223" s="15"/>
    </row>
    <row r="224" spans="1:18">
      <c r="A224" s="80">
        <f t="shared" si="48"/>
        <v>210</v>
      </c>
      <c r="B224" s="216"/>
      <c r="C224" s="79"/>
      <c r="D224" s="141"/>
      <c r="E224" s="141"/>
      <c r="F224" s="141"/>
      <c r="H224" s="18"/>
      <c r="K224" s="141"/>
      <c r="N224" s="141"/>
    </row>
    <row r="225" spans="1:18" ht="15.75" thickBot="1">
      <c r="A225" s="80">
        <f t="shared" si="48"/>
        <v>211</v>
      </c>
      <c r="B225" s="216"/>
      <c r="C225" s="79" t="s">
        <v>210</v>
      </c>
      <c r="D225" s="198">
        <f>SUM(D186:D223)</f>
        <v>276363856.8623544</v>
      </c>
      <c r="E225" s="198">
        <f>SUM(E186:E223)</f>
        <v>0</v>
      </c>
      <c r="F225" s="198">
        <f>SUM(F186:F223)</f>
        <v>276363856.8623544</v>
      </c>
      <c r="I225" s="198">
        <f>SUM(I186:I223)</f>
        <v>12402471.610981077</v>
      </c>
      <c r="K225" s="198">
        <f>SUM(K186:K223)</f>
        <v>259489990.12716195</v>
      </c>
      <c r="N225" s="198">
        <f>SUM(N186:N223)</f>
        <v>11595499.016985068</v>
      </c>
    </row>
    <row r="226" spans="1:18" ht="15.75" thickTop="1">
      <c r="A226" s="80">
        <f t="shared" si="48"/>
        <v>212</v>
      </c>
      <c r="B226" s="216"/>
      <c r="C226" s="79"/>
      <c r="D226" s="19"/>
      <c r="E226" s="19"/>
      <c r="F226" s="19"/>
      <c r="I226" s="19"/>
    </row>
    <row r="227" spans="1:18">
      <c r="A227" s="80">
        <f t="shared" si="48"/>
        <v>213</v>
      </c>
      <c r="B227" s="216"/>
      <c r="D227" s="19"/>
      <c r="E227" s="19"/>
      <c r="F227" s="19"/>
      <c r="G227" s="18"/>
      <c r="H227" s="18"/>
      <c r="I227" s="19"/>
      <c r="K227" s="19"/>
      <c r="L227" s="18"/>
      <c r="M227" s="18"/>
      <c r="N227" s="19"/>
    </row>
    <row r="228" spans="1:18">
      <c r="A228" s="80">
        <f t="shared" si="48"/>
        <v>214</v>
      </c>
      <c r="B228" s="216"/>
    </row>
    <row r="229" spans="1:18" ht="15.75">
      <c r="A229" s="80">
        <f t="shared" si="48"/>
        <v>215</v>
      </c>
      <c r="B229" s="16" t="s">
        <v>211</v>
      </c>
    </row>
    <row r="230" spans="1:18">
      <c r="A230" s="80">
        <f t="shared" si="48"/>
        <v>216</v>
      </c>
      <c r="B230" s="216"/>
    </row>
    <row r="231" spans="1:18">
      <c r="A231" s="80">
        <f t="shared" si="48"/>
        <v>217</v>
      </c>
      <c r="B231" s="216"/>
      <c r="C231" s="6" t="s">
        <v>178</v>
      </c>
    </row>
    <row r="232" spans="1:18">
      <c r="A232" s="80">
        <f t="shared" si="48"/>
        <v>218</v>
      </c>
      <c r="B232" s="218">
        <v>38900</v>
      </c>
      <c r="C232" s="79" t="s">
        <v>108</v>
      </c>
      <c r="D232" s="19">
        <v>2874239.86</v>
      </c>
      <c r="E232" s="14">
        <v>0</v>
      </c>
      <c r="F232" s="14">
        <f>D232+E232</f>
        <v>2874239.86</v>
      </c>
      <c r="G232" s="18">
        <v>0.109</v>
      </c>
      <c r="H232" s="18">
        <v>0.49459999999999998</v>
      </c>
      <c r="I232" s="14">
        <f>F232*G232*H232</f>
        <v>154954.29478840399</v>
      </c>
      <c r="K232" s="19">
        <v>2874239.86</v>
      </c>
      <c r="L232" s="18">
        <f>G232</f>
        <v>0.109</v>
      </c>
      <c r="M232" s="18">
        <f>H232</f>
        <v>0.49459999999999998</v>
      </c>
      <c r="N232" s="14">
        <f>K232*L232*M232</f>
        <v>154954.29478840399</v>
      </c>
      <c r="P232" s="220"/>
      <c r="R232" s="15"/>
    </row>
    <row r="233" spans="1:18">
      <c r="A233" s="80">
        <f t="shared" si="48"/>
        <v>219</v>
      </c>
      <c r="B233" s="218">
        <v>38910</v>
      </c>
      <c r="C233" s="79" t="s">
        <v>212</v>
      </c>
      <c r="D233" s="10">
        <v>1886442.92</v>
      </c>
      <c r="E233" s="10">
        <v>0</v>
      </c>
      <c r="F233" s="219">
        <f>D233+E233</f>
        <v>1886442.92</v>
      </c>
      <c r="G233" s="18">
        <v>1</v>
      </c>
      <c r="H233" s="18">
        <v>2.983098E-2</v>
      </c>
      <c r="I233" s="10">
        <f>F233*G233*H233</f>
        <v>56274.4410176616</v>
      </c>
      <c r="K233" s="10">
        <v>1886442.9200000006</v>
      </c>
      <c r="L233" s="18">
        <f>G233</f>
        <v>1</v>
      </c>
      <c r="M233" s="18">
        <f>H233</f>
        <v>2.983098E-2</v>
      </c>
      <c r="N233" s="10">
        <f>K233*L233*M233</f>
        <v>56274.441017661622</v>
      </c>
      <c r="P233" s="220"/>
      <c r="R233" s="15"/>
    </row>
    <row r="234" spans="1:18">
      <c r="A234" s="80">
        <f t="shared" si="48"/>
        <v>220</v>
      </c>
      <c r="B234" s="218">
        <v>39000</v>
      </c>
      <c r="C234" s="79" t="s">
        <v>126</v>
      </c>
      <c r="D234" s="10">
        <v>13553449.988813458</v>
      </c>
      <c r="E234" s="10">
        <v>0</v>
      </c>
      <c r="F234" s="219">
        <f t="shared" ref="F234:F255" si="51">D234+E234</f>
        <v>13553449.988813458</v>
      </c>
      <c r="G234" s="18">
        <f>$G$232</f>
        <v>0.109</v>
      </c>
      <c r="H234" s="18">
        <f>$H$232</f>
        <v>0.49459999999999998</v>
      </c>
      <c r="I234" s="10">
        <f t="shared" ref="I234:I260" si="52">F234*G234*H234</f>
        <v>730685.46372691786</v>
      </c>
      <c r="K234" s="10">
        <v>13537284.061739232</v>
      </c>
      <c r="L234" s="18">
        <f t="shared" ref="L234:M255" si="53">G234</f>
        <v>0.109</v>
      </c>
      <c r="M234" s="18">
        <f t="shared" si="53"/>
        <v>0.49459999999999998</v>
      </c>
      <c r="N234" s="10">
        <f t="shared" ref="N234:N260" si="54">K234*L234*M234</f>
        <v>729813.93596604839</v>
      </c>
      <c r="P234" s="220"/>
      <c r="R234" s="15"/>
    </row>
    <row r="235" spans="1:18">
      <c r="A235" s="80">
        <f t="shared" si="48"/>
        <v>221</v>
      </c>
      <c r="B235" s="218">
        <v>39009</v>
      </c>
      <c r="C235" s="79" t="s">
        <v>154</v>
      </c>
      <c r="D235" s="10">
        <v>3170597.68</v>
      </c>
      <c r="E235" s="10">
        <v>0</v>
      </c>
      <c r="F235" s="219">
        <f t="shared" si="51"/>
        <v>3170597.68</v>
      </c>
      <c r="G235" s="18">
        <f>$G$232</f>
        <v>0.109</v>
      </c>
      <c r="H235" s="18">
        <f>$H$232</f>
        <v>0.49459999999999998</v>
      </c>
      <c r="I235" s="10">
        <f t="shared" si="52"/>
        <v>170931.35976555201</v>
      </c>
      <c r="K235" s="10">
        <v>3170597.68</v>
      </c>
      <c r="L235" s="18">
        <f t="shared" si="53"/>
        <v>0.109</v>
      </c>
      <c r="M235" s="18">
        <f t="shared" si="53"/>
        <v>0.49459999999999998</v>
      </c>
      <c r="N235" s="10">
        <f t="shared" si="54"/>
        <v>170931.35976555201</v>
      </c>
      <c r="P235" s="220"/>
      <c r="R235" s="15"/>
    </row>
    <row r="236" spans="1:18">
      <c r="A236" s="80">
        <f t="shared" si="48"/>
        <v>222</v>
      </c>
      <c r="B236" s="218">
        <v>39010</v>
      </c>
      <c r="C236" s="79" t="s">
        <v>213</v>
      </c>
      <c r="D236" s="10">
        <v>12590702.67</v>
      </c>
      <c r="E236" s="10">
        <v>0</v>
      </c>
      <c r="F236" s="219">
        <f t="shared" si="51"/>
        <v>12590702.67</v>
      </c>
      <c r="G236" s="18">
        <v>1</v>
      </c>
      <c r="H236" s="18">
        <f>$H$233</f>
        <v>2.983098E-2</v>
      </c>
      <c r="I236" s="10">
        <f t="shared" si="52"/>
        <v>375592.9995347166</v>
      </c>
      <c r="K236" s="10">
        <v>12590702.669999998</v>
      </c>
      <c r="L236" s="18">
        <f t="shared" si="53"/>
        <v>1</v>
      </c>
      <c r="M236" s="18">
        <f t="shared" si="53"/>
        <v>2.983098E-2</v>
      </c>
      <c r="N236" s="10">
        <f t="shared" si="54"/>
        <v>375592.99953471654</v>
      </c>
      <c r="P236" s="220"/>
      <c r="R236" s="15"/>
    </row>
    <row r="237" spans="1:18">
      <c r="A237" s="80">
        <f t="shared" si="48"/>
        <v>223</v>
      </c>
      <c r="B237" s="218">
        <v>39100</v>
      </c>
      <c r="C237" s="79" t="s">
        <v>155</v>
      </c>
      <c r="D237" s="10">
        <v>2730257.91</v>
      </c>
      <c r="E237" s="10">
        <v>0</v>
      </c>
      <c r="F237" s="219">
        <f t="shared" si="51"/>
        <v>2730257.91</v>
      </c>
      <c r="G237" s="18">
        <f>$G$232</f>
        <v>0.109</v>
      </c>
      <c r="H237" s="18">
        <f>$H$232</f>
        <v>0.49459999999999998</v>
      </c>
      <c r="I237" s="10">
        <f t="shared" si="52"/>
        <v>147192.02628917401</v>
      </c>
      <c r="K237" s="10">
        <v>2730257.9099999997</v>
      </c>
      <c r="L237" s="18">
        <f t="shared" si="53"/>
        <v>0.109</v>
      </c>
      <c r="M237" s="18">
        <f t="shared" si="53"/>
        <v>0.49459999999999998</v>
      </c>
      <c r="N237" s="10">
        <f t="shared" si="54"/>
        <v>147192.02628917398</v>
      </c>
      <c r="P237" s="220"/>
      <c r="R237" s="15"/>
    </row>
    <row r="238" spans="1:18">
      <c r="A238" s="80">
        <f t="shared" si="48"/>
        <v>224</v>
      </c>
      <c r="B238" s="218">
        <v>39101</v>
      </c>
      <c r="C238" s="79" t="s">
        <v>180</v>
      </c>
      <c r="D238" s="10">
        <v>0</v>
      </c>
      <c r="E238" s="10">
        <v>0</v>
      </c>
      <c r="F238" s="219">
        <f t="shared" si="51"/>
        <v>0</v>
      </c>
      <c r="G238" s="18">
        <f t="shared" ref="G238:G239" si="55">$G$232</f>
        <v>0.109</v>
      </c>
      <c r="H238" s="18">
        <f t="shared" ref="H238:H239" si="56">$H$232</f>
        <v>0.49459999999999998</v>
      </c>
      <c r="I238" s="10">
        <f t="shared" si="52"/>
        <v>0</v>
      </c>
      <c r="K238" s="10">
        <v>0</v>
      </c>
      <c r="L238" s="18">
        <f t="shared" si="53"/>
        <v>0.109</v>
      </c>
      <c r="M238" s="18">
        <f t="shared" si="53"/>
        <v>0.49459999999999998</v>
      </c>
      <c r="N238" s="10">
        <f t="shared" si="54"/>
        <v>0</v>
      </c>
      <c r="P238" s="220"/>
      <c r="R238" s="15"/>
    </row>
    <row r="239" spans="1:18">
      <c r="A239" s="80">
        <f t="shared" si="48"/>
        <v>225</v>
      </c>
      <c r="B239" s="218">
        <v>39102</v>
      </c>
      <c r="C239" s="79" t="s">
        <v>214</v>
      </c>
      <c r="D239" s="10">
        <v>0</v>
      </c>
      <c r="E239" s="10">
        <v>0</v>
      </c>
      <c r="F239" s="219">
        <f t="shared" si="51"/>
        <v>0</v>
      </c>
      <c r="G239" s="18">
        <f t="shared" si="55"/>
        <v>0.109</v>
      </c>
      <c r="H239" s="18">
        <f t="shared" si="56"/>
        <v>0.49459999999999998</v>
      </c>
      <c r="I239" s="10">
        <f t="shared" si="52"/>
        <v>0</v>
      </c>
      <c r="K239" s="10">
        <v>0</v>
      </c>
      <c r="L239" s="18">
        <f t="shared" si="53"/>
        <v>0.109</v>
      </c>
      <c r="M239" s="18">
        <f t="shared" si="53"/>
        <v>0.49459999999999998</v>
      </c>
      <c r="N239" s="10">
        <f t="shared" si="54"/>
        <v>0</v>
      </c>
      <c r="P239" s="220"/>
      <c r="R239" s="15"/>
    </row>
    <row r="240" spans="1:18">
      <c r="A240" s="80">
        <f t="shared" si="48"/>
        <v>226</v>
      </c>
      <c r="B240" s="218">
        <v>39103</v>
      </c>
      <c r="C240" s="79" t="s">
        <v>215</v>
      </c>
      <c r="D240" s="10">
        <v>0</v>
      </c>
      <c r="E240" s="10">
        <v>0</v>
      </c>
      <c r="F240" s="219">
        <f t="shared" si="51"/>
        <v>0</v>
      </c>
      <c r="G240" s="18">
        <f>$G$232</f>
        <v>0.109</v>
      </c>
      <c r="H240" s="18">
        <f>$H$232</f>
        <v>0.49459999999999998</v>
      </c>
      <c r="I240" s="10">
        <f t="shared" si="52"/>
        <v>0</v>
      </c>
      <c r="K240" s="10">
        <v>0</v>
      </c>
      <c r="L240" s="18">
        <f t="shared" si="53"/>
        <v>0.109</v>
      </c>
      <c r="M240" s="18">
        <f t="shared" si="53"/>
        <v>0.49459999999999998</v>
      </c>
      <c r="N240" s="10">
        <f t="shared" si="54"/>
        <v>0</v>
      </c>
      <c r="P240" s="220"/>
      <c r="R240" s="15"/>
    </row>
    <row r="241" spans="1:18">
      <c r="A241" s="80">
        <f t="shared" si="48"/>
        <v>227</v>
      </c>
      <c r="B241" s="218">
        <v>39110</v>
      </c>
      <c r="C241" s="79" t="s">
        <v>216</v>
      </c>
      <c r="D241" s="10">
        <v>810063.8949768797</v>
      </c>
      <c r="E241" s="10">
        <v>0</v>
      </c>
      <c r="F241" s="219">
        <f t="shared" si="51"/>
        <v>810063.8949768797</v>
      </c>
      <c r="G241" s="18">
        <v>1</v>
      </c>
      <c r="H241" s="18">
        <f>$H$233</f>
        <v>2.983098E-2</v>
      </c>
      <c r="I241" s="10">
        <f t="shared" si="52"/>
        <v>24164.9998497774</v>
      </c>
      <c r="K241" s="10">
        <v>724072.55535473907</v>
      </c>
      <c r="L241" s="18">
        <f t="shared" si="53"/>
        <v>1</v>
      </c>
      <c r="M241" s="18">
        <f t="shared" si="53"/>
        <v>2.983098E-2</v>
      </c>
      <c r="N241" s="10">
        <f t="shared" si="54"/>
        <v>21599.793917336116</v>
      </c>
      <c r="P241" s="220"/>
      <c r="R241" s="15"/>
    </row>
    <row r="242" spans="1:18">
      <c r="A242" s="80">
        <f t="shared" si="48"/>
        <v>228</v>
      </c>
      <c r="B242" s="218">
        <v>39210</v>
      </c>
      <c r="C242" s="79" t="s">
        <v>217</v>
      </c>
      <c r="D242" s="10">
        <v>74993.77</v>
      </c>
      <c r="E242" s="10">
        <v>0</v>
      </c>
      <c r="F242" s="219">
        <f t="shared" si="51"/>
        <v>74993.77</v>
      </c>
      <c r="G242" s="18">
        <v>1</v>
      </c>
      <c r="H242" s="18">
        <f t="shared" ref="H242:H244" si="57">$H$233</f>
        <v>2.983098E-2</v>
      </c>
      <c r="I242" s="10">
        <f t="shared" si="52"/>
        <v>2237.1376529946001</v>
      </c>
      <c r="K242" s="10">
        <v>79908.335384615406</v>
      </c>
      <c r="L242" s="18">
        <f t="shared" si="53"/>
        <v>1</v>
      </c>
      <c r="M242" s="18">
        <f t="shared" si="53"/>
        <v>2.983098E-2</v>
      </c>
      <c r="N242" s="10">
        <f t="shared" si="54"/>
        <v>2383.7439546917544</v>
      </c>
      <c r="P242" s="220"/>
      <c r="R242" s="15"/>
    </row>
    <row r="243" spans="1:18">
      <c r="A243" s="80">
        <f t="shared" si="48"/>
        <v>229</v>
      </c>
      <c r="B243" s="218">
        <v>39410</v>
      </c>
      <c r="C243" s="79" t="s">
        <v>218</v>
      </c>
      <c r="D243" s="10">
        <v>689746.65464438545</v>
      </c>
      <c r="E243" s="10">
        <v>0</v>
      </c>
      <c r="F243" s="219">
        <f t="shared" si="51"/>
        <v>689746.65464438545</v>
      </c>
      <c r="G243" s="18">
        <v>1</v>
      </c>
      <c r="H243" s="18">
        <f t="shared" si="57"/>
        <v>2.983098E-2</v>
      </c>
      <c r="I243" s="10">
        <f t="shared" si="52"/>
        <v>20575.818659763569</v>
      </c>
      <c r="K243" s="10">
        <v>729333.39592302637</v>
      </c>
      <c r="L243" s="18">
        <f t="shared" si="53"/>
        <v>1</v>
      </c>
      <c r="M243" s="18">
        <f t="shared" si="53"/>
        <v>2.983098E-2</v>
      </c>
      <c r="N243" s="10">
        <f t="shared" si="54"/>
        <v>21756.729947111882</v>
      </c>
      <c r="P243" s="220"/>
      <c r="R243" s="15"/>
    </row>
    <row r="244" spans="1:18">
      <c r="A244" s="80">
        <f t="shared" si="48"/>
        <v>230</v>
      </c>
      <c r="B244" s="218">
        <v>39510</v>
      </c>
      <c r="C244" s="79" t="s">
        <v>219</v>
      </c>
      <c r="D244" s="10">
        <v>0</v>
      </c>
      <c r="E244" s="10">
        <v>0</v>
      </c>
      <c r="F244" s="219">
        <f t="shared" si="51"/>
        <v>0</v>
      </c>
      <c r="G244" s="18">
        <v>1</v>
      </c>
      <c r="H244" s="18">
        <f t="shared" si="57"/>
        <v>2.983098E-2</v>
      </c>
      <c r="I244" s="10">
        <f t="shared" si="52"/>
        <v>0</v>
      </c>
      <c r="K244" s="10">
        <v>0</v>
      </c>
      <c r="L244" s="18">
        <f t="shared" si="53"/>
        <v>1</v>
      </c>
      <c r="M244" s="18">
        <f t="shared" si="53"/>
        <v>2.983098E-2</v>
      </c>
      <c r="N244" s="10">
        <f t="shared" si="54"/>
        <v>0</v>
      </c>
      <c r="P244" s="220"/>
      <c r="R244" s="15"/>
    </row>
    <row r="245" spans="1:18">
      <c r="A245" s="80">
        <f t="shared" si="48"/>
        <v>231</v>
      </c>
      <c r="B245" s="218">
        <v>39700</v>
      </c>
      <c r="C245" s="79" t="s">
        <v>163</v>
      </c>
      <c r="D245" s="10">
        <v>1913117.1099999999</v>
      </c>
      <c r="E245" s="10">
        <v>0</v>
      </c>
      <c r="F245" s="219">
        <f t="shared" si="51"/>
        <v>1913117.1099999999</v>
      </c>
      <c r="G245" s="18">
        <f>$G$232</f>
        <v>0.109</v>
      </c>
      <c r="H245" s="18">
        <f>$H$232</f>
        <v>0.49459999999999998</v>
      </c>
      <c r="I245" s="10">
        <f t="shared" si="52"/>
        <v>103138.821764054</v>
      </c>
      <c r="K245" s="10">
        <v>1913117.1099999996</v>
      </c>
      <c r="L245" s="18">
        <f t="shared" si="53"/>
        <v>0.109</v>
      </c>
      <c r="M245" s="18">
        <f t="shared" si="53"/>
        <v>0.49459999999999998</v>
      </c>
      <c r="N245" s="10">
        <f t="shared" si="54"/>
        <v>103138.82176405398</v>
      </c>
      <c r="P245" s="220"/>
      <c r="R245" s="15"/>
    </row>
    <row r="246" spans="1:18">
      <c r="A246" s="80">
        <f t="shared" si="48"/>
        <v>232</v>
      </c>
      <c r="B246" s="218">
        <v>39710</v>
      </c>
      <c r="C246" s="79" t="s">
        <v>220</v>
      </c>
      <c r="D246" s="10">
        <v>92838.24</v>
      </c>
      <c r="E246" s="10">
        <v>0</v>
      </c>
      <c r="F246" s="219">
        <f>D246+E246</f>
        <v>92838.24</v>
      </c>
      <c r="G246" s="18">
        <v>1</v>
      </c>
      <c r="H246" s="18">
        <f>$H$233</f>
        <v>2.983098E-2</v>
      </c>
      <c r="I246" s="10">
        <f t="shared" si="52"/>
        <v>2769.4556806752003</v>
      </c>
      <c r="K246" s="10">
        <v>92838.24</v>
      </c>
      <c r="L246" s="18">
        <f>G246</f>
        <v>1</v>
      </c>
      <c r="M246" s="18">
        <f>H246</f>
        <v>2.983098E-2</v>
      </c>
      <c r="N246" s="10">
        <f t="shared" si="54"/>
        <v>2769.4556806752003</v>
      </c>
      <c r="P246" s="220"/>
      <c r="R246" s="15"/>
    </row>
    <row r="247" spans="1:18">
      <c r="A247" s="80">
        <f t="shared" si="48"/>
        <v>233</v>
      </c>
      <c r="B247" s="218">
        <v>39800</v>
      </c>
      <c r="C247" s="79" t="s">
        <v>166</v>
      </c>
      <c r="D247" s="10">
        <v>133347.03</v>
      </c>
      <c r="E247" s="10">
        <v>0</v>
      </c>
      <c r="F247" s="219">
        <f t="shared" si="51"/>
        <v>133347.03</v>
      </c>
      <c r="G247" s="18">
        <f t="shared" ref="G247:G255" si="58">$G$232</f>
        <v>0.109</v>
      </c>
      <c r="H247" s="18">
        <f t="shared" ref="H247:H255" si="59">$H$232</f>
        <v>0.49459999999999998</v>
      </c>
      <c r="I247" s="10">
        <f t="shared" si="52"/>
        <v>7188.9250731419997</v>
      </c>
      <c r="K247" s="10">
        <v>133347.03</v>
      </c>
      <c r="L247" s="18">
        <f t="shared" si="53"/>
        <v>0.109</v>
      </c>
      <c r="M247" s="18">
        <f t="shared" si="53"/>
        <v>0.49459999999999998</v>
      </c>
      <c r="N247" s="10">
        <f t="shared" si="54"/>
        <v>7188.9250731419997</v>
      </c>
      <c r="P247" s="220"/>
      <c r="R247" s="15"/>
    </row>
    <row r="248" spans="1:18">
      <c r="A248" s="80">
        <f t="shared" si="48"/>
        <v>234</v>
      </c>
      <c r="B248" s="218">
        <v>39810</v>
      </c>
      <c r="C248" s="79" t="s">
        <v>221</v>
      </c>
      <c r="D248" s="10">
        <v>652864.54416091694</v>
      </c>
      <c r="E248" s="10">
        <v>0</v>
      </c>
      <c r="F248" s="219">
        <f t="shared" si="51"/>
        <v>652864.54416091694</v>
      </c>
      <c r="G248" s="18">
        <v>1</v>
      </c>
      <c r="H248" s="18">
        <f t="shared" ref="H248" si="60">$H$233</f>
        <v>2.983098E-2</v>
      </c>
      <c r="I248" s="10">
        <f t="shared" si="52"/>
        <v>19475.589159573428</v>
      </c>
      <c r="K248" s="10">
        <v>607525.98905014596</v>
      </c>
      <c r="L248" s="18">
        <f t="shared" si="53"/>
        <v>1</v>
      </c>
      <c r="M248" s="18">
        <f t="shared" si="53"/>
        <v>2.983098E-2</v>
      </c>
      <c r="N248" s="10">
        <f t="shared" si="54"/>
        <v>18123.095628835123</v>
      </c>
      <c r="P248" s="220"/>
      <c r="R248" s="15"/>
    </row>
    <row r="249" spans="1:18">
      <c r="A249" s="80">
        <f t="shared" si="48"/>
        <v>235</v>
      </c>
      <c r="B249" s="218">
        <v>39900</v>
      </c>
      <c r="C249" s="79" t="s">
        <v>183</v>
      </c>
      <c r="D249" s="10">
        <v>0</v>
      </c>
      <c r="E249" s="10">
        <v>0</v>
      </c>
      <c r="F249" s="219">
        <f t="shared" si="51"/>
        <v>0</v>
      </c>
      <c r="G249" s="18">
        <f t="shared" si="58"/>
        <v>0.109</v>
      </c>
      <c r="H249" s="18">
        <f t="shared" si="59"/>
        <v>0.49459999999999998</v>
      </c>
      <c r="I249" s="10">
        <f t="shared" si="52"/>
        <v>0</v>
      </c>
      <c r="K249" s="10">
        <v>0</v>
      </c>
      <c r="L249" s="18">
        <f t="shared" si="53"/>
        <v>0.109</v>
      </c>
      <c r="M249" s="18">
        <f t="shared" si="53"/>
        <v>0.49459999999999998</v>
      </c>
      <c r="N249" s="10">
        <f t="shared" si="54"/>
        <v>0</v>
      </c>
      <c r="P249" s="220"/>
      <c r="R249" s="15"/>
    </row>
    <row r="250" spans="1:18">
      <c r="A250" s="80">
        <f t="shared" si="48"/>
        <v>236</v>
      </c>
      <c r="B250" s="218">
        <v>39901</v>
      </c>
      <c r="C250" s="79" t="s">
        <v>184</v>
      </c>
      <c r="D250" s="10">
        <v>5650663.1399999997</v>
      </c>
      <c r="E250" s="10">
        <v>0</v>
      </c>
      <c r="F250" s="219">
        <f t="shared" si="51"/>
        <v>5650663.1399999997</v>
      </c>
      <c r="G250" s="18">
        <f t="shared" si="58"/>
        <v>0.109</v>
      </c>
      <c r="H250" s="18">
        <f t="shared" si="59"/>
        <v>0.49459999999999998</v>
      </c>
      <c r="I250" s="10">
        <f t="shared" si="52"/>
        <v>304635.16080579598</v>
      </c>
      <c r="K250" s="10">
        <v>5650663.1399999997</v>
      </c>
      <c r="L250" s="18">
        <f t="shared" si="53"/>
        <v>0.109</v>
      </c>
      <c r="M250" s="18">
        <f t="shared" si="53"/>
        <v>0.49459999999999998</v>
      </c>
      <c r="N250" s="10">
        <f t="shared" si="54"/>
        <v>304635.16080579598</v>
      </c>
      <c r="P250" s="220"/>
      <c r="R250" s="15"/>
    </row>
    <row r="251" spans="1:18">
      <c r="A251" s="80">
        <f t="shared" si="48"/>
        <v>237</v>
      </c>
      <c r="B251" s="218">
        <v>39902</v>
      </c>
      <c r="C251" s="79" t="s">
        <v>185</v>
      </c>
      <c r="D251" s="10">
        <v>1824739.9100000001</v>
      </c>
      <c r="E251" s="10">
        <v>0</v>
      </c>
      <c r="F251" s="219">
        <f t="shared" si="51"/>
        <v>1824739.9100000001</v>
      </c>
      <c r="G251" s="18">
        <f t="shared" si="58"/>
        <v>0.109</v>
      </c>
      <c r="H251" s="18">
        <f t="shared" si="59"/>
        <v>0.49459999999999998</v>
      </c>
      <c r="I251" s="10">
        <f t="shared" si="52"/>
        <v>98374.28318397401</v>
      </c>
      <c r="K251" s="10">
        <v>1824739.9100000001</v>
      </c>
      <c r="L251" s="18">
        <f t="shared" si="53"/>
        <v>0.109</v>
      </c>
      <c r="M251" s="18">
        <f t="shared" si="53"/>
        <v>0.49459999999999998</v>
      </c>
      <c r="N251" s="10">
        <f t="shared" si="54"/>
        <v>98374.28318397401</v>
      </c>
      <c r="P251" s="220"/>
      <c r="R251" s="15"/>
    </row>
    <row r="252" spans="1:18">
      <c r="A252" s="80">
        <f t="shared" si="48"/>
        <v>238</v>
      </c>
      <c r="B252" s="218">
        <v>39903</v>
      </c>
      <c r="C252" s="79" t="s">
        <v>169</v>
      </c>
      <c r="D252" s="10">
        <v>659278.31000000006</v>
      </c>
      <c r="E252" s="10">
        <v>0</v>
      </c>
      <c r="F252" s="219">
        <f t="shared" si="51"/>
        <v>659278.31000000006</v>
      </c>
      <c r="G252" s="18">
        <f t="shared" si="58"/>
        <v>0.109</v>
      </c>
      <c r="H252" s="18">
        <f t="shared" si="59"/>
        <v>0.49459999999999998</v>
      </c>
      <c r="I252" s="10">
        <f>F252*G252*H252</f>
        <v>35542.616681734005</v>
      </c>
      <c r="K252" s="10">
        <v>659278.31000000029</v>
      </c>
      <c r="L252" s="18">
        <f t="shared" si="53"/>
        <v>0.109</v>
      </c>
      <c r="M252" s="18">
        <f t="shared" si="53"/>
        <v>0.49459999999999998</v>
      </c>
      <c r="N252" s="10">
        <f t="shared" si="54"/>
        <v>35542.616681734013</v>
      </c>
      <c r="P252" s="220"/>
      <c r="R252" s="15"/>
    </row>
    <row r="253" spans="1:18">
      <c r="A253" s="80">
        <f t="shared" si="48"/>
        <v>239</v>
      </c>
      <c r="B253" s="218">
        <v>39906</v>
      </c>
      <c r="C253" s="79" t="s">
        <v>170</v>
      </c>
      <c r="D253" s="10">
        <v>1673779.5899999999</v>
      </c>
      <c r="E253" s="10">
        <v>0</v>
      </c>
      <c r="F253" s="219">
        <f t="shared" si="51"/>
        <v>1673779.5899999999</v>
      </c>
      <c r="G253" s="18">
        <f t="shared" si="58"/>
        <v>0.109</v>
      </c>
      <c r="H253" s="18">
        <f t="shared" si="59"/>
        <v>0.49459999999999998</v>
      </c>
      <c r="I253" s="10">
        <f t="shared" si="52"/>
        <v>90235.80098832598</v>
      </c>
      <c r="K253" s="10">
        <v>1673779.5899999999</v>
      </c>
      <c r="L253" s="18">
        <f t="shared" si="53"/>
        <v>0.109</v>
      </c>
      <c r="M253" s="18">
        <f t="shared" si="53"/>
        <v>0.49459999999999998</v>
      </c>
      <c r="N253" s="10">
        <f t="shared" si="54"/>
        <v>90235.80098832598</v>
      </c>
      <c r="P253" s="220"/>
      <c r="R253" s="15"/>
    </row>
    <row r="254" spans="1:18">
      <c r="A254" s="80">
        <f t="shared" si="48"/>
        <v>240</v>
      </c>
      <c r="B254" s="218">
        <v>39907</v>
      </c>
      <c r="C254" s="79" t="s">
        <v>171</v>
      </c>
      <c r="D254" s="10">
        <v>0</v>
      </c>
      <c r="E254" s="10">
        <v>0</v>
      </c>
      <c r="F254" s="219">
        <f t="shared" si="51"/>
        <v>0</v>
      </c>
      <c r="G254" s="18">
        <f t="shared" si="58"/>
        <v>0.109</v>
      </c>
      <c r="H254" s="18">
        <f t="shared" si="59"/>
        <v>0.49459999999999998</v>
      </c>
      <c r="I254" s="10">
        <f t="shared" si="52"/>
        <v>0</v>
      </c>
      <c r="K254" s="10">
        <v>0</v>
      </c>
      <c r="L254" s="18">
        <f t="shared" si="53"/>
        <v>0.109</v>
      </c>
      <c r="M254" s="18">
        <f t="shared" si="53"/>
        <v>0.49459999999999998</v>
      </c>
      <c r="N254" s="10">
        <f t="shared" si="54"/>
        <v>0</v>
      </c>
      <c r="P254" s="220"/>
      <c r="R254" s="15"/>
    </row>
    <row r="255" spans="1:18">
      <c r="A255" s="80">
        <f t="shared" si="48"/>
        <v>241</v>
      </c>
      <c r="B255" s="218">
        <v>39908</v>
      </c>
      <c r="C255" s="79" t="s">
        <v>172</v>
      </c>
      <c r="D255" s="10">
        <v>104503554.15449008</v>
      </c>
      <c r="E255" s="10">
        <v>0</v>
      </c>
      <c r="F255" s="219">
        <f t="shared" si="51"/>
        <v>104503554.15449008</v>
      </c>
      <c r="G255" s="18">
        <f t="shared" si="58"/>
        <v>0.109</v>
      </c>
      <c r="H255" s="18">
        <f t="shared" si="59"/>
        <v>0.49459999999999998</v>
      </c>
      <c r="I255" s="10">
        <f t="shared" si="52"/>
        <v>5633932.9094443759</v>
      </c>
      <c r="K255" s="10">
        <v>103528616.29393125</v>
      </c>
      <c r="L255" s="18">
        <f t="shared" si="53"/>
        <v>0.109</v>
      </c>
      <c r="M255" s="18">
        <f t="shared" si="53"/>
        <v>0.49459999999999998</v>
      </c>
      <c r="N255" s="10">
        <f t="shared" si="54"/>
        <v>5581372.6444686446</v>
      </c>
      <c r="P255" s="220"/>
      <c r="R255" s="15"/>
    </row>
    <row r="256" spans="1:18">
      <c r="A256" s="80">
        <f t="shared" si="48"/>
        <v>242</v>
      </c>
      <c r="B256" s="218">
        <v>39910</v>
      </c>
      <c r="C256" s="79" t="s">
        <v>222</v>
      </c>
      <c r="D256" s="10">
        <v>217244.96692900255</v>
      </c>
      <c r="E256" s="10">
        <v>0</v>
      </c>
      <c r="F256" s="219">
        <f>D256+E256</f>
        <v>217244.96692900255</v>
      </c>
      <c r="G256" s="18">
        <v>1</v>
      </c>
      <c r="H256" s="18">
        <f>$H$233</f>
        <v>2.983098E-2</v>
      </c>
      <c r="I256" s="10">
        <f t="shared" si="52"/>
        <v>6480.6302635597367</v>
      </c>
      <c r="K256" s="10">
        <v>197683.03121355971</v>
      </c>
      <c r="L256" s="18">
        <f>G256</f>
        <v>1</v>
      </c>
      <c r="M256" s="18">
        <f>H256</f>
        <v>2.983098E-2</v>
      </c>
      <c r="N256" s="10">
        <f t="shared" si="54"/>
        <v>5897.0785504710757</v>
      </c>
      <c r="P256" s="220"/>
      <c r="R256" s="15"/>
    </row>
    <row r="257" spans="1:18">
      <c r="A257" s="80">
        <f t="shared" si="48"/>
        <v>243</v>
      </c>
      <c r="B257" s="218">
        <v>39916</v>
      </c>
      <c r="C257" t="s">
        <v>223</v>
      </c>
      <c r="D257" s="10">
        <v>116342.47</v>
      </c>
      <c r="E257" s="10">
        <v>0</v>
      </c>
      <c r="F257" s="219">
        <f t="shared" ref="F257:F260" si="61">D257+E257</f>
        <v>116342.47</v>
      </c>
      <c r="G257" s="18">
        <v>1</v>
      </c>
      <c r="H257" s="18">
        <f>$H$233</f>
        <v>2.983098E-2</v>
      </c>
      <c r="I257" s="10">
        <f t="shared" si="52"/>
        <v>3470.6098957206</v>
      </c>
      <c r="K257" s="10">
        <v>116342.46999999999</v>
      </c>
      <c r="L257" s="18">
        <f t="shared" ref="L257:M260" si="62">G257</f>
        <v>1</v>
      </c>
      <c r="M257" s="18">
        <f t="shared" si="62"/>
        <v>2.983098E-2</v>
      </c>
      <c r="N257" s="10">
        <f t="shared" si="54"/>
        <v>3470.6098957205995</v>
      </c>
      <c r="P257" s="220"/>
      <c r="R257" s="15"/>
    </row>
    <row r="258" spans="1:18">
      <c r="A258" s="80">
        <f t="shared" si="48"/>
        <v>244</v>
      </c>
      <c r="B258" s="218">
        <v>39917</v>
      </c>
      <c r="C258" t="s">
        <v>224</v>
      </c>
      <c r="D258" s="10">
        <v>3299.04</v>
      </c>
      <c r="E258" s="10">
        <v>0</v>
      </c>
      <c r="F258" s="219">
        <f t="shared" si="61"/>
        <v>3299.04</v>
      </c>
      <c r="G258" s="18">
        <v>1</v>
      </c>
      <c r="H258" s="18">
        <f>$H$233</f>
        <v>2.983098E-2</v>
      </c>
      <c r="I258" s="10">
        <f t="shared" si="52"/>
        <v>98.413596259200006</v>
      </c>
      <c r="K258" s="10">
        <v>3299.0400000000004</v>
      </c>
      <c r="L258" s="18">
        <f t="shared" si="62"/>
        <v>1</v>
      </c>
      <c r="M258" s="18">
        <f t="shared" si="62"/>
        <v>2.983098E-2</v>
      </c>
      <c r="N258" s="10">
        <f t="shared" si="54"/>
        <v>98.413596259200006</v>
      </c>
      <c r="P258" s="220"/>
      <c r="R258" s="15"/>
    </row>
    <row r="259" spans="1:18">
      <c r="A259" s="80">
        <f t="shared" si="48"/>
        <v>245</v>
      </c>
      <c r="B259" s="218">
        <v>39918</v>
      </c>
      <c r="C259" t="s">
        <v>225</v>
      </c>
      <c r="D259" s="10">
        <v>0</v>
      </c>
      <c r="E259" s="10">
        <v>0</v>
      </c>
      <c r="F259" s="219">
        <f t="shared" si="61"/>
        <v>0</v>
      </c>
      <c r="G259" s="18">
        <v>1</v>
      </c>
      <c r="H259" s="18">
        <f>$H$233</f>
        <v>2.983098E-2</v>
      </c>
      <c r="I259" s="10">
        <f t="shared" si="52"/>
        <v>0</v>
      </c>
      <c r="K259" s="10">
        <v>0</v>
      </c>
      <c r="L259" s="18">
        <f t="shared" si="62"/>
        <v>1</v>
      </c>
      <c r="M259" s="18">
        <f t="shared" si="62"/>
        <v>2.983098E-2</v>
      </c>
      <c r="N259" s="10">
        <f t="shared" si="54"/>
        <v>0</v>
      </c>
      <c r="P259" s="220"/>
      <c r="R259" s="15"/>
    </row>
    <row r="260" spans="1:18">
      <c r="A260" s="80">
        <f t="shared" si="48"/>
        <v>246</v>
      </c>
      <c r="B260" s="218">
        <v>39924</v>
      </c>
      <c r="C260" t="s">
        <v>226</v>
      </c>
      <c r="D260" s="10">
        <v>0</v>
      </c>
      <c r="E260" s="10">
        <v>0</v>
      </c>
      <c r="F260" s="219">
        <f t="shared" si="61"/>
        <v>0</v>
      </c>
      <c r="G260" s="18">
        <f t="shared" ref="G260" si="63">$G$232</f>
        <v>0.109</v>
      </c>
      <c r="H260" s="18">
        <f t="shared" ref="H260" si="64">$H$232</f>
        <v>0.49459999999999998</v>
      </c>
      <c r="I260" s="10">
        <f t="shared" si="52"/>
        <v>0</v>
      </c>
      <c r="K260" s="10">
        <v>0</v>
      </c>
      <c r="L260" s="18">
        <f t="shared" si="62"/>
        <v>0.109</v>
      </c>
      <c r="M260" s="18">
        <f t="shared" si="62"/>
        <v>0.49459999999999998</v>
      </c>
      <c r="N260" s="10">
        <f t="shared" si="54"/>
        <v>0</v>
      </c>
      <c r="P260" s="220"/>
      <c r="R260" s="15"/>
    </row>
    <row r="261" spans="1:18">
      <c r="A261" s="80">
        <f t="shared" si="48"/>
        <v>247</v>
      </c>
      <c r="C261" s="79"/>
      <c r="D261" s="141"/>
      <c r="E261" s="141"/>
      <c r="F261" s="141"/>
      <c r="I261" s="141"/>
      <c r="K261" s="141"/>
      <c r="N261" s="141"/>
    </row>
    <row r="262" spans="1:18" ht="15.75" thickBot="1">
      <c r="A262" s="80">
        <f t="shared" si="48"/>
        <v>248</v>
      </c>
      <c r="C262" s="79" t="s">
        <v>227</v>
      </c>
      <c r="D262" s="198">
        <f>SUM(D232:D260)</f>
        <v>155821563.85401472</v>
      </c>
      <c r="E262" s="198">
        <f>SUM(E232:E260)</f>
        <v>0</v>
      </c>
      <c r="F262" s="198">
        <f>SUM(F232:F260)</f>
        <v>155821563.85401472</v>
      </c>
      <c r="I262" s="198">
        <f>SUM(I232:I260)</f>
        <v>7987951.7578221513</v>
      </c>
      <c r="K262" s="198">
        <f>SUM(K232:K260)</f>
        <v>154724069.54259655</v>
      </c>
      <c r="N262" s="198">
        <f>SUM(N232:N260)</f>
        <v>7931346.231498328</v>
      </c>
      <c r="P262" s="10"/>
      <c r="Q262" s="10"/>
    </row>
    <row r="263" spans="1:18" ht="15.75" thickTop="1">
      <c r="A263" s="80">
        <f t="shared" si="48"/>
        <v>249</v>
      </c>
      <c r="C263" s="79"/>
      <c r="D263" s="19"/>
      <c r="E263" s="19"/>
      <c r="F263" s="19"/>
      <c r="I263" s="19"/>
      <c r="K263" s="19"/>
      <c r="N263" s="19"/>
    </row>
    <row r="264" spans="1:18">
      <c r="A264" s="80">
        <f t="shared" si="48"/>
        <v>250</v>
      </c>
      <c r="D264" s="19"/>
      <c r="E264" s="19"/>
      <c r="F264" s="19"/>
      <c r="G264" s="18"/>
      <c r="H264" s="18"/>
      <c r="I264" s="19"/>
      <c r="K264" s="19"/>
      <c r="L264" s="18"/>
      <c r="M264" s="18"/>
      <c r="N264" s="19"/>
    </row>
    <row r="265" spans="1:18">
      <c r="A265" s="80">
        <f t="shared" si="48"/>
        <v>251</v>
      </c>
    </row>
    <row r="266" spans="1:18" ht="15.75" thickBot="1">
      <c r="A266" s="80">
        <f t="shared" si="48"/>
        <v>252</v>
      </c>
      <c r="C266" s="79" t="s">
        <v>228</v>
      </c>
      <c r="D266" s="198">
        <f>D262+D225+D179+D117</f>
        <v>1343699841.3633344</v>
      </c>
      <c r="E266" s="198">
        <f>E262+E225+E179+E117</f>
        <v>0</v>
      </c>
      <c r="F266" s="198">
        <f>F262+F225+F179+F117</f>
        <v>1343699841.3633344</v>
      </c>
      <c r="I266" s="198">
        <f>I262+I225+I179+I117</f>
        <v>931028844.08598149</v>
      </c>
      <c r="K266" s="198">
        <f>K262+K225+K179+K117</f>
        <v>1309113783.6427228</v>
      </c>
      <c r="N266" s="198">
        <f>N262+N225+N179+N117</f>
        <v>913547893.64877605</v>
      </c>
    </row>
    <row r="267" spans="1:18" ht="15.75" thickTop="1">
      <c r="A267" s="80">
        <f t="shared" si="48"/>
        <v>253</v>
      </c>
    </row>
    <row r="268" spans="1:18">
      <c r="A268" s="80">
        <f t="shared" si="48"/>
        <v>254</v>
      </c>
      <c r="C268" s="199"/>
      <c r="D268" s="19"/>
      <c r="E268" s="19"/>
      <c r="F268" s="19"/>
      <c r="I268" s="19"/>
      <c r="K268" s="19"/>
      <c r="N268" s="19"/>
    </row>
    <row r="272" spans="1:18">
      <c r="C272" t="s">
        <v>229</v>
      </c>
    </row>
    <row r="273" spans="3:3">
      <c r="C273" t="s">
        <v>230</v>
      </c>
    </row>
    <row r="275" spans="3:3">
      <c r="C275" s="21" t="s">
        <v>231</v>
      </c>
    </row>
  </sheetData>
  <mergeCells count="4">
    <mergeCell ref="A1:N1"/>
    <mergeCell ref="A2:N2"/>
    <mergeCell ref="A3:N3"/>
    <mergeCell ref="A4:N4"/>
  </mergeCells>
  <printOptions horizontalCentered="1"/>
  <pageMargins left="0.72" right="0.57999999999999996" top="1" bottom="1" header="0.25" footer="0.5"/>
  <pageSetup scale="52" orientation="landscape" r:id="rId1"/>
  <headerFooter alignWithMargins="0">
    <oddHeader xml:space="preserve">&amp;RCASE NO. 2024-00276 
FR 16(8)(b)
ATTACHMENT 1
</oddHeader>
    <oddFooter>&amp;RSchedule &amp;A
Page &amp;P of &amp;N</oddFooter>
  </headerFooter>
  <rowBreaks count="6" manualBreakCount="6">
    <brk id="47" max="13" man="1"/>
    <brk id="86" max="13" man="1"/>
    <brk id="119" max="13" man="1"/>
    <brk id="152" max="13" man="1"/>
    <brk id="181" max="13" man="1"/>
    <brk id="228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C4F71-5777-4F7A-ABA7-56CE655E3693}">
  <sheetPr>
    <tabColor rgb="FF92D050"/>
  </sheetPr>
  <dimension ref="A1:S275"/>
  <sheetViews>
    <sheetView view="pageBreakPreview" zoomScale="80" zoomScaleNormal="100" zoomScaleSheetLayoutView="80" workbookViewId="0">
      <selection sqref="A1:N1"/>
    </sheetView>
  </sheetViews>
  <sheetFormatPr defaultColWidth="8.88671875" defaultRowHeight="15"/>
  <cols>
    <col min="1" max="1" width="5" customWidth="1"/>
    <col min="2" max="2" width="6.88671875" customWidth="1"/>
    <col min="3" max="3" width="36.21875" customWidth="1"/>
    <col min="4" max="4" width="17.5546875" customWidth="1"/>
    <col min="5" max="5" width="12.5546875" bestFit="1" customWidth="1"/>
    <col min="6" max="6" width="15.88671875" customWidth="1"/>
    <col min="7" max="7" width="13.109375" style="77" bestFit="1" customWidth="1"/>
    <col min="8" max="8" width="12.33203125" style="77" customWidth="1"/>
    <col min="9" max="9" width="16" customWidth="1"/>
    <col min="10" max="10" width="3.21875" customWidth="1"/>
    <col min="11" max="11" width="15.44140625" customWidth="1"/>
    <col min="12" max="12" width="12.6640625" style="77" bestFit="1" customWidth="1"/>
    <col min="13" max="13" width="9.77734375" style="77" bestFit="1" customWidth="1"/>
    <col min="14" max="14" width="14.77734375" customWidth="1"/>
    <col min="16" max="17" width="12" bestFit="1" customWidth="1"/>
    <col min="18" max="18" width="7.77734375" customWidth="1"/>
    <col min="19" max="19" width="7.6640625" customWidth="1"/>
  </cols>
  <sheetData>
    <row r="1" spans="1:17">
      <c r="A1" s="228" t="s">
        <v>476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7">
      <c r="A2" s="228" t="s">
        <v>477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7">
      <c r="A3" s="228" t="s">
        <v>68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</row>
    <row r="4" spans="1:17" ht="15.75">
      <c r="A4" s="229" t="str">
        <f>'B.1 F '!A4</f>
        <v>Forecasted Test Period:  Twelve Months Ended March 31, 2026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</row>
    <row r="5" spans="1:17" ht="15.75">
      <c r="A5" s="82"/>
      <c r="B5" s="82"/>
      <c r="C5" s="82"/>
      <c r="D5" s="5"/>
      <c r="E5" s="32"/>
      <c r="F5" s="82"/>
      <c r="K5" s="82"/>
    </row>
    <row r="6" spans="1:17" ht="15.75">
      <c r="A6" s="79" t="str">
        <f>'B.1 F '!A6</f>
        <v>Data:______Base Period__X___Forecasted Period</v>
      </c>
      <c r="E6" s="5"/>
      <c r="N6" s="96" t="s">
        <v>69</v>
      </c>
    </row>
    <row r="7" spans="1:17">
      <c r="A7" s="79" t="str">
        <f>'B.1 F '!A7</f>
        <v>Type of Filing:___X____Original________Updated ________Revised</v>
      </c>
      <c r="B7" s="79"/>
      <c r="I7" s="79"/>
      <c r="J7" s="79"/>
      <c r="N7" s="111" t="s">
        <v>232</v>
      </c>
    </row>
    <row r="8" spans="1:17">
      <c r="A8" s="83" t="str">
        <f>'B.1 F '!A8</f>
        <v>Workpaper Reference No(s).</v>
      </c>
      <c r="B8" s="84"/>
      <c r="C8" s="84"/>
      <c r="I8" s="79"/>
      <c r="J8" s="79"/>
      <c r="N8" s="111" t="str">
        <f>'B.2 B'!N8</f>
        <v>Witness: Waller</v>
      </c>
    </row>
    <row r="9" spans="1:17">
      <c r="A9" s="202"/>
      <c r="D9" s="140"/>
      <c r="E9" s="141"/>
      <c r="F9" s="141"/>
      <c r="G9" s="143"/>
      <c r="H9" s="144"/>
      <c r="I9" s="203"/>
      <c r="J9" s="79"/>
      <c r="K9" s="140"/>
      <c r="L9" s="143"/>
      <c r="M9" s="143"/>
      <c r="N9" s="119"/>
    </row>
    <row r="10" spans="1:17" ht="15.75">
      <c r="A10" s="204"/>
      <c r="D10" s="3">
        <v>46112</v>
      </c>
      <c r="G10" s="77" t="s">
        <v>71</v>
      </c>
      <c r="H10" s="80" t="s">
        <v>72</v>
      </c>
      <c r="I10" s="206"/>
      <c r="J10" s="79"/>
      <c r="K10" s="207"/>
      <c r="L10" s="77" t="s">
        <v>71</v>
      </c>
      <c r="M10" s="80" t="s">
        <v>72</v>
      </c>
      <c r="N10" s="206"/>
    </row>
    <row r="11" spans="1:17" ht="15.75">
      <c r="A11" s="204" t="s">
        <v>31</v>
      </c>
      <c r="B11" s="80" t="s">
        <v>73</v>
      </c>
      <c r="C11" s="122" t="s">
        <v>74</v>
      </c>
      <c r="D11" s="77" t="s">
        <v>75</v>
      </c>
      <c r="E11" s="80"/>
      <c r="F11" s="80" t="s">
        <v>76</v>
      </c>
      <c r="G11" s="80" t="s">
        <v>77</v>
      </c>
      <c r="H11" s="80" t="s">
        <v>78</v>
      </c>
      <c r="I11" s="122" t="s">
        <v>79</v>
      </c>
      <c r="J11" s="80"/>
      <c r="K11" s="4" t="s">
        <v>80</v>
      </c>
      <c r="L11" s="80" t="s">
        <v>77</v>
      </c>
      <c r="M11" s="80" t="s">
        <v>78</v>
      </c>
      <c r="N11" s="122" t="s">
        <v>79</v>
      </c>
    </row>
    <row r="12" spans="1:17">
      <c r="A12" s="128" t="s">
        <v>33</v>
      </c>
      <c r="B12" s="126" t="s">
        <v>33</v>
      </c>
      <c r="C12" s="126" t="s">
        <v>81</v>
      </c>
      <c r="D12" s="128" t="s">
        <v>82</v>
      </c>
      <c r="E12" s="126" t="s">
        <v>83</v>
      </c>
      <c r="F12" s="126" t="s">
        <v>82</v>
      </c>
      <c r="G12" s="126" t="s">
        <v>84</v>
      </c>
      <c r="H12" s="126" t="s">
        <v>84</v>
      </c>
      <c r="I12" s="146" t="s">
        <v>85</v>
      </c>
      <c r="J12" s="80"/>
      <c r="K12" s="128" t="s">
        <v>86</v>
      </c>
      <c r="L12" s="126" t="s">
        <v>84</v>
      </c>
      <c r="M12" s="126" t="s">
        <v>84</v>
      </c>
      <c r="N12" s="146" t="s">
        <v>85</v>
      </c>
      <c r="P12" s="80"/>
      <c r="Q12" s="80"/>
    </row>
    <row r="13" spans="1:17">
      <c r="A13" s="80"/>
      <c r="B13" s="80"/>
      <c r="C13" s="80"/>
      <c r="D13" s="80" t="s">
        <v>87</v>
      </c>
      <c r="E13" s="80" t="s">
        <v>88</v>
      </c>
      <c r="F13" s="80" t="s">
        <v>89</v>
      </c>
      <c r="G13" s="80" t="s">
        <v>90</v>
      </c>
      <c r="H13" s="80" t="s">
        <v>91</v>
      </c>
      <c r="I13" s="80" t="s">
        <v>92</v>
      </c>
      <c r="J13" s="80"/>
      <c r="K13" s="80" t="s">
        <v>93</v>
      </c>
      <c r="L13" s="80" t="s">
        <v>94</v>
      </c>
      <c r="M13" s="80" t="s">
        <v>95</v>
      </c>
      <c r="N13" s="80" t="s">
        <v>96</v>
      </c>
    </row>
    <row r="14" spans="1:17" ht="15.75">
      <c r="B14" s="5" t="s">
        <v>97</v>
      </c>
    </row>
    <row r="15" spans="1:17">
      <c r="A15" s="80">
        <v>1</v>
      </c>
      <c r="C15" s="6" t="s">
        <v>98</v>
      </c>
    </row>
    <row r="16" spans="1:17">
      <c r="A16" s="80">
        <f>A15+1</f>
        <v>2</v>
      </c>
      <c r="B16" s="186">
        <v>30100</v>
      </c>
      <c r="C16" s="79" t="s">
        <v>99</v>
      </c>
      <c r="D16" s="19">
        <v>8329.7199999999993</v>
      </c>
      <c r="E16" s="7">
        <v>0</v>
      </c>
      <c r="F16" s="14">
        <f>D16+E16</f>
        <v>8329.7199999999993</v>
      </c>
      <c r="G16" s="8">
        <v>1</v>
      </c>
      <c r="H16" s="8">
        <f>$G$16</f>
        <v>1</v>
      </c>
      <c r="I16" s="14">
        <f>F16*G16*H16</f>
        <v>8329.7199999999993</v>
      </c>
      <c r="J16" s="9"/>
      <c r="K16" s="19">
        <v>8329.7199999999993</v>
      </c>
      <c r="L16" s="8">
        <f t="shared" ref="L16:M17" si="0">$G$16</f>
        <v>1</v>
      </c>
      <c r="M16" s="8">
        <f t="shared" si="0"/>
        <v>1</v>
      </c>
      <c r="N16" s="214">
        <f>K16*L16*M16</f>
        <v>8329.7199999999993</v>
      </c>
    </row>
    <row r="17" spans="1:14">
      <c r="A17" s="80">
        <f t="shared" ref="A17:A80" si="1">A16+1</f>
        <v>3</v>
      </c>
      <c r="B17" s="186">
        <v>30200</v>
      </c>
      <c r="C17" s="79" t="s">
        <v>100</v>
      </c>
      <c r="D17" s="10">
        <v>119852.69</v>
      </c>
      <c r="E17" s="10">
        <v>0</v>
      </c>
      <c r="F17" s="10">
        <f>D17+E17</f>
        <v>119852.69</v>
      </c>
      <c r="G17" s="8">
        <f>$G$16</f>
        <v>1</v>
      </c>
      <c r="H17" s="8">
        <f>$G$16</f>
        <v>1</v>
      </c>
      <c r="I17" s="10">
        <f>F17*G17*H17</f>
        <v>119852.69</v>
      </c>
      <c r="K17" s="10">
        <v>119852.68999999996</v>
      </c>
      <c r="L17" s="8">
        <f t="shared" si="0"/>
        <v>1</v>
      </c>
      <c r="M17" s="8">
        <f t="shared" si="0"/>
        <v>1</v>
      </c>
      <c r="N17" s="10">
        <f>K17*L17*M17</f>
        <v>119852.68999999996</v>
      </c>
    </row>
    <row r="18" spans="1:14">
      <c r="A18" s="80">
        <f t="shared" si="1"/>
        <v>4</v>
      </c>
      <c r="B18" s="215"/>
      <c r="C18" s="79"/>
      <c r="D18" s="141"/>
      <c r="E18" s="141"/>
      <c r="F18" s="141"/>
      <c r="G18" s="8"/>
      <c r="H18" s="8"/>
      <c r="I18" s="141"/>
      <c r="K18" s="141"/>
      <c r="N18" s="141"/>
    </row>
    <row r="19" spans="1:14">
      <c r="A19" s="80">
        <f t="shared" si="1"/>
        <v>5</v>
      </c>
      <c r="B19" s="215"/>
      <c r="C19" s="79" t="s">
        <v>101</v>
      </c>
      <c r="D19" s="14">
        <f>SUM(D16:D17)</f>
        <v>128182.41</v>
      </c>
      <c r="E19" s="14">
        <f>SUM(E16:E17)</f>
        <v>0</v>
      </c>
      <c r="F19" s="14">
        <f>SUM(F16:F17)</f>
        <v>128182.41</v>
      </c>
      <c r="G19" s="11"/>
      <c r="H19" s="11"/>
      <c r="I19" s="14">
        <f>SUM(I16:I17)</f>
        <v>128182.41</v>
      </c>
      <c r="K19" s="14">
        <f>SUM(K16:K17)</f>
        <v>128182.40999999996</v>
      </c>
      <c r="N19" s="14">
        <f>SUM(N16:N17)</f>
        <v>128182.40999999996</v>
      </c>
    </row>
    <row r="20" spans="1:14">
      <c r="A20" s="80">
        <f t="shared" si="1"/>
        <v>6</v>
      </c>
      <c r="B20" s="215"/>
      <c r="G20" s="8"/>
      <c r="H20" s="8"/>
    </row>
    <row r="21" spans="1:14">
      <c r="A21" s="80">
        <f t="shared" si="1"/>
        <v>7</v>
      </c>
      <c r="B21" s="215"/>
      <c r="C21" s="6" t="s">
        <v>102</v>
      </c>
      <c r="G21" s="8"/>
      <c r="H21" s="8"/>
    </row>
    <row r="22" spans="1:14">
      <c r="A22" s="80">
        <f t="shared" si="1"/>
        <v>8</v>
      </c>
      <c r="B22" s="186">
        <v>32540</v>
      </c>
      <c r="C22" s="79" t="s">
        <v>103</v>
      </c>
      <c r="D22" s="19">
        <v>0</v>
      </c>
      <c r="E22" s="7">
        <v>0</v>
      </c>
      <c r="F22" s="7">
        <f t="shared" ref="F22:F24" si="2">D22+E22</f>
        <v>0</v>
      </c>
      <c r="G22" s="8">
        <f t="shared" ref="G22:H24" si="3">$G$16</f>
        <v>1</v>
      </c>
      <c r="H22" s="8">
        <f t="shared" si="3"/>
        <v>1</v>
      </c>
      <c r="I22" s="7">
        <f t="shared" ref="I22:I24" si="4">F22*G22*H22</f>
        <v>0</v>
      </c>
      <c r="K22" s="19">
        <v>0</v>
      </c>
      <c r="L22" s="8">
        <f t="shared" ref="L22:M24" si="5">$G$16</f>
        <v>1</v>
      </c>
      <c r="M22" s="8">
        <f t="shared" si="5"/>
        <v>1</v>
      </c>
      <c r="N22" s="7">
        <f t="shared" ref="N22:N24" si="6">K22*L22*M22</f>
        <v>0</v>
      </c>
    </row>
    <row r="23" spans="1:14">
      <c r="A23" s="80">
        <f t="shared" si="1"/>
        <v>9</v>
      </c>
      <c r="B23" s="186">
        <v>33202</v>
      </c>
      <c r="C23" s="79" t="s">
        <v>104</v>
      </c>
      <c r="D23" s="10">
        <v>0</v>
      </c>
      <c r="E23" s="10">
        <v>0</v>
      </c>
      <c r="F23" s="10">
        <f t="shared" si="2"/>
        <v>0</v>
      </c>
      <c r="G23" s="8">
        <f t="shared" si="3"/>
        <v>1</v>
      </c>
      <c r="H23" s="8">
        <f t="shared" si="3"/>
        <v>1</v>
      </c>
      <c r="I23" s="10">
        <f t="shared" si="4"/>
        <v>0</v>
      </c>
      <c r="K23" s="10">
        <v>0</v>
      </c>
      <c r="L23" s="8">
        <f t="shared" si="5"/>
        <v>1</v>
      </c>
      <c r="M23" s="8">
        <f t="shared" si="5"/>
        <v>1</v>
      </c>
      <c r="N23" s="10">
        <f t="shared" si="6"/>
        <v>0</v>
      </c>
    </row>
    <row r="24" spans="1:14">
      <c r="A24" s="80">
        <f t="shared" si="1"/>
        <v>10</v>
      </c>
      <c r="B24" s="186">
        <v>33400</v>
      </c>
      <c r="C24" s="79" t="s">
        <v>105</v>
      </c>
      <c r="D24" s="10">
        <v>0</v>
      </c>
      <c r="E24" s="10">
        <v>0</v>
      </c>
      <c r="F24" s="10">
        <f t="shared" si="2"/>
        <v>0</v>
      </c>
      <c r="G24" s="8">
        <f t="shared" si="3"/>
        <v>1</v>
      </c>
      <c r="H24" s="8">
        <f t="shared" si="3"/>
        <v>1</v>
      </c>
      <c r="I24" s="10">
        <f t="shared" si="4"/>
        <v>0</v>
      </c>
      <c r="K24" s="10">
        <v>0</v>
      </c>
      <c r="L24" s="8">
        <f t="shared" si="5"/>
        <v>1</v>
      </c>
      <c r="M24" s="8">
        <f t="shared" si="5"/>
        <v>1</v>
      </c>
      <c r="N24" s="10">
        <f t="shared" si="6"/>
        <v>0</v>
      </c>
    </row>
    <row r="25" spans="1:14">
      <c r="A25" s="80">
        <f t="shared" si="1"/>
        <v>11</v>
      </c>
      <c r="B25" s="215"/>
      <c r="D25" s="141"/>
      <c r="G25" s="8"/>
      <c r="H25" s="8"/>
      <c r="K25" s="141"/>
    </row>
    <row r="26" spans="1:14">
      <c r="A26" s="80">
        <f t="shared" si="1"/>
        <v>12</v>
      </c>
      <c r="B26" s="215"/>
      <c r="C26" t="s">
        <v>106</v>
      </c>
      <c r="D26" s="14">
        <f>SUM(D22:D25)</f>
        <v>0</v>
      </c>
      <c r="E26" s="14">
        <f>SUM(E22:E25)</f>
        <v>0</v>
      </c>
      <c r="F26" s="14">
        <f>SUM(F22:F25)</f>
        <v>0</v>
      </c>
      <c r="G26" s="8"/>
      <c r="H26" s="8"/>
      <c r="I26" s="14">
        <f>SUM(I22:I25)</f>
        <v>0</v>
      </c>
      <c r="K26" s="14">
        <f>SUM(K22:K25)</f>
        <v>0</v>
      </c>
      <c r="N26" s="14">
        <f>SUM(N22:N25)</f>
        <v>0</v>
      </c>
    </row>
    <row r="27" spans="1:14">
      <c r="A27" s="80">
        <f t="shared" si="1"/>
        <v>13</v>
      </c>
      <c r="B27" s="215"/>
      <c r="C27" s="79"/>
      <c r="G27" s="8"/>
      <c r="H27" s="8"/>
    </row>
    <row r="28" spans="1:14">
      <c r="A28" s="80">
        <f t="shared" si="1"/>
        <v>14</v>
      </c>
      <c r="B28" s="215"/>
      <c r="C28" s="6" t="s">
        <v>107</v>
      </c>
      <c r="G28" s="8"/>
      <c r="H28" s="8"/>
    </row>
    <row r="29" spans="1:14">
      <c r="A29" s="80">
        <f t="shared" si="1"/>
        <v>15</v>
      </c>
      <c r="B29" s="186">
        <v>35010</v>
      </c>
      <c r="C29" s="79" t="s">
        <v>108</v>
      </c>
      <c r="D29" s="19">
        <v>261126.69</v>
      </c>
      <c r="E29" s="7">
        <v>0</v>
      </c>
      <c r="F29" s="7">
        <f t="shared" ref="F29:F45" si="7">D29+E29</f>
        <v>261126.69</v>
      </c>
      <c r="G29" s="8">
        <f t="shared" ref="G29:H45" si="8">$G$16</f>
        <v>1</v>
      </c>
      <c r="H29" s="8">
        <f t="shared" si="8"/>
        <v>1</v>
      </c>
      <c r="I29" s="7">
        <f t="shared" ref="I29:I45" si="9">F29*G29*H29</f>
        <v>261126.69</v>
      </c>
      <c r="K29" s="19">
        <v>261126.68999999997</v>
      </c>
      <c r="L29" s="8">
        <f t="shared" ref="L29:M45" si="10">$G$16</f>
        <v>1</v>
      </c>
      <c r="M29" s="8">
        <f t="shared" si="10"/>
        <v>1</v>
      </c>
      <c r="N29" s="7">
        <f t="shared" ref="N29:N45" si="11">K29*L29*M29</f>
        <v>261126.68999999997</v>
      </c>
    </row>
    <row r="30" spans="1:14">
      <c r="A30" s="80">
        <f t="shared" si="1"/>
        <v>16</v>
      </c>
      <c r="B30" s="186">
        <v>35020</v>
      </c>
      <c r="C30" s="79" t="s">
        <v>109</v>
      </c>
      <c r="D30" s="10">
        <v>4681.58</v>
      </c>
      <c r="E30" s="10">
        <v>0</v>
      </c>
      <c r="F30" s="10">
        <f t="shared" si="7"/>
        <v>4681.58</v>
      </c>
      <c r="G30" s="8">
        <f t="shared" si="8"/>
        <v>1</v>
      </c>
      <c r="H30" s="8">
        <f t="shared" si="8"/>
        <v>1</v>
      </c>
      <c r="I30" s="10">
        <f t="shared" si="9"/>
        <v>4681.58</v>
      </c>
      <c r="K30" s="10">
        <v>4681.5800000000008</v>
      </c>
      <c r="L30" s="8">
        <f t="shared" si="10"/>
        <v>1</v>
      </c>
      <c r="M30" s="8">
        <f t="shared" si="10"/>
        <v>1</v>
      </c>
      <c r="N30" s="10">
        <f t="shared" si="11"/>
        <v>4681.5800000000008</v>
      </c>
    </row>
    <row r="31" spans="1:14">
      <c r="A31" s="80">
        <f t="shared" si="1"/>
        <v>17</v>
      </c>
      <c r="B31" s="186">
        <v>35100</v>
      </c>
      <c r="C31" s="79" t="s">
        <v>110</v>
      </c>
      <c r="D31" s="10">
        <v>17916.189999999999</v>
      </c>
      <c r="E31" s="10">
        <v>0</v>
      </c>
      <c r="F31" s="10">
        <f t="shared" si="7"/>
        <v>17916.189999999999</v>
      </c>
      <c r="G31" s="8">
        <f t="shared" si="8"/>
        <v>1</v>
      </c>
      <c r="H31" s="8">
        <f t="shared" si="8"/>
        <v>1</v>
      </c>
      <c r="I31" s="10">
        <f t="shared" si="9"/>
        <v>17916.189999999999</v>
      </c>
      <c r="K31" s="10">
        <v>17916.189999999999</v>
      </c>
      <c r="L31" s="8">
        <f t="shared" si="10"/>
        <v>1</v>
      </c>
      <c r="M31" s="8">
        <f t="shared" si="10"/>
        <v>1</v>
      </c>
      <c r="N31" s="10">
        <f t="shared" si="11"/>
        <v>17916.189999999999</v>
      </c>
    </row>
    <row r="32" spans="1:14">
      <c r="A32" s="80">
        <f t="shared" si="1"/>
        <v>18</v>
      </c>
      <c r="B32" s="186">
        <v>35102</v>
      </c>
      <c r="C32" s="79" t="s">
        <v>111</v>
      </c>
      <c r="D32" s="10">
        <v>223508.12000000002</v>
      </c>
      <c r="E32" s="10">
        <v>0</v>
      </c>
      <c r="F32" s="10">
        <f t="shared" si="7"/>
        <v>223508.12000000002</v>
      </c>
      <c r="G32" s="8">
        <f t="shared" si="8"/>
        <v>1</v>
      </c>
      <c r="H32" s="8">
        <f t="shared" si="8"/>
        <v>1</v>
      </c>
      <c r="I32" s="10">
        <f t="shared" si="9"/>
        <v>223508.12000000002</v>
      </c>
      <c r="K32" s="10">
        <v>223508.12000000008</v>
      </c>
      <c r="L32" s="8">
        <f t="shared" si="10"/>
        <v>1</v>
      </c>
      <c r="M32" s="8">
        <f t="shared" si="10"/>
        <v>1</v>
      </c>
      <c r="N32" s="10">
        <f t="shared" si="11"/>
        <v>223508.12000000008</v>
      </c>
    </row>
    <row r="33" spans="1:14">
      <c r="A33" s="80">
        <f t="shared" si="1"/>
        <v>19</v>
      </c>
      <c r="B33" s="186">
        <v>35103</v>
      </c>
      <c r="C33" s="79" t="s">
        <v>112</v>
      </c>
      <c r="D33" s="10">
        <v>23138.38</v>
      </c>
      <c r="E33" s="10">
        <v>0</v>
      </c>
      <c r="F33" s="10">
        <f t="shared" si="7"/>
        <v>23138.38</v>
      </c>
      <c r="G33" s="8">
        <f t="shared" si="8"/>
        <v>1</v>
      </c>
      <c r="H33" s="8">
        <f t="shared" si="8"/>
        <v>1</v>
      </c>
      <c r="I33" s="10">
        <f t="shared" si="9"/>
        <v>23138.38</v>
      </c>
      <c r="K33" s="10">
        <v>23138.38</v>
      </c>
      <c r="L33" s="8">
        <f t="shared" si="10"/>
        <v>1</v>
      </c>
      <c r="M33" s="8">
        <f t="shared" si="10"/>
        <v>1</v>
      </c>
      <c r="N33" s="10">
        <f t="shared" si="11"/>
        <v>23138.38</v>
      </c>
    </row>
    <row r="34" spans="1:14">
      <c r="A34" s="80">
        <f t="shared" si="1"/>
        <v>20</v>
      </c>
      <c r="B34" s="186">
        <v>35104</v>
      </c>
      <c r="C34" s="79" t="s">
        <v>113</v>
      </c>
      <c r="D34" s="10">
        <v>137442.53</v>
      </c>
      <c r="E34" s="10">
        <v>0</v>
      </c>
      <c r="F34" s="10">
        <f t="shared" si="7"/>
        <v>137442.53</v>
      </c>
      <c r="G34" s="8">
        <f t="shared" si="8"/>
        <v>1</v>
      </c>
      <c r="H34" s="8">
        <f t="shared" si="8"/>
        <v>1</v>
      </c>
      <c r="I34" s="10">
        <f t="shared" si="9"/>
        <v>137442.53</v>
      </c>
      <c r="K34" s="10">
        <v>137442.53</v>
      </c>
      <c r="L34" s="8">
        <f t="shared" si="10"/>
        <v>1</v>
      </c>
      <c r="M34" s="8">
        <f t="shared" si="10"/>
        <v>1</v>
      </c>
      <c r="N34" s="10">
        <f t="shared" si="11"/>
        <v>137442.53</v>
      </c>
    </row>
    <row r="35" spans="1:14">
      <c r="A35" s="80">
        <f t="shared" si="1"/>
        <v>21</v>
      </c>
      <c r="B35" s="186">
        <v>35200</v>
      </c>
      <c r="C35" s="79" t="s">
        <v>114</v>
      </c>
      <c r="D35" s="10">
        <v>13339671.709999999</v>
      </c>
      <c r="E35" s="10">
        <v>0</v>
      </c>
      <c r="F35" s="10">
        <f t="shared" si="7"/>
        <v>13339671.709999999</v>
      </c>
      <c r="G35" s="8">
        <f t="shared" si="8"/>
        <v>1</v>
      </c>
      <c r="H35" s="8">
        <f t="shared" si="8"/>
        <v>1</v>
      </c>
      <c r="I35" s="10">
        <f t="shared" si="9"/>
        <v>13339671.709999999</v>
      </c>
      <c r="K35" s="10">
        <v>12534611.171538461</v>
      </c>
      <c r="L35" s="8">
        <f t="shared" si="10"/>
        <v>1</v>
      </c>
      <c r="M35" s="8">
        <f t="shared" si="10"/>
        <v>1</v>
      </c>
      <c r="N35" s="10">
        <f t="shared" si="11"/>
        <v>12534611.171538461</v>
      </c>
    </row>
    <row r="36" spans="1:14">
      <c r="A36" s="80">
        <f t="shared" si="1"/>
        <v>22</v>
      </c>
      <c r="B36" s="186">
        <v>35201</v>
      </c>
      <c r="C36" s="79" t="s">
        <v>115</v>
      </c>
      <c r="D36" s="10">
        <v>1699998.54</v>
      </c>
      <c r="E36" s="10">
        <v>0</v>
      </c>
      <c r="F36" s="10">
        <f t="shared" si="7"/>
        <v>1699998.54</v>
      </c>
      <c r="G36" s="8">
        <f t="shared" si="8"/>
        <v>1</v>
      </c>
      <c r="H36" s="8">
        <f t="shared" si="8"/>
        <v>1</v>
      </c>
      <c r="I36" s="10">
        <f t="shared" si="9"/>
        <v>1699998.54</v>
      </c>
      <c r="K36" s="10">
        <v>1699998.5399999993</v>
      </c>
      <c r="L36" s="8">
        <f t="shared" si="10"/>
        <v>1</v>
      </c>
      <c r="M36" s="8">
        <f t="shared" si="10"/>
        <v>1</v>
      </c>
      <c r="N36" s="10">
        <f t="shared" si="11"/>
        <v>1699998.5399999993</v>
      </c>
    </row>
    <row r="37" spans="1:14">
      <c r="A37" s="80">
        <f t="shared" si="1"/>
        <v>23</v>
      </c>
      <c r="B37" s="186">
        <v>35202</v>
      </c>
      <c r="C37" s="79" t="s">
        <v>116</v>
      </c>
      <c r="D37" s="10">
        <v>667359.07999999996</v>
      </c>
      <c r="E37" s="10">
        <v>0</v>
      </c>
      <c r="F37" s="10">
        <f t="shared" si="7"/>
        <v>667359.07999999996</v>
      </c>
      <c r="G37" s="8">
        <f t="shared" si="8"/>
        <v>1</v>
      </c>
      <c r="H37" s="8">
        <f t="shared" si="8"/>
        <v>1</v>
      </c>
      <c r="I37" s="10">
        <f t="shared" si="9"/>
        <v>667359.07999999996</v>
      </c>
      <c r="K37" s="10">
        <v>667359.07999999996</v>
      </c>
      <c r="L37" s="8">
        <f t="shared" si="10"/>
        <v>1</v>
      </c>
      <c r="M37" s="8">
        <f t="shared" si="10"/>
        <v>1</v>
      </c>
      <c r="N37" s="10">
        <f t="shared" si="11"/>
        <v>667359.07999999996</v>
      </c>
    </row>
    <row r="38" spans="1:14">
      <c r="A38" s="80">
        <f t="shared" si="1"/>
        <v>24</v>
      </c>
      <c r="B38" s="186">
        <v>35203</v>
      </c>
      <c r="C38" s="79" t="s">
        <v>117</v>
      </c>
      <c r="D38" s="10">
        <v>1694832.96</v>
      </c>
      <c r="E38" s="10">
        <v>0</v>
      </c>
      <c r="F38" s="10">
        <f t="shared" si="7"/>
        <v>1694832.96</v>
      </c>
      <c r="G38" s="8">
        <f t="shared" si="8"/>
        <v>1</v>
      </c>
      <c r="H38" s="8">
        <f t="shared" si="8"/>
        <v>1</v>
      </c>
      <c r="I38" s="10">
        <f t="shared" si="9"/>
        <v>1694832.96</v>
      </c>
      <c r="K38" s="10">
        <v>1694832.9600000007</v>
      </c>
      <c r="L38" s="8">
        <f t="shared" si="10"/>
        <v>1</v>
      </c>
      <c r="M38" s="8">
        <f t="shared" si="10"/>
        <v>1</v>
      </c>
      <c r="N38" s="10">
        <f t="shared" si="11"/>
        <v>1694832.9600000007</v>
      </c>
    </row>
    <row r="39" spans="1:14">
      <c r="A39" s="80">
        <f t="shared" si="1"/>
        <v>25</v>
      </c>
      <c r="B39" s="186">
        <v>35210</v>
      </c>
      <c r="C39" s="79" t="s">
        <v>118</v>
      </c>
      <c r="D39" s="10">
        <v>178530.09</v>
      </c>
      <c r="E39" s="10">
        <v>0</v>
      </c>
      <c r="F39" s="10">
        <f t="shared" si="7"/>
        <v>178530.09</v>
      </c>
      <c r="G39" s="8">
        <f t="shared" si="8"/>
        <v>1</v>
      </c>
      <c r="H39" s="8">
        <f t="shared" si="8"/>
        <v>1</v>
      </c>
      <c r="I39" s="10">
        <f t="shared" si="9"/>
        <v>178530.09</v>
      </c>
      <c r="K39" s="10">
        <v>178530.09000000003</v>
      </c>
      <c r="L39" s="8">
        <f t="shared" si="10"/>
        <v>1</v>
      </c>
      <c r="M39" s="8">
        <f t="shared" si="10"/>
        <v>1</v>
      </c>
      <c r="N39" s="10">
        <f t="shared" si="11"/>
        <v>178530.09000000003</v>
      </c>
    </row>
    <row r="40" spans="1:14">
      <c r="A40" s="80">
        <f t="shared" si="1"/>
        <v>26</v>
      </c>
      <c r="B40" s="186">
        <v>35211</v>
      </c>
      <c r="C40" s="79" t="s">
        <v>119</v>
      </c>
      <c r="D40" s="10">
        <v>54614.270000000004</v>
      </c>
      <c r="E40" s="10">
        <v>0</v>
      </c>
      <c r="F40" s="10">
        <f t="shared" si="7"/>
        <v>54614.270000000004</v>
      </c>
      <c r="G40" s="8">
        <f t="shared" si="8"/>
        <v>1</v>
      </c>
      <c r="H40" s="8">
        <f t="shared" si="8"/>
        <v>1</v>
      </c>
      <c r="I40" s="10">
        <f t="shared" si="9"/>
        <v>54614.270000000004</v>
      </c>
      <c r="K40" s="10">
        <v>54614.270000000011</v>
      </c>
      <c r="L40" s="8">
        <f t="shared" si="10"/>
        <v>1</v>
      </c>
      <c r="M40" s="8">
        <f t="shared" si="10"/>
        <v>1</v>
      </c>
      <c r="N40" s="10">
        <f t="shared" si="11"/>
        <v>54614.270000000011</v>
      </c>
    </row>
    <row r="41" spans="1:14">
      <c r="A41" s="80">
        <f t="shared" si="1"/>
        <v>27</v>
      </c>
      <c r="B41" s="186">
        <v>35301</v>
      </c>
      <c r="C41" t="s">
        <v>120</v>
      </c>
      <c r="D41" s="10">
        <v>175350.37</v>
      </c>
      <c r="E41" s="10">
        <v>0</v>
      </c>
      <c r="F41" s="10">
        <f t="shared" si="7"/>
        <v>175350.37</v>
      </c>
      <c r="G41" s="8">
        <f t="shared" si="8"/>
        <v>1</v>
      </c>
      <c r="H41" s="8">
        <f t="shared" si="8"/>
        <v>1</v>
      </c>
      <c r="I41" s="10">
        <f t="shared" si="9"/>
        <v>175350.37</v>
      </c>
      <c r="K41" s="10">
        <v>175350.37000000005</v>
      </c>
      <c r="L41" s="8">
        <f t="shared" si="10"/>
        <v>1</v>
      </c>
      <c r="M41" s="8">
        <f t="shared" si="10"/>
        <v>1</v>
      </c>
      <c r="N41" s="10">
        <f t="shared" si="11"/>
        <v>175350.37000000005</v>
      </c>
    </row>
    <row r="42" spans="1:14">
      <c r="A42" s="80">
        <f t="shared" si="1"/>
        <v>28</v>
      </c>
      <c r="B42" s="186">
        <v>35302</v>
      </c>
      <c r="C42" s="79" t="s">
        <v>104</v>
      </c>
      <c r="D42" s="10">
        <v>209318.9</v>
      </c>
      <c r="E42" s="10">
        <v>0</v>
      </c>
      <c r="F42" s="10">
        <f t="shared" si="7"/>
        <v>209318.9</v>
      </c>
      <c r="G42" s="8">
        <f t="shared" si="8"/>
        <v>1</v>
      </c>
      <c r="H42" s="8">
        <f t="shared" si="8"/>
        <v>1</v>
      </c>
      <c r="I42" s="10">
        <f t="shared" si="9"/>
        <v>209318.9</v>
      </c>
      <c r="K42" s="10">
        <v>209318.89999999994</v>
      </c>
      <c r="L42" s="8">
        <f t="shared" si="10"/>
        <v>1</v>
      </c>
      <c r="M42" s="8">
        <f t="shared" si="10"/>
        <v>1</v>
      </c>
      <c r="N42" s="10">
        <f t="shared" si="11"/>
        <v>209318.89999999994</v>
      </c>
    </row>
    <row r="43" spans="1:14">
      <c r="A43" s="80">
        <f t="shared" si="1"/>
        <v>29</v>
      </c>
      <c r="B43" s="186">
        <v>35400</v>
      </c>
      <c r="C43" s="79" t="s">
        <v>121</v>
      </c>
      <c r="D43" s="10">
        <v>18065905.100000001</v>
      </c>
      <c r="E43" s="10">
        <v>0</v>
      </c>
      <c r="F43" s="10">
        <f t="shared" si="7"/>
        <v>18065905.100000001</v>
      </c>
      <c r="G43" s="8">
        <f t="shared" si="8"/>
        <v>1</v>
      </c>
      <c r="H43" s="8">
        <f t="shared" si="8"/>
        <v>1</v>
      </c>
      <c r="I43" s="10">
        <f t="shared" si="9"/>
        <v>18065905.100000001</v>
      </c>
      <c r="K43" s="10">
        <v>18065905.099999998</v>
      </c>
      <c r="L43" s="8">
        <f t="shared" si="10"/>
        <v>1</v>
      </c>
      <c r="M43" s="8">
        <f t="shared" si="10"/>
        <v>1</v>
      </c>
      <c r="N43" s="10">
        <f t="shared" si="11"/>
        <v>18065905.099999998</v>
      </c>
    </row>
    <row r="44" spans="1:14">
      <c r="A44" s="80">
        <f t="shared" si="1"/>
        <v>30</v>
      </c>
      <c r="B44" s="186">
        <v>35500</v>
      </c>
      <c r="C44" s="79" t="s">
        <v>122</v>
      </c>
      <c r="D44" s="10">
        <v>273084.38</v>
      </c>
      <c r="E44" s="10">
        <v>0</v>
      </c>
      <c r="F44" s="10">
        <f t="shared" si="7"/>
        <v>273084.38</v>
      </c>
      <c r="G44" s="8">
        <f t="shared" si="8"/>
        <v>1</v>
      </c>
      <c r="H44" s="8">
        <f t="shared" si="8"/>
        <v>1</v>
      </c>
      <c r="I44" s="10">
        <f t="shared" si="9"/>
        <v>273084.38</v>
      </c>
      <c r="K44" s="10">
        <v>273084.37999999995</v>
      </c>
      <c r="L44" s="8">
        <f t="shared" si="10"/>
        <v>1</v>
      </c>
      <c r="M44" s="8">
        <f t="shared" si="10"/>
        <v>1</v>
      </c>
      <c r="N44" s="10">
        <f t="shared" si="11"/>
        <v>273084.37999999995</v>
      </c>
    </row>
    <row r="45" spans="1:14">
      <c r="A45" s="80">
        <f t="shared" si="1"/>
        <v>31</v>
      </c>
      <c r="B45" s="186">
        <v>35600</v>
      </c>
      <c r="C45" s="79" t="s">
        <v>123</v>
      </c>
      <c r="D45" s="10">
        <v>1327497.8599999999</v>
      </c>
      <c r="E45" s="17">
        <v>0</v>
      </c>
      <c r="F45" s="17">
        <f t="shared" si="7"/>
        <v>1327497.8599999999</v>
      </c>
      <c r="G45" s="8">
        <f t="shared" si="8"/>
        <v>1</v>
      </c>
      <c r="H45" s="8">
        <f t="shared" si="8"/>
        <v>1</v>
      </c>
      <c r="I45" s="17">
        <f t="shared" si="9"/>
        <v>1327497.8599999999</v>
      </c>
      <c r="K45" s="10">
        <v>1327497.8599999996</v>
      </c>
      <c r="L45" s="8">
        <f t="shared" si="10"/>
        <v>1</v>
      </c>
      <c r="M45" s="8">
        <f t="shared" si="10"/>
        <v>1</v>
      </c>
      <c r="N45" s="17">
        <f t="shared" si="11"/>
        <v>1327497.8599999996</v>
      </c>
    </row>
    <row r="46" spans="1:14">
      <c r="A46" s="80">
        <f t="shared" si="1"/>
        <v>32</v>
      </c>
      <c r="B46" s="215"/>
      <c r="C46" s="79"/>
      <c r="D46" s="141"/>
      <c r="G46" s="8"/>
      <c r="H46" s="8"/>
      <c r="K46" s="141"/>
    </row>
    <row r="47" spans="1:14">
      <c r="A47" s="80">
        <f t="shared" si="1"/>
        <v>33</v>
      </c>
      <c r="B47" s="215"/>
      <c r="C47" s="79" t="s">
        <v>124</v>
      </c>
      <c r="D47" s="14">
        <f>SUM(D29:D46)</f>
        <v>38353976.75</v>
      </c>
      <c r="E47" s="14">
        <f>SUM(E29:E46)</f>
        <v>0</v>
      </c>
      <c r="F47" s="14">
        <f>SUM(F29:F46)</f>
        <v>38353976.75</v>
      </c>
      <c r="G47" s="8"/>
      <c r="H47" s="8"/>
      <c r="I47" s="14">
        <f>SUM(I29:I46)</f>
        <v>38353976.75</v>
      </c>
      <c r="K47" s="14">
        <f>SUM(K29:K46)</f>
        <v>37548916.211538456</v>
      </c>
      <c r="N47" s="14">
        <f>SUM(N29:N46)</f>
        <v>37548916.211538456</v>
      </c>
    </row>
    <row r="48" spans="1:14">
      <c r="A48" s="80">
        <f t="shared" si="1"/>
        <v>34</v>
      </c>
      <c r="B48" s="215"/>
      <c r="C48" s="79"/>
      <c r="G48" s="8"/>
      <c r="H48" s="8"/>
    </row>
    <row r="49" spans="1:14">
      <c r="A49" s="80">
        <f t="shared" si="1"/>
        <v>35</v>
      </c>
      <c r="B49" s="215"/>
      <c r="C49" s="6" t="s">
        <v>125</v>
      </c>
      <c r="G49" s="8"/>
      <c r="H49" s="8"/>
    </row>
    <row r="50" spans="1:14">
      <c r="A50" s="80">
        <f t="shared" si="1"/>
        <v>36</v>
      </c>
      <c r="B50" s="186">
        <v>36510</v>
      </c>
      <c r="C50" s="79" t="s">
        <v>108</v>
      </c>
      <c r="D50" s="19">
        <v>26970.37</v>
      </c>
      <c r="E50" s="7">
        <v>0</v>
      </c>
      <c r="F50" s="7">
        <f t="shared" ref="F50:F58" si="12">D50+E50</f>
        <v>26970.37</v>
      </c>
      <c r="G50" s="8">
        <f t="shared" ref="G50:H58" si="13">$G$16</f>
        <v>1</v>
      </c>
      <c r="H50" s="8">
        <f t="shared" si="13"/>
        <v>1</v>
      </c>
      <c r="I50" s="14">
        <f t="shared" ref="I50:I58" si="14">F50*G50*H50</f>
        <v>26970.37</v>
      </c>
      <c r="K50" s="19">
        <v>26970.37</v>
      </c>
      <c r="L50" s="8">
        <f t="shared" ref="L50:M58" si="15">$G$16</f>
        <v>1</v>
      </c>
      <c r="M50" s="8">
        <f t="shared" si="15"/>
        <v>1</v>
      </c>
      <c r="N50" s="7">
        <f t="shared" ref="N50:N58" si="16">K50*L50*M50</f>
        <v>26970.37</v>
      </c>
    </row>
    <row r="51" spans="1:14">
      <c r="A51" s="80">
        <f t="shared" si="1"/>
        <v>37</v>
      </c>
      <c r="B51" s="186">
        <v>36520</v>
      </c>
      <c r="C51" s="79" t="s">
        <v>109</v>
      </c>
      <c r="D51" s="10">
        <v>867772</v>
      </c>
      <c r="E51" s="10">
        <v>0</v>
      </c>
      <c r="F51" s="10">
        <f t="shared" si="12"/>
        <v>867772</v>
      </c>
      <c r="G51" s="8">
        <f t="shared" si="13"/>
        <v>1</v>
      </c>
      <c r="H51" s="8">
        <f t="shared" si="13"/>
        <v>1</v>
      </c>
      <c r="I51" s="10">
        <f t="shared" si="14"/>
        <v>867772</v>
      </c>
      <c r="K51" s="10">
        <v>867772</v>
      </c>
      <c r="L51" s="8">
        <f t="shared" si="15"/>
        <v>1</v>
      </c>
      <c r="M51" s="8">
        <f t="shared" si="15"/>
        <v>1</v>
      </c>
      <c r="N51" s="10">
        <f t="shared" si="16"/>
        <v>867772</v>
      </c>
    </row>
    <row r="52" spans="1:14">
      <c r="A52" s="80">
        <f t="shared" si="1"/>
        <v>38</v>
      </c>
      <c r="B52" s="186">
        <v>36602</v>
      </c>
      <c r="C52" s="79" t="s">
        <v>126</v>
      </c>
      <c r="D52" s="10">
        <v>397833.22</v>
      </c>
      <c r="E52" s="10">
        <v>0</v>
      </c>
      <c r="F52" s="10">
        <f t="shared" si="12"/>
        <v>397833.22</v>
      </c>
      <c r="G52" s="8">
        <f t="shared" si="13"/>
        <v>1</v>
      </c>
      <c r="H52" s="8">
        <f t="shared" si="13"/>
        <v>1</v>
      </c>
      <c r="I52" s="10">
        <f t="shared" si="14"/>
        <v>397833.22</v>
      </c>
      <c r="K52" s="10">
        <v>397833.21999999986</v>
      </c>
      <c r="L52" s="8">
        <f t="shared" si="15"/>
        <v>1</v>
      </c>
      <c r="M52" s="8">
        <f t="shared" si="15"/>
        <v>1</v>
      </c>
      <c r="N52" s="10">
        <f t="shared" si="16"/>
        <v>397833.21999999986</v>
      </c>
    </row>
    <row r="53" spans="1:14">
      <c r="A53" s="80">
        <f t="shared" si="1"/>
        <v>39</v>
      </c>
      <c r="B53" s="186">
        <v>36603</v>
      </c>
      <c r="C53" s="79" t="s">
        <v>127</v>
      </c>
      <c r="D53" s="10">
        <v>60826.29</v>
      </c>
      <c r="E53" s="10">
        <v>0</v>
      </c>
      <c r="F53" s="10">
        <f t="shared" si="12"/>
        <v>60826.29</v>
      </c>
      <c r="G53" s="8">
        <f t="shared" si="13"/>
        <v>1</v>
      </c>
      <c r="H53" s="8">
        <f t="shared" si="13"/>
        <v>1</v>
      </c>
      <c r="I53" s="10">
        <f t="shared" si="14"/>
        <v>60826.29</v>
      </c>
      <c r="K53" s="10">
        <v>60826.290000000008</v>
      </c>
      <c r="L53" s="8">
        <f t="shared" si="15"/>
        <v>1</v>
      </c>
      <c r="M53" s="8">
        <f t="shared" si="15"/>
        <v>1</v>
      </c>
      <c r="N53" s="10">
        <f t="shared" si="16"/>
        <v>60826.290000000008</v>
      </c>
    </row>
    <row r="54" spans="1:14">
      <c r="A54" s="80">
        <f t="shared" si="1"/>
        <v>40</v>
      </c>
      <c r="B54" s="186">
        <v>36700</v>
      </c>
      <c r="C54" s="79" t="s">
        <v>128</v>
      </c>
      <c r="D54" s="10">
        <v>47232.93</v>
      </c>
      <c r="E54" s="10">
        <v>0</v>
      </c>
      <c r="F54" s="10">
        <f t="shared" si="12"/>
        <v>47232.93</v>
      </c>
      <c r="G54" s="8">
        <f t="shared" si="13"/>
        <v>1</v>
      </c>
      <c r="H54" s="8">
        <f t="shared" si="13"/>
        <v>1</v>
      </c>
      <c r="I54" s="10">
        <f t="shared" si="14"/>
        <v>47232.93</v>
      </c>
      <c r="K54" s="10">
        <v>47232.930000000008</v>
      </c>
      <c r="L54" s="8">
        <f t="shared" si="15"/>
        <v>1</v>
      </c>
      <c r="M54" s="8">
        <f t="shared" si="15"/>
        <v>1</v>
      </c>
      <c r="N54" s="10">
        <f t="shared" si="16"/>
        <v>47232.930000000008</v>
      </c>
    </row>
    <row r="55" spans="1:14">
      <c r="A55" s="80">
        <f t="shared" si="1"/>
        <v>41</v>
      </c>
      <c r="B55" s="186">
        <v>36701</v>
      </c>
      <c r="C55" s="79" t="s">
        <v>129</v>
      </c>
      <c r="D55" s="10">
        <v>27826920.920000002</v>
      </c>
      <c r="E55" s="10">
        <v>0</v>
      </c>
      <c r="F55" s="10">
        <f t="shared" si="12"/>
        <v>27826920.920000002</v>
      </c>
      <c r="G55" s="8">
        <f t="shared" si="13"/>
        <v>1</v>
      </c>
      <c r="H55" s="8">
        <f t="shared" si="13"/>
        <v>1</v>
      </c>
      <c r="I55" s="10">
        <f t="shared" si="14"/>
        <v>27826920.920000002</v>
      </c>
      <c r="K55" s="10">
        <v>27826920.920000013</v>
      </c>
      <c r="L55" s="8">
        <f t="shared" si="15"/>
        <v>1</v>
      </c>
      <c r="M55" s="8">
        <f t="shared" si="15"/>
        <v>1</v>
      </c>
      <c r="N55" s="10">
        <f t="shared" si="16"/>
        <v>27826920.920000013</v>
      </c>
    </row>
    <row r="56" spans="1:14">
      <c r="A56" s="80">
        <f t="shared" si="1"/>
        <v>42</v>
      </c>
      <c r="B56" s="186">
        <v>36703</v>
      </c>
      <c r="C56" s="79" t="s">
        <v>130</v>
      </c>
      <c r="D56" s="10">
        <v>11134.11</v>
      </c>
      <c r="E56" s="10">
        <v>0</v>
      </c>
      <c r="F56" s="10">
        <f t="shared" si="12"/>
        <v>11134.11</v>
      </c>
      <c r="G56" s="8">
        <f t="shared" si="13"/>
        <v>1</v>
      </c>
      <c r="H56" s="8">
        <f t="shared" si="13"/>
        <v>1</v>
      </c>
      <c r="I56" s="10">
        <f t="shared" si="14"/>
        <v>11134.11</v>
      </c>
      <c r="K56" s="10">
        <v>11134.109999999999</v>
      </c>
      <c r="L56" s="8">
        <f t="shared" si="15"/>
        <v>1</v>
      </c>
      <c r="M56" s="8">
        <f t="shared" si="15"/>
        <v>1</v>
      </c>
      <c r="N56" s="10">
        <f t="shared" si="16"/>
        <v>11134.109999999999</v>
      </c>
    </row>
    <row r="57" spans="1:14">
      <c r="A57" s="80">
        <f t="shared" si="1"/>
        <v>43</v>
      </c>
      <c r="B57" s="186">
        <v>36900</v>
      </c>
      <c r="C57" s="79" t="s">
        <v>131</v>
      </c>
      <c r="D57" s="10">
        <v>1999587.3900000001</v>
      </c>
      <c r="E57" s="10">
        <v>0</v>
      </c>
      <c r="F57" s="10">
        <f t="shared" si="12"/>
        <v>1999587.3900000001</v>
      </c>
      <c r="G57" s="8">
        <f t="shared" si="13"/>
        <v>1</v>
      </c>
      <c r="H57" s="8">
        <f t="shared" si="13"/>
        <v>1</v>
      </c>
      <c r="I57" s="10">
        <f t="shared" si="14"/>
        <v>1999587.3900000001</v>
      </c>
      <c r="K57" s="10">
        <v>1999587.3900000004</v>
      </c>
      <c r="L57" s="8">
        <f t="shared" si="15"/>
        <v>1</v>
      </c>
      <c r="M57" s="8">
        <f t="shared" si="15"/>
        <v>1</v>
      </c>
      <c r="N57" s="10">
        <f t="shared" si="16"/>
        <v>1999587.3900000004</v>
      </c>
    </row>
    <row r="58" spans="1:14">
      <c r="A58" s="80">
        <f t="shared" si="1"/>
        <v>44</v>
      </c>
      <c r="B58" s="186">
        <v>36901</v>
      </c>
      <c r="C58" s="79" t="s">
        <v>131</v>
      </c>
      <c r="D58" s="10">
        <v>2269499.29</v>
      </c>
      <c r="E58" s="17">
        <v>0</v>
      </c>
      <c r="F58" s="17">
        <f t="shared" si="12"/>
        <v>2269499.29</v>
      </c>
      <c r="G58" s="8">
        <f t="shared" si="13"/>
        <v>1</v>
      </c>
      <c r="H58" s="8">
        <f t="shared" si="13"/>
        <v>1</v>
      </c>
      <c r="I58" s="17">
        <f t="shared" si="14"/>
        <v>2269499.29</v>
      </c>
      <c r="K58" s="10">
        <v>2269499.2899999996</v>
      </c>
      <c r="L58" s="8">
        <f t="shared" si="15"/>
        <v>1</v>
      </c>
      <c r="M58" s="8">
        <f t="shared" si="15"/>
        <v>1</v>
      </c>
      <c r="N58" s="17">
        <f t="shared" si="16"/>
        <v>2269499.2899999996</v>
      </c>
    </row>
    <row r="59" spans="1:14">
      <c r="A59" s="80">
        <f t="shared" si="1"/>
        <v>45</v>
      </c>
      <c r="B59" s="215"/>
      <c r="C59" s="79"/>
      <c r="D59" s="141"/>
      <c r="G59" s="8"/>
      <c r="H59" s="8"/>
      <c r="K59" s="141"/>
    </row>
    <row r="60" spans="1:14">
      <c r="A60" s="80">
        <f t="shared" si="1"/>
        <v>46</v>
      </c>
      <c r="B60" s="215"/>
      <c r="C60" s="79" t="s">
        <v>132</v>
      </c>
      <c r="D60" s="14">
        <f>SUM(D50:D59)</f>
        <v>33507776.52</v>
      </c>
      <c r="E60" s="14">
        <f>SUM(E50:E59)</f>
        <v>0</v>
      </c>
      <c r="F60" s="14">
        <f>SUM(F50:F59)</f>
        <v>33507776.52</v>
      </c>
      <c r="G60" s="8"/>
      <c r="H60" s="8"/>
      <c r="I60" s="14">
        <f>SUM(I50:I59)</f>
        <v>33507776.52</v>
      </c>
      <c r="K60" s="14">
        <f>SUM(K50:K59)</f>
        <v>33507776.520000011</v>
      </c>
      <c r="N60" s="14">
        <f>SUM(N50:N59)</f>
        <v>33507776.520000011</v>
      </c>
    </row>
    <row r="61" spans="1:14">
      <c r="A61" s="80">
        <f t="shared" si="1"/>
        <v>47</v>
      </c>
      <c r="B61" s="215"/>
      <c r="G61" s="8"/>
      <c r="H61" s="8"/>
    </row>
    <row r="62" spans="1:14">
      <c r="A62" s="80">
        <f t="shared" si="1"/>
        <v>48</v>
      </c>
      <c r="B62" s="215"/>
      <c r="C62" s="6" t="s">
        <v>133</v>
      </c>
      <c r="G62" s="8"/>
      <c r="H62" s="8"/>
    </row>
    <row r="63" spans="1:14">
      <c r="A63" s="80">
        <f t="shared" si="1"/>
        <v>49</v>
      </c>
      <c r="B63" s="186">
        <v>37400</v>
      </c>
      <c r="C63" s="79" t="s">
        <v>134</v>
      </c>
      <c r="D63" s="19">
        <v>613355.87</v>
      </c>
      <c r="E63" s="7">
        <v>0</v>
      </c>
      <c r="F63" s="7">
        <f t="shared" ref="F63:F84" si="17">D63+E63</f>
        <v>613355.87</v>
      </c>
      <c r="G63" s="8">
        <f t="shared" ref="G63:H84" si="18">$G$16</f>
        <v>1</v>
      </c>
      <c r="H63" s="8">
        <f t="shared" si="18"/>
        <v>1</v>
      </c>
      <c r="I63" s="14">
        <f t="shared" ref="I63:I84" si="19">F63*G63*H63</f>
        <v>613355.87</v>
      </c>
      <c r="K63" s="19">
        <v>613355.87</v>
      </c>
      <c r="L63" s="8">
        <f t="shared" ref="L63:M84" si="20">$G$16</f>
        <v>1</v>
      </c>
      <c r="M63" s="8">
        <f t="shared" si="20"/>
        <v>1</v>
      </c>
      <c r="N63" s="7">
        <f t="shared" ref="N63:N84" si="21">K63*L63*M63</f>
        <v>613355.87</v>
      </c>
    </row>
    <row r="64" spans="1:14">
      <c r="A64" s="80">
        <f t="shared" si="1"/>
        <v>50</v>
      </c>
      <c r="B64" s="186">
        <v>37401</v>
      </c>
      <c r="C64" s="79" t="s">
        <v>108</v>
      </c>
      <c r="D64" s="10">
        <v>428640.46</v>
      </c>
      <c r="E64" s="10">
        <v>0</v>
      </c>
      <c r="F64" s="10">
        <f t="shared" si="17"/>
        <v>428640.46</v>
      </c>
      <c r="G64" s="8">
        <f t="shared" si="18"/>
        <v>1</v>
      </c>
      <c r="H64" s="8">
        <f t="shared" si="18"/>
        <v>1</v>
      </c>
      <c r="I64" s="10">
        <f t="shared" si="19"/>
        <v>428640.46</v>
      </c>
      <c r="K64" s="10">
        <v>428640.46</v>
      </c>
      <c r="L64" s="8">
        <f t="shared" si="20"/>
        <v>1</v>
      </c>
      <c r="M64" s="8">
        <f t="shared" si="20"/>
        <v>1</v>
      </c>
      <c r="N64" s="10">
        <f t="shared" si="21"/>
        <v>428640.46</v>
      </c>
    </row>
    <row r="65" spans="1:14">
      <c r="A65" s="80">
        <f t="shared" si="1"/>
        <v>51</v>
      </c>
      <c r="B65" s="186">
        <v>37402</v>
      </c>
      <c r="C65" s="79" t="s">
        <v>135</v>
      </c>
      <c r="D65" s="10">
        <v>4157536.17</v>
      </c>
      <c r="E65" s="10">
        <v>0</v>
      </c>
      <c r="F65" s="10">
        <f t="shared" si="17"/>
        <v>4157536.17</v>
      </c>
      <c r="G65" s="8">
        <f t="shared" si="18"/>
        <v>1</v>
      </c>
      <c r="H65" s="8">
        <f t="shared" si="18"/>
        <v>1</v>
      </c>
      <c r="I65" s="10">
        <f t="shared" si="19"/>
        <v>4157536.17</v>
      </c>
      <c r="K65" s="10">
        <v>4157536.1700000013</v>
      </c>
      <c r="L65" s="8">
        <f t="shared" si="20"/>
        <v>1</v>
      </c>
      <c r="M65" s="8">
        <f t="shared" si="20"/>
        <v>1</v>
      </c>
      <c r="N65" s="10">
        <f t="shared" si="21"/>
        <v>4157536.1700000013</v>
      </c>
    </row>
    <row r="66" spans="1:14">
      <c r="A66" s="80">
        <f t="shared" si="1"/>
        <v>52</v>
      </c>
      <c r="B66" s="186">
        <v>37403</v>
      </c>
      <c r="C66" s="79" t="s">
        <v>136</v>
      </c>
      <c r="D66" s="10">
        <v>2783.89</v>
      </c>
      <c r="E66" s="10">
        <v>0</v>
      </c>
      <c r="F66" s="10">
        <f t="shared" si="17"/>
        <v>2783.89</v>
      </c>
      <c r="G66" s="8">
        <f t="shared" si="18"/>
        <v>1</v>
      </c>
      <c r="H66" s="8">
        <f t="shared" si="18"/>
        <v>1</v>
      </c>
      <c r="I66" s="10">
        <f t="shared" si="19"/>
        <v>2783.89</v>
      </c>
      <c r="K66" s="10">
        <v>2783.89</v>
      </c>
      <c r="L66" s="8">
        <f t="shared" si="20"/>
        <v>1</v>
      </c>
      <c r="M66" s="8">
        <f t="shared" si="20"/>
        <v>1</v>
      </c>
      <c r="N66" s="10">
        <f t="shared" si="21"/>
        <v>2783.89</v>
      </c>
    </row>
    <row r="67" spans="1:14">
      <c r="A67" s="80">
        <f t="shared" si="1"/>
        <v>53</v>
      </c>
      <c r="B67" s="186">
        <v>37500</v>
      </c>
      <c r="C67" s="79" t="s">
        <v>126</v>
      </c>
      <c r="D67" s="10">
        <v>336167.54</v>
      </c>
      <c r="E67" s="10">
        <v>0</v>
      </c>
      <c r="F67" s="10">
        <f t="shared" si="17"/>
        <v>336167.54</v>
      </c>
      <c r="G67" s="8">
        <f t="shared" si="18"/>
        <v>1</v>
      </c>
      <c r="H67" s="8">
        <f t="shared" si="18"/>
        <v>1</v>
      </c>
      <c r="I67" s="10">
        <f t="shared" si="19"/>
        <v>336167.54</v>
      </c>
      <c r="K67" s="10">
        <v>336167.54</v>
      </c>
      <c r="L67" s="8">
        <f t="shared" si="20"/>
        <v>1</v>
      </c>
      <c r="M67" s="8">
        <f t="shared" si="20"/>
        <v>1</v>
      </c>
      <c r="N67" s="10">
        <f t="shared" si="21"/>
        <v>336167.54</v>
      </c>
    </row>
    <row r="68" spans="1:14">
      <c r="A68" s="80">
        <f t="shared" si="1"/>
        <v>54</v>
      </c>
      <c r="B68" s="186">
        <v>37501</v>
      </c>
      <c r="C68" s="79" t="s">
        <v>137</v>
      </c>
      <c r="D68" s="10">
        <v>99818.13</v>
      </c>
      <c r="E68" s="10">
        <v>0</v>
      </c>
      <c r="F68" s="10">
        <f t="shared" si="17"/>
        <v>99818.13</v>
      </c>
      <c r="G68" s="8">
        <f t="shared" si="18"/>
        <v>1</v>
      </c>
      <c r="H68" s="8">
        <f t="shared" si="18"/>
        <v>1</v>
      </c>
      <c r="I68" s="10">
        <f t="shared" si="19"/>
        <v>99818.13</v>
      </c>
      <c r="K68" s="10">
        <v>99818.12999999999</v>
      </c>
      <c r="L68" s="8">
        <f t="shared" si="20"/>
        <v>1</v>
      </c>
      <c r="M68" s="8">
        <f t="shared" si="20"/>
        <v>1</v>
      </c>
      <c r="N68" s="10">
        <f t="shared" si="21"/>
        <v>99818.12999999999</v>
      </c>
    </row>
    <row r="69" spans="1:14">
      <c r="A69" s="80">
        <f t="shared" si="1"/>
        <v>55</v>
      </c>
      <c r="B69" s="186">
        <v>37502</v>
      </c>
      <c r="C69" s="79" t="s">
        <v>135</v>
      </c>
      <c r="D69" s="10">
        <v>46264.19</v>
      </c>
      <c r="E69" s="10">
        <v>0</v>
      </c>
      <c r="F69" s="10">
        <f t="shared" si="17"/>
        <v>46264.19</v>
      </c>
      <c r="G69" s="8">
        <f t="shared" si="18"/>
        <v>1</v>
      </c>
      <c r="H69" s="8">
        <f t="shared" si="18"/>
        <v>1</v>
      </c>
      <c r="I69" s="10">
        <f t="shared" si="19"/>
        <v>46264.19</v>
      </c>
      <c r="K69" s="10">
        <v>46264.189999999995</v>
      </c>
      <c r="L69" s="8">
        <f t="shared" si="20"/>
        <v>1</v>
      </c>
      <c r="M69" s="8">
        <f t="shared" si="20"/>
        <v>1</v>
      </c>
      <c r="N69" s="10">
        <f t="shared" si="21"/>
        <v>46264.189999999995</v>
      </c>
    </row>
    <row r="70" spans="1:14">
      <c r="A70" s="80">
        <f t="shared" si="1"/>
        <v>56</v>
      </c>
      <c r="B70" s="186">
        <v>37503</v>
      </c>
      <c r="C70" s="79" t="s">
        <v>138</v>
      </c>
      <c r="D70" s="10">
        <v>4005.08</v>
      </c>
      <c r="E70" s="10">
        <v>0</v>
      </c>
      <c r="F70" s="10">
        <f t="shared" si="17"/>
        <v>4005.08</v>
      </c>
      <c r="G70" s="8">
        <f t="shared" si="18"/>
        <v>1</v>
      </c>
      <c r="H70" s="8">
        <f t="shared" si="18"/>
        <v>1</v>
      </c>
      <c r="I70" s="10">
        <f t="shared" si="19"/>
        <v>4005.08</v>
      </c>
      <c r="K70" s="10">
        <v>4005.0800000000013</v>
      </c>
      <c r="L70" s="8">
        <f t="shared" si="20"/>
        <v>1</v>
      </c>
      <c r="M70" s="8">
        <f t="shared" si="20"/>
        <v>1</v>
      </c>
      <c r="N70" s="10">
        <f t="shared" si="21"/>
        <v>4005.0800000000013</v>
      </c>
    </row>
    <row r="71" spans="1:14">
      <c r="A71" s="80">
        <f t="shared" si="1"/>
        <v>57</v>
      </c>
      <c r="B71" s="186">
        <v>37600</v>
      </c>
      <c r="C71" s="79" t="s">
        <v>128</v>
      </c>
      <c r="D71" s="10">
        <v>3418282.84</v>
      </c>
      <c r="E71" s="10">
        <v>0</v>
      </c>
      <c r="F71" s="10">
        <f t="shared" si="17"/>
        <v>3418282.84</v>
      </c>
      <c r="G71" s="8">
        <f t="shared" si="18"/>
        <v>1</v>
      </c>
      <c r="H71" s="8">
        <f t="shared" si="18"/>
        <v>1</v>
      </c>
      <c r="I71" s="10">
        <f t="shared" si="19"/>
        <v>3418282.84</v>
      </c>
      <c r="K71" s="10">
        <v>3418282.8400000003</v>
      </c>
      <c r="L71" s="8">
        <f t="shared" si="20"/>
        <v>1</v>
      </c>
      <c r="M71" s="8">
        <f t="shared" si="20"/>
        <v>1</v>
      </c>
      <c r="N71" s="10">
        <f t="shared" si="21"/>
        <v>3418282.8400000003</v>
      </c>
    </row>
    <row r="72" spans="1:14">
      <c r="A72" s="80">
        <f t="shared" si="1"/>
        <v>58</v>
      </c>
      <c r="B72" s="186">
        <v>37601</v>
      </c>
      <c r="C72" s="79" t="s">
        <v>129</v>
      </c>
      <c r="D72" s="10">
        <v>232921052.43612394</v>
      </c>
      <c r="E72" s="10">
        <v>0</v>
      </c>
      <c r="F72" s="10">
        <f t="shared" si="17"/>
        <v>232921052.43612394</v>
      </c>
      <c r="G72" s="8">
        <f t="shared" si="18"/>
        <v>1</v>
      </c>
      <c r="H72" s="8">
        <f t="shared" si="18"/>
        <v>1</v>
      </c>
      <c r="I72" s="10">
        <f t="shared" si="19"/>
        <v>232921052.43612394</v>
      </c>
      <c r="K72" s="10">
        <v>230553919.41791564</v>
      </c>
      <c r="L72" s="8">
        <f t="shared" si="20"/>
        <v>1</v>
      </c>
      <c r="M72" s="8">
        <f t="shared" si="20"/>
        <v>1</v>
      </c>
      <c r="N72" s="10">
        <f t="shared" si="21"/>
        <v>230553919.41791564</v>
      </c>
    </row>
    <row r="73" spans="1:14">
      <c r="A73" s="80">
        <f t="shared" si="1"/>
        <v>59</v>
      </c>
      <c r="B73" s="186">
        <v>37602</v>
      </c>
      <c r="C73" s="79" t="s">
        <v>139</v>
      </c>
      <c r="D73" s="10">
        <v>223706552.94778469</v>
      </c>
      <c r="E73" s="10">
        <v>0</v>
      </c>
      <c r="F73" s="10">
        <f t="shared" si="17"/>
        <v>223706552.94778469</v>
      </c>
      <c r="G73" s="8">
        <f t="shared" si="18"/>
        <v>1</v>
      </c>
      <c r="H73" s="8">
        <f t="shared" si="18"/>
        <v>1</v>
      </c>
      <c r="I73" s="10">
        <f t="shared" si="19"/>
        <v>223706552.94778469</v>
      </c>
      <c r="K73" s="10">
        <v>221659303.82464921</v>
      </c>
      <c r="L73" s="8">
        <f t="shared" si="20"/>
        <v>1</v>
      </c>
      <c r="M73" s="8">
        <f t="shared" si="20"/>
        <v>1</v>
      </c>
      <c r="N73" s="10">
        <f t="shared" si="21"/>
        <v>221659303.82464921</v>
      </c>
    </row>
    <row r="74" spans="1:14">
      <c r="A74" s="80">
        <f t="shared" si="1"/>
        <v>60</v>
      </c>
      <c r="B74" s="186">
        <v>37603</v>
      </c>
      <c r="C74" s="79" t="s">
        <v>130</v>
      </c>
      <c r="D74" s="10">
        <v>3721269.2423021868</v>
      </c>
      <c r="E74" s="10">
        <v>0</v>
      </c>
      <c r="F74" s="10">
        <f t="shared" si="17"/>
        <v>3721269.2423021868</v>
      </c>
      <c r="G74" s="8">
        <f t="shared" si="18"/>
        <v>1</v>
      </c>
      <c r="H74" s="8">
        <f t="shared" si="18"/>
        <v>1</v>
      </c>
      <c r="I74" s="10">
        <f t="shared" si="19"/>
        <v>3721269.2423021868</v>
      </c>
      <c r="K74" s="10">
        <v>3599610.2481774953</v>
      </c>
      <c r="L74" s="8">
        <f t="shared" si="20"/>
        <v>1</v>
      </c>
      <c r="M74" s="8">
        <f t="shared" si="20"/>
        <v>1</v>
      </c>
      <c r="N74" s="10">
        <f t="shared" si="21"/>
        <v>3599610.2481774953</v>
      </c>
    </row>
    <row r="75" spans="1:14">
      <c r="A75" s="80">
        <f t="shared" si="1"/>
        <v>61</v>
      </c>
      <c r="B75" s="186">
        <v>37604</v>
      </c>
      <c r="C75" s="79" t="s">
        <v>140</v>
      </c>
      <c r="D75" s="10">
        <v>6789879.21</v>
      </c>
      <c r="E75" s="10">
        <v>0</v>
      </c>
      <c r="F75" s="10">
        <f t="shared" si="17"/>
        <v>6789879.21</v>
      </c>
      <c r="G75" s="8">
        <f t="shared" si="18"/>
        <v>1</v>
      </c>
      <c r="H75" s="8">
        <f t="shared" si="18"/>
        <v>1</v>
      </c>
      <c r="I75" s="10">
        <f t="shared" si="19"/>
        <v>6789879.21</v>
      </c>
      <c r="K75" s="10">
        <v>6789879.2099999981</v>
      </c>
      <c r="L75" s="8">
        <f t="shared" si="20"/>
        <v>1</v>
      </c>
      <c r="M75" s="8">
        <f t="shared" si="20"/>
        <v>1</v>
      </c>
      <c r="N75" s="10">
        <f t="shared" si="21"/>
        <v>6789879.2099999981</v>
      </c>
    </row>
    <row r="76" spans="1:14">
      <c r="A76" s="80">
        <f t="shared" si="1"/>
        <v>62</v>
      </c>
      <c r="B76" s="186">
        <v>37800</v>
      </c>
      <c r="C76" s="79" t="s">
        <v>141</v>
      </c>
      <c r="D76" s="10">
        <v>25723806.913316235</v>
      </c>
      <c r="E76" s="10">
        <v>0</v>
      </c>
      <c r="F76" s="10">
        <f t="shared" si="17"/>
        <v>25723806.913316235</v>
      </c>
      <c r="G76" s="8">
        <f t="shared" si="18"/>
        <v>1</v>
      </c>
      <c r="H76" s="8">
        <f t="shared" si="18"/>
        <v>1</v>
      </c>
      <c r="I76" s="10">
        <f t="shared" si="19"/>
        <v>25723806.913316235</v>
      </c>
      <c r="K76" s="10">
        <v>25594945.656180743</v>
      </c>
      <c r="L76" s="8">
        <f t="shared" si="20"/>
        <v>1</v>
      </c>
      <c r="M76" s="8">
        <f t="shared" si="20"/>
        <v>1</v>
      </c>
      <c r="N76" s="10">
        <f t="shared" si="21"/>
        <v>25594945.656180743</v>
      </c>
    </row>
    <row r="77" spans="1:14">
      <c r="A77" s="80">
        <f t="shared" si="1"/>
        <v>63</v>
      </c>
      <c r="B77" s="186">
        <v>37900</v>
      </c>
      <c r="C77" s="79" t="s">
        <v>142</v>
      </c>
      <c r="D77" s="10">
        <v>11209628.98</v>
      </c>
      <c r="E77" s="10">
        <v>0</v>
      </c>
      <c r="F77" s="10">
        <f t="shared" si="17"/>
        <v>11209628.98</v>
      </c>
      <c r="G77" s="8">
        <f t="shared" si="18"/>
        <v>1</v>
      </c>
      <c r="H77" s="8">
        <f t="shared" si="18"/>
        <v>1</v>
      </c>
      <c r="I77" s="10">
        <f t="shared" si="19"/>
        <v>11209628.98</v>
      </c>
      <c r="K77" s="10">
        <v>9712760.9800000023</v>
      </c>
      <c r="L77" s="8">
        <f t="shared" si="20"/>
        <v>1</v>
      </c>
      <c r="M77" s="8">
        <f t="shared" si="20"/>
        <v>1</v>
      </c>
      <c r="N77" s="10">
        <f t="shared" si="21"/>
        <v>9712760.9800000023</v>
      </c>
    </row>
    <row r="78" spans="1:14">
      <c r="A78" s="80">
        <f t="shared" si="1"/>
        <v>64</v>
      </c>
      <c r="B78" s="186">
        <v>37905</v>
      </c>
      <c r="C78" s="79" t="s">
        <v>143</v>
      </c>
      <c r="D78" s="10">
        <v>1718293.35</v>
      </c>
      <c r="E78" s="10">
        <v>0</v>
      </c>
      <c r="F78" s="10">
        <f t="shared" si="17"/>
        <v>1718293.35</v>
      </c>
      <c r="G78" s="8">
        <f t="shared" si="18"/>
        <v>1</v>
      </c>
      <c r="H78" s="8">
        <f t="shared" si="18"/>
        <v>1</v>
      </c>
      <c r="I78" s="10">
        <f t="shared" si="19"/>
        <v>1718293.35</v>
      </c>
      <c r="K78" s="10">
        <v>1718293.3500000003</v>
      </c>
      <c r="L78" s="8">
        <f t="shared" si="20"/>
        <v>1</v>
      </c>
      <c r="M78" s="8">
        <f t="shared" si="20"/>
        <v>1</v>
      </c>
      <c r="N78" s="10">
        <f t="shared" si="21"/>
        <v>1718293.3500000003</v>
      </c>
    </row>
    <row r="79" spans="1:14">
      <c r="A79" s="80">
        <f t="shared" si="1"/>
        <v>65</v>
      </c>
      <c r="B79" s="186">
        <v>38000</v>
      </c>
      <c r="C79" s="79" t="s">
        <v>144</v>
      </c>
      <c r="D79" s="10">
        <v>196345885.47667906</v>
      </c>
      <c r="E79" s="10">
        <v>0</v>
      </c>
      <c r="F79" s="10">
        <f t="shared" si="17"/>
        <v>196345885.47667906</v>
      </c>
      <c r="G79" s="8">
        <f t="shared" si="18"/>
        <v>1</v>
      </c>
      <c r="H79" s="8">
        <f t="shared" si="18"/>
        <v>1</v>
      </c>
      <c r="I79" s="10">
        <f t="shared" si="19"/>
        <v>196345885.47667906</v>
      </c>
      <c r="K79" s="10">
        <v>193916541.51608855</v>
      </c>
      <c r="L79" s="8">
        <f t="shared" si="20"/>
        <v>1</v>
      </c>
      <c r="M79" s="8">
        <f t="shared" si="20"/>
        <v>1</v>
      </c>
      <c r="N79" s="10">
        <f t="shared" si="21"/>
        <v>193916541.51608855</v>
      </c>
    </row>
    <row r="80" spans="1:14">
      <c r="A80" s="80">
        <f t="shared" si="1"/>
        <v>66</v>
      </c>
      <c r="B80" s="186">
        <v>38100</v>
      </c>
      <c r="C80" s="79" t="s">
        <v>145</v>
      </c>
      <c r="D80" s="10">
        <v>58392985.013420478</v>
      </c>
      <c r="E80" s="10">
        <v>0</v>
      </c>
      <c r="F80" s="10">
        <f t="shared" si="17"/>
        <v>58392985.013420478</v>
      </c>
      <c r="G80" s="8">
        <f t="shared" si="18"/>
        <v>1</v>
      </c>
      <c r="H80" s="8">
        <f t="shared" si="18"/>
        <v>1</v>
      </c>
      <c r="I80" s="10">
        <f t="shared" si="19"/>
        <v>58392985.013420478</v>
      </c>
      <c r="K80" s="10">
        <v>55920540.313590087</v>
      </c>
      <c r="L80" s="8">
        <f t="shared" si="20"/>
        <v>1</v>
      </c>
      <c r="M80" s="8">
        <f t="shared" si="20"/>
        <v>1</v>
      </c>
      <c r="N80" s="10">
        <f t="shared" si="21"/>
        <v>55920540.313590087</v>
      </c>
    </row>
    <row r="81" spans="1:14">
      <c r="A81" s="80">
        <f t="shared" ref="A81:A144" si="22">A80+1</f>
        <v>67</v>
      </c>
      <c r="B81" s="186">
        <v>38200</v>
      </c>
      <c r="C81" s="79" t="s">
        <v>146</v>
      </c>
      <c r="D81" s="10">
        <v>61980837.498433791</v>
      </c>
      <c r="E81" s="10">
        <v>0</v>
      </c>
      <c r="F81" s="10">
        <f t="shared" si="17"/>
        <v>61980837.498433791</v>
      </c>
      <c r="G81" s="8">
        <f t="shared" si="18"/>
        <v>1</v>
      </c>
      <c r="H81" s="8">
        <f t="shared" si="18"/>
        <v>1</v>
      </c>
      <c r="I81" s="10">
        <f t="shared" si="19"/>
        <v>61980837.498433791</v>
      </c>
      <c r="K81" s="10">
        <v>61761518.012449391</v>
      </c>
      <c r="L81" s="8">
        <f t="shared" si="20"/>
        <v>1</v>
      </c>
      <c r="M81" s="8">
        <f t="shared" si="20"/>
        <v>1</v>
      </c>
      <c r="N81" s="10">
        <f t="shared" si="21"/>
        <v>61761518.012449391</v>
      </c>
    </row>
    <row r="82" spans="1:14">
      <c r="A82" s="80">
        <f t="shared" si="22"/>
        <v>68</v>
      </c>
      <c r="B82" s="186">
        <v>38300</v>
      </c>
      <c r="C82" s="79" t="s">
        <v>147</v>
      </c>
      <c r="D82" s="10">
        <v>3974496.5</v>
      </c>
      <c r="E82" s="10">
        <v>0</v>
      </c>
      <c r="F82" s="10">
        <f t="shared" si="17"/>
        <v>3974496.5</v>
      </c>
      <c r="G82" s="8">
        <f t="shared" si="18"/>
        <v>1</v>
      </c>
      <c r="H82" s="8">
        <f t="shared" si="18"/>
        <v>1</v>
      </c>
      <c r="I82" s="10">
        <f t="shared" si="19"/>
        <v>3974496.5</v>
      </c>
      <c r="K82" s="10">
        <v>3974496.5</v>
      </c>
      <c r="L82" s="8">
        <f t="shared" si="20"/>
        <v>1</v>
      </c>
      <c r="M82" s="8">
        <f t="shared" si="20"/>
        <v>1</v>
      </c>
      <c r="N82" s="10">
        <f t="shared" si="21"/>
        <v>3974496.5</v>
      </c>
    </row>
    <row r="83" spans="1:14">
      <c r="A83" s="80">
        <f t="shared" si="22"/>
        <v>69</v>
      </c>
      <c r="B83" s="186">
        <v>38400</v>
      </c>
      <c r="C83" s="79" t="s">
        <v>148</v>
      </c>
      <c r="D83" s="10">
        <v>378094.04000000004</v>
      </c>
      <c r="E83" s="10">
        <v>0</v>
      </c>
      <c r="F83" s="10">
        <f t="shared" si="17"/>
        <v>378094.04000000004</v>
      </c>
      <c r="G83" s="8">
        <f t="shared" si="18"/>
        <v>1</v>
      </c>
      <c r="H83" s="8">
        <f t="shared" si="18"/>
        <v>1</v>
      </c>
      <c r="I83" s="10">
        <f t="shared" si="19"/>
        <v>378094.04000000004</v>
      </c>
      <c r="K83" s="10">
        <v>378094.04000000004</v>
      </c>
      <c r="L83" s="8">
        <f t="shared" si="20"/>
        <v>1</v>
      </c>
      <c r="M83" s="8">
        <f t="shared" si="20"/>
        <v>1</v>
      </c>
      <c r="N83" s="10">
        <f t="shared" si="21"/>
        <v>378094.04000000004</v>
      </c>
    </row>
    <row r="84" spans="1:14">
      <c r="A84" s="80">
        <f t="shared" si="22"/>
        <v>70</v>
      </c>
      <c r="B84" s="186">
        <v>38500</v>
      </c>
      <c r="C84" s="79" t="s">
        <v>149</v>
      </c>
      <c r="D84" s="10">
        <v>5725878.120000001</v>
      </c>
      <c r="E84" s="10">
        <v>0</v>
      </c>
      <c r="F84" s="10">
        <f t="shared" si="17"/>
        <v>5725878.120000001</v>
      </c>
      <c r="G84" s="8">
        <f t="shared" si="18"/>
        <v>1</v>
      </c>
      <c r="H84" s="8">
        <f t="shared" si="18"/>
        <v>1</v>
      </c>
      <c r="I84" s="10">
        <f t="shared" si="19"/>
        <v>5725878.120000001</v>
      </c>
      <c r="K84" s="10">
        <v>5725878.1200000029</v>
      </c>
      <c r="L84" s="8">
        <f t="shared" si="20"/>
        <v>1</v>
      </c>
      <c r="M84" s="8">
        <f t="shared" si="20"/>
        <v>1</v>
      </c>
      <c r="N84" s="10">
        <f t="shared" si="21"/>
        <v>5725878.1200000029</v>
      </c>
    </row>
    <row r="85" spans="1:14">
      <c r="A85" s="80">
        <f t="shared" si="22"/>
        <v>71</v>
      </c>
      <c r="B85" s="215"/>
      <c r="C85" s="79"/>
      <c r="D85" s="141"/>
      <c r="E85" s="141"/>
      <c r="F85" s="141"/>
      <c r="G85" s="8"/>
      <c r="H85" s="8"/>
      <c r="I85" s="141"/>
      <c r="K85" s="141"/>
      <c r="N85" s="141"/>
    </row>
    <row r="86" spans="1:14">
      <c r="A86" s="80">
        <f t="shared" si="22"/>
        <v>72</v>
      </c>
      <c r="B86" s="215"/>
      <c r="C86" s="79" t="s">
        <v>150</v>
      </c>
      <c r="D86" s="14">
        <f>SUM(D63:D85)</f>
        <v>841695513.89806032</v>
      </c>
      <c r="E86" s="14">
        <f>SUM(E63:E85)</f>
        <v>0</v>
      </c>
      <c r="F86" s="14">
        <f>SUM(F63:F85)</f>
        <v>841695513.89806032</v>
      </c>
      <c r="G86" s="8"/>
      <c r="H86" s="8"/>
      <c r="I86" s="14">
        <f>SUM(I63:I85)</f>
        <v>841695513.89806032</v>
      </c>
      <c r="K86" s="14">
        <f>SUM(K63:K85)</f>
        <v>830412635.35905099</v>
      </c>
      <c r="N86" s="14">
        <f>SUM(N63:N85)</f>
        <v>830412635.35905099</v>
      </c>
    </row>
    <row r="87" spans="1:14">
      <c r="A87" s="80">
        <f t="shared" si="22"/>
        <v>73</v>
      </c>
      <c r="B87" s="215"/>
      <c r="C87" s="79"/>
      <c r="G87" s="8"/>
      <c r="H87" s="8"/>
    </row>
    <row r="88" spans="1:14">
      <c r="A88" s="80">
        <f t="shared" si="22"/>
        <v>74</v>
      </c>
      <c r="B88" s="215"/>
      <c r="C88" s="6" t="s">
        <v>178</v>
      </c>
      <c r="G88" s="8"/>
      <c r="H88" s="8"/>
    </row>
    <row r="89" spans="1:14">
      <c r="A89" s="80">
        <f t="shared" si="22"/>
        <v>75</v>
      </c>
      <c r="B89" s="186">
        <v>38900</v>
      </c>
      <c r="C89" s="79" t="s">
        <v>134</v>
      </c>
      <c r="D89" s="19">
        <v>1211697.3</v>
      </c>
      <c r="E89" s="7">
        <v>0</v>
      </c>
      <c r="F89" s="7">
        <f t="shared" ref="F89:F113" si="23">D89+E89</f>
        <v>1211697.3</v>
      </c>
      <c r="G89" s="8">
        <f t="shared" ref="G89:H104" si="24">$G$16</f>
        <v>1</v>
      </c>
      <c r="H89" s="8">
        <f t="shared" si="24"/>
        <v>1</v>
      </c>
      <c r="I89" s="14">
        <f t="shared" ref="I89:I113" si="25">F89*G89*H89</f>
        <v>1211697.3</v>
      </c>
      <c r="K89" s="19">
        <v>1211697.3000000003</v>
      </c>
      <c r="L89" s="8">
        <f>$G$16</f>
        <v>1</v>
      </c>
      <c r="M89" s="8">
        <f>$G$16</f>
        <v>1</v>
      </c>
      <c r="N89" s="7">
        <f>K89*L89*M89</f>
        <v>1211697.3000000003</v>
      </c>
    </row>
    <row r="90" spans="1:14">
      <c r="A90" s="80">
        <f t="shared" si="22"/>
        <v>76</v>
      </c>
      <c r="B90" s="186">
        <v>39000</v>
      </c>
      <c r="C90" s="79" t="s">
        <v>126</v>
      </c>
      <c r="D90" s="10">
        <v>9359338.7800000012</v>
      </c>
      <c r="E90" s="10">
        <v>0</v>
      </c>
      <c r="F90" s="10">
        <f t="shared" si="23"/>
        <v>9359338.7800000012</v>
      </c>
      <c r="G90" s="8">
        <f t="shared" si="24"/>
        <v>1</v>
      </c>
      <c r="H90" s="8">
        <f t="shared" si="24"/>
        <v>1</v>
      </c>
      <c r="I90" s="10">
        <f t="shared" si="25"/>
        <v>9359338.7800000012</v>
      </c>
      <c r="K90" s="10">
        <v>9256964.4723076932</v>
      </c>
      <c r="L90" s="8">
        <f>$G$16</f>
        <v>1</v>
      </c>
      <c r="M90" s="8">
        <f>$G$16</f>
        <v>1</v>
      </c>
      <c r="N90" s="10">
        <f t="shared" ref="N90:N113" si="26">K90*L90*M90</f>
        <v>9256964.4723076932</v>
      </c>
    </row>
    <row r="91" spans="1:14">
      <c r="A91" s="80">
        <f t="shared" si="22"/>
        <v>77</v>
      </c>
      <c r="B91" s="186">
        <v>39002</v>
      </c>
      <c r="C91" s="79" t="s">
        <v>152</v>
      </c>
      <c r="D91" s="10">
        <v>173114.85</v>
      </c>
      <c r="E91" s="10">
        <v>0</v>
      </c>
      <c r="F91" s="10">
        <f t="shared" si="23"/>
        <v>173114.85</v>
      </c>
      <c r="G91" s="8">
        <f t="shared" si="24"/>
        <v>1</v>
      </c>
      <c r="H91" s="8">
        <f t="shared" si="24"/>
        <v>1</v>
      </c>
      <c r="I91" s="10">
        <f t="shared" si="25"/>
        <v>173114.85</v>
      </c>
      <c r="K91" s="10">
        <v>173114.85000000003</v>
      </c>
      <c r="L91" s="8">
        <f t="shared" ref="L91:M106" si="27">$G$16</f>
        <v>1</v>
      </c>
      <c r="M91" s="8">
        <f t="shared" si="27"/>
        <v>1</v>
      </c>
      <c r="N91" s="10">
        <f t="shared" si="26"/>
        <v>173114.85000000003</v>
      </c>
    </row>
    <row r="92" spans="1:14">
      <c r="A92" s="80">
        <f t="shared" si="22"/>
        <v>78</v>
      </c>
      <c r="B92" s="186">
        <v>39003</v>
      </c>
      <c r="C92" s="79" t="s">
        <v>138</v>
      </c>
      <c r="D92" s="10">
        <v>876634.4</v>
      </c>
      <c r="E92" s="10">
        <v>0</v>
      </c>
      <c r="F92" s="10">
        <f t="shared" si="23"/>
        <v>876634.4</v>
      </c>
      <c r="G92" s="8">
        <f t="shared" si="24"/>
        <v>1</v>
      </c>
      <c r="H92" s="8">
        <f t="shared" si="24"/>
        <v>1</v>
      </c>
      <c r="I92" s="10">
        <f t="shared" si="25"/>
        <v>876634.4</v>
      </c>
      <c r="K92" s="10">
        <v>876634.40000000026</v>
      </c>
      <c r="L92" s="8">
        <f t="shared" si="27"/>
        <v>1</v>
      </c>
      <c r="M92" s="8">
        <f t="shared" si="27"/>
        <v>1</v>
      </c>
      <c r="N92" s="10">
        <f t="shared" si="26"/>
        <v>876634.40000000026</v>
      </c>
    </row>
    <row r="93" spans="1:14">
      <c r="A93" s="80">
        <f t="shared" si="22"/>
        <v>79</v>
      </c>
      <c r="B93" s="186">
        <v>39004</v>
      </c>
      <c r="C93" s="79" t="s">
        <v>153</v>
      </c>
      <c r="D93" s="10">
        <v>12954.74</v>
      </c>
      <c r="E93" s="10">
        <v>0</v>
      </c>
      <c r="F93" s="10">
        <f t="shared" si="23"/>
        <v>12954.74</v>
      </c>
      <c r="G93" s="8">
        <f t="shared" si="24"/>
        <v>1</v>
      </c>
      <c r="H93" s="8">
        <f t="shared" si="24"/>
        <v>1</v>
      </c>
      <c r="I93" s="10">
        <f t="shared" si="25"/>
        <v>12954.74</v>
      </c>
      <c r="K93" s="10">
        <v>12954.74</v>
      </c>
      <c r="L93" s="8">
        <f t="shared" si="27"/>
        <v>1</v>
      </c>
      <c r="M93" s="8">
        <f t="shared" si="27"/>
        <v>1</v>
      </c>
      <c r="N93" s="10">
        <f t="shared" si="26"/>
        <v>12954.74</v>
      </c>
    </row>
    <row r="94" spans="1:14">
      <c r="A94" s="80">
        <f t="shared" si="22"/>
        <v>80</v>
      </c>
      <c r="B94" s="186">
        <v>39009</v>
      </c>
      <c r="C94" s="79" t="s">
        <v>154</v>
      </c>
      <c r="D94" s="10">
        <v>1267195.19</v>
      </c>
      <c r="E94" s="10">
        <v>0</v>
      </c>
      <c r="F94" s="10">
        <f t="shared" si="23"/>
        <v>1267195.19</v>
      </c>
      <c r="G94" s="8">
        <f t="shared" si="24"/>
        <v>1</v>
      </c>
      <c r="H94" s="8">
        <f t="shared" si="24"/>
        <v>1</v>
      </c>
      <c r="I94" s="10">
        <f t="shared" si="25"/>
        <v>1267195.19</v>
      </c>
      <c r="K94" s="10">
        <v>1267195.1899999997</v>
      </c>
      <c r="L94" s="8">
        <f t="shared" si="27"/>
        <v>1</v>
      </c>
      <c r="M94" s="8">
        <f t="shared" si="27"/>
        <v>1</v>
      </c>
      <c r="N94" s="10">
        <f t="shared" si="26"/>
        <v>1267195.1899999997</v>
      </c>
    </row>
    <row r="95" spans="1:14">
      <c r="A95" s="80">
        <f t="shared" si="22"/>
        <v>81</v>
      </c>
      <c r="B95" s="186">
        <v>39100</v>
      </c>
      <c r="C95" s="79" t="s">
        <v>155</v>
      </c>
      <c r="D95" s="10">
        <v>1816938.6199999999</v>
      </c>
      <c r="E95" s="10">
        <v>0</v>
      </c>
      <c r="F95" s="10">
        <f t="shared" si="23"/>
        <v>1816938.6199999999</v>
      </c>
      <c r="G95" s="8">
        <f t="shared" si="24"/>
        <v>1</v>
      </c>
      <c r="H95" s="8">
        <f t="shared" si="24"/>
        <v>1</v>
      </c>
      <c r="I95" s="10">
        <f t="shared" si="25"/>
        <v>1816938.6199999999</v>
      </c>
      <c r="K95" s="10">
        <v>1816938.6199999999</v>
      </c>
      <c r="L95" s="8">
        <f t="shared" si="27"/>
        <v>1</v>
      </c>
      <c r="M95" s="8">
        <f t="shared" si="27"/>
        <v>1</v>
      </c>
      <c r="N95" s="10">
        <f t="shared" si="26"/>
        <v>1816938.6199999999</v>
      </c>
    </row>
    <row r="96" spans="1:14">
      <c r="A96" s="80">
        <f t="shared" si="22"/>
        <v>82</v>
      </c>
      <c r="B96" s="186">
        <v>39103</v>
      </c>
      <c r="C96" s="79" t="s">
        <v>156</v>
      </c>
      <c r="D96" s="10">
        <v>0</v>
      </c>
      <c r="E96" s="10">
        <v>0</v>
      </c>
      <c r="F96" s="10">
        <f t="shared" si="23"/>
        <v>0</v>
      </c>
      <c r="G96" s="8">
        <f t="shared" si="24"/>
        <v>1</v>
      </c>
      <c r="H96" s="8">
        <f t="shared" si="24"/>
        <v>1</v>
      </c>
      <c r="I96" s="10">
        <f t="shared" si="25"/>
        <v>0</v>
      </c>
      <c r="K96" s="10">
        <v>0</v>
      </c>
      <c r="L96" s="8">
        <f t="shared" si="27"/>
        <v>1</v>
      </c>
      <c r="M96" s="8">
        <f t="shared" si="27"/>
        <v>1</v>
      </c>
      <c r="N96" s="10">
        <f t="shared" si="26"/>
        <v>0</v>
      </c>
    </row>
    <row r="97" spans="1:14">
      <c r="A97" s="80">
        <f t="shared" si="22"/>
        <v>83</v>
      </c>
      <c r="B97" s="186">
        <v>39200</v>
      </c>
      <c r="C97" s="79" t="s">
        <v>157</v>
      </c>
      <c r="D97" s="10">
        <v>180749.02</v>
      </c>
      <c r="E97" s="10">
        <v>0</v>
      </c>
      <c r="F97" s="10">
        <f t="shared" si="23"/>
        <v>180749.02</v>
      </c>
      <c r="G97" s="8">
        <f t="shared" si="24"/>
        <v>1</v>
      </c>
      <c r="H97" s="8">
        <f t="shared" si="24"/>
        <v>1</v>
      </c>
      <c r="I97" s="10">
        <f t="shared" si="25"/>
        <v>180749.02</v>
      </c>
      <c r="K97" s="10">
        <v>180749.02</v>
      </c>
      <c r="L97" s="8">
        <f t="shared" si="27"/>
        <v>1</v>
      </c>
      <c r="M97" s="8">
        <f t="shared" si="27"/>
        <v>1</v>
      </c>
      <c r="N97" s="10">
        <f t="shared" si="26"/>
        <v>180749.02</v>
      </c>
    </row>
    <row r="98" spans="1:14">
      <c r="A98" s="80">
        <f t="shared" si="22"/>
        <v>84</v>
      </c>
      <c r="B98" s="186">
        <v>39202</v>
      </c>
      <c r="C98" s="79" t="s">
        <v>158</v>
      </c>
      <c r="D98" s="10">
        <v>36588.44</v>
      </c>
      <c r="E98" s="10">
        <v>0</v>
      </c>
      <c r="F98" s="10">
        <f t="shared" si="23"/>
        <v>36588.44</v>
      </c>
      <c r="G98" s="8">
        <f t="shared" si="24"/>
        <v>1</v>
      </c>
      <c r="H98" s="8">
        <f t="shared" si="24"/>
        <v>1</v>
      </c>
      <c r="I98" s="10">
        <f t="shared" si="25"/>
        <v>36588.44</v>
      </c>
      <c r="K98" s="10">
        <v>36588.44</v>
      </c>
      <c r="L98" s="8">
        <f t="shared" si="27"/>
        <v>1</v>
      </c>
      <c r="M98" s="8">
        <f t="shared" si="27"/>
        <v>1</v>
      </c>
      <c r="N98" s="10">
        <f t="shared" si="26"/>
        <v>36588.44</v>
      </c>
    </row>
    <row r="99" spans="1:14">
      <c r="A99" s="80">
        <f t="shared" si="22"/>
        <v>85</v>
      </c>
      <c r="B99" s="186">
        <v>39400</v>
      </c>
      <c r="C99" s="79" t="s">
        <v>159</v>
      </c>
      <c r="D99" s="10">
        <v>7670811.8945909254</v>
      </c>
      <c r="E99" s="10">
        <v>0</v>
      </c>
      <c r="F99" s="10">
        <f t="shared" si="23"/>
        <v>7670811.8945909254</v>
      </c>
      <c r="G99" s="8">
        <f t="shared" si="24"/>
        <v>1</v>
      </c>
      <c r="H99" s="8">
        <f t="shared" si="24"/>
        <v>1</v>
      </c>
      <c r="I99" s="10">
        <f t="shared" si="25"/>
        <v>7670811.8945909254</v>
      </c>
      <c r="K99" s="10">
        <v>7143378.7371788705</v>
      </c>
      <c r="L99" s="8">
        <f t="shared" si="27"/>
        <v>1</v>
      </c>
      <c r="M99" s="8">
        <f t="shared" si="27"/>
        <v>1</v>
      </c>
      <c r="N99" s="10">
        <f t="shared" si="26"/>
        <v>7143378.7371788705</v>
      </c>
    </row>
    <row r="100" spans="1:14">
      <c r="A100" s="80">
        <f t="shared" si="22"/>
        <v>86</v>
      </c>
      <c r="B100" s="186">
        <v>39603</v>
      </c>
      <c r="C100" s="79" t="s">
        <v>160</v>
      </c>
      <c r="D100" s="10">
        <v>0</v>
      </c>
      <c r="E100" s="10">
        <v>0</v>
      </c>
      <c r="F100" s="10">
        <f t="shared" si="23"/>
        <v>0</v>
      </c>
      <c r="G100" s="8">
        <f t="shared" si="24"/>
        <v>1</v>
      </c>
      <c r="H100" s="8">
        <f t="shared" si="24"/>
        <v>1</v>
      </c>
      <c r="I100" s="10">
        <f t="shared" si="25"/>
        <v>0</v>
      </c>
      <c r="K100" s="10">
        <v>0</v>
      </c>
      <c r="L100" s="8">
        <f t="shared" si="27"/>
        <v>1</v>
      </c>
      <c r="M100" s="8">
        <f t="shared" si="27"/>
        <v>1</v>
      </c>
      <c r="N100" s="10">
        <f t="shared" si="26"/>
        <v>0</v>
      </c>
    </row>
    <row r="101" spans="1:14">
      <c r="A101" s="80">
        <f t="shared" si="22"/>
        <v>87</v>
      </c>
      <c r="B101" s="186">
        <v>39604</v>
      </c>
      <c r="C101" s="79" t="s">
        <v>161</v>
      </c>
      <c r="D101" s="10">
        <v>0</v>
      </c>
      <c r="E101" s="10">
        <v>0</v>
      </c>
      <c r="F101" s="10">
        <f t="shared" si="23"/>
        <v>0</v>
      </c>
      <c r="G101" s="8">
        <f t="shared" si="24"/>
        <v>1</v>
      </c>
      <c r="H101" s="8">
        <f t="shared" si="24"/>
        <v>1</v>
      </c>
      <c r="I101" s="10">
        <f t="shared" si="25"/>
        <v>0</v>
      </c>
      <c r="K101" s="10">
        <v>0</v>
      </c>
      <c r="L101" s="8">
        <f t="shared" si="27"/>
        <v>1</v>
      </c>
      <c r="M101" s="8">
        <f t="shared" si="27"/>
        <v>1</v>
      </c>
      <c r="N101" s="10">
        <f t="shared" si="26"/>
        <v>0</v>
      </c>
    </row>
    <row r="102" spans="1:14">
      <c r="A102" s="80">
        <f t="shared" si="22"/>
        <v>88</v>
      </c>
      <c r="B102" s="186">
        <v>39605</v>
      </c>
      <c r="C102" t="s">
        <v>162</v>
      </c>
      <c r="D102" s="10">
        <v>0</v>
      </c>
      <c r="E102" s="10">
        <v>0</v>
      </c>
      <c r="F102" s="10">
        <f t="shared" si="23"/>
        <v>0</v>
      </c>
      <c r="G102" s="8">
        <f t="shared" si="24"/>
        <v>1</v>
      </c>
      <c r="H102" s="8">
        <f t="shared" si="24"/>
        <v>1</v>
      </c>
      <c r="I102" s="10">
        <f t="shared" si="25"/>
        <v>0</v>
      </c>
      <c r="K102" s="10">
        <v>0</v>
      </c>
      <c r="L102" s="8">
        <f t="shared" si="27"/>
        <v>1</v>
      </c>
      <c r="M102" s="8">
        <f t="shared" si="27"/>
        <v>1</v>
      </c>
      <c r="N102" s="10">
        <f t="shared" si="26"/>
        <v>0</v>
      </c>
    </row>
    <row r="103" spans="1:14">
      <c r="A103" s="80">
        <f t="shared" si="22"/>
        <v>89</v>
      </c>
      <c r="B103" s="186">
        <v>39700</v>
      </c>
      <c r="C103" s="79" t="s">
        <v>163</v>
      </c>
      <c r="D103" s="10">
        <v>433937.71</v>
      </c>
      <c r="E103" s="10">
        <v>0</v>
      </c>
      <c r="F103" s="10">
        <f t="shared" si="23"/>
        <v>433937.71</v>
      </c>
      <c r="G103" s="8">
        <f t="shared" si="24"/>
        <v>1</v>
      </c>
      <c r="H103" s="8">
        <f t="shared" si="24"/>
        <v>1</v>
      </c>
      <c r="I103" s="10">
        <f t="shared" si="25"/>
        <v>433937.71</v>
      </c>
      <c r="K103" s="10">
        <v>433937.71</v>
      </c>
      <c r="L103" s="8">
        <f t="shared" si="27"/>
        <v>1</v>
      </c>
      <c r="M103" s="8">
        <f t="shared" si="27"/>
        <v>1</v>
      </c>
      <c r="N103" s="10">
        <f t="shared" si="26"/>
        <v>433937.71</v>
      </c>
    </row>
    <row r="104" spans="1:14">
      <c r="A104" s="80">
        <f t="shared" si="22"/>
        <v>90</v>
      </c>
      <c r="B104" s="186">
        <v>39701</v>
      </c>
      <c r="C104" s="79" t="s">
        <v>164</v>
      </c>
      <c r="D104" s="10">
        <v>0</v>
      </c>
      <c r="E104" s="10">
        <v>0</v>
      </c>
      <c r="F104" s="10">
        <f t="shared" si="23"/>
        <v>0</v>
      </c>
      <c r="G104" s="8">
        <f t="shared" si="24"/>
        <v>1</v>
      </c>
      <c r="H104" s="8">
        <f t="shared" si="24"/>
        <v>1</v>
      </c>
      <c r="I104" s="10">
        <f t="shared" si="25"/>
        <v>0</v>
      </c>
      <c r="K104" s="10">
        <v>0</v>
      </c>
      <c r="L104" s="8">
        <f t="shared" si="27"/>
        <v>1</v>
      </c>
      <c r="M104" s="8">
        <f t="shared" si="27"/>
        <v>1</v>
      </c>
      <c r="N104" s="10">
        <f t="shared" si="26"/>
        <v>0</v>
      </c>
    </row>
    <row r="105" spans="1:14">
      <c r="A105" s="80">
        <f t="shared" si="22"/>
        <v>91</v>
      </c>
      <c r="B105" s="186">
        <v>39702</v>
      </c>
      <c r="C105" s="79" t="s">
        <v>164</v>
      </c>
      <c r="D105" s="10">
        <v>0</v>
      </c>
      <c r="E105" s="10">
        <v>0</v>
      </c>
      <c r="F105" s="10">
        <f t="shared" si="23"/>
        <v>0</v>
      </c>
      <c r="G105" s="8">
        <f t="shared" ref="G105:H113" si="28">$G$16</f>
        <v>1</v>
      </c>
      <c r="H105" s="8">
        <f t="shared" si="28"/>
        <v>1</v>
      </c>
      <c r="I105" s="10">
        <f t="shared" si="25"/>
        <v>0</v>
      </c>
      <c r="K105" s="10">
        <v>0</v>
      </c>
      <c r="L105" s="8">
        <f t="shared" si="27"/>
        <v>1</v>
      </c>
      <c r="M105" s="8">
        <f t="shared" si="27"/>
        <v>1</v>
      </c>
      <c r="N105" s="10">
        <f t="shared" si="26"/>
        <v>0</v>
      </c>
    </row>
    <row r="106" spans="1:14">
      <c r="A106" s="80">
        <f t="shared" si="22"/>
        <v>92</v>
      </c>
      <c r="B106" s="186">
        <v>39705</v>
      </c>
      <c r="C106" s="79" t="s">
        <v>165</v>
      </c>
      <c r="D106" s="10">
        <v>0</v>
      </c>
      <c r="E106" s="10">
        <v>0</v>
      </c>
      <c r="F106" s="10">
        <f t="shared" si="23"/>
        <v>0</v>
      </c>
      <c r="G106" s="8">
        <f t="shared" si="28"/>
        <v>1</v>
      </c>
      <c r="H106" s="8">
        <f t="shared" si="28"/>
        <v>1</v>
      </c>
      <c r="I106" s="10">
        <f t="shared" si="25"/>
        <v>0</v>
      </c>
      <c r="K106" s="10">
        <v>0</v>
      </c>
      <c r="L106" s="8">
        <f t="shared" si="27"/>
        <v>1</v>
      </c>
      <c r="M106" s="8">
        <f t="shared" si="27"/>
        <v>1</v>
      </c>
      <c r="N106" s="10">
        <f t="shared" si="26"/>
        <v>0</v>
      </c>
    </row>
    <row r="107" spans="1:14">
      <c r="A107" s="80">
        <f t="shared" si="22"/>
        <v>93</v>
      </c>
      <c r="B107" s="186">
        <v>39800</v>
      </c>
      <c r="C107" s="79" t="s">
        <v>166</v>
      </c>
      <c r="D107" s="10">
        <v>3047675.2747782972</v>
      </c>
      <c r="E107" s="10">
        <v>0</v>
      </c>
      <c r="F107" s="10">
        <f t="shared" si="23"/>
        <v>3047675.2747782972</v>
      </c>
      <c r="G107" s="8">
        <f t="shared" si="28"/>
        <v>1</v>
      </c>
      <c r="H107" s="8">
        <f t="shared" si="28"/>
        <v>1</v>
      </c>
      <c r="I107" s="10">
        <f t="shared" si="25"/>
        <v>3047675.2747782972</v>
      </c>
      <c r="K107" s="10">
        <v>2982912.7225051606</v>
      </c>
      <c r="L107" s="8">
        <f t="shared" ref="L107:M113" si="29">$G$16</f>
        <v>1</v>
      </c>
      <c r="M107" s="8">
        <f t="shared" si="29"/>
        <v>1</v>
      </c>
      <c r="N107" s="10">
        <f t="shared" si="26"/>
        <v>2982912.7225051606</v>
      </c>
    </row>
    <row r="108" spans="1:14">
      <c r="A108" s="80">
        <f t="shared" si="22"/>
        <v>94</v>
      </c>
      <c r="B108" s="186">
        <v>39901</v>
      </c>
      <c r="C108" s="79" t="s">
        <v>167</v>
      </c>
      <c r="D108" s="10">
        <v>21425.23</v>
      </c>
      <c r="E108" s="10">
        <v>0</v>
      </c>
      <c r="F108" s="10">
        <f t="shared" si="23"/>
        <v>21425.23</v>
      </c>
      <c r="G108" s="8">
        <f t="shared" si="28"/>
        <v>1</v>
      </c>
      <c r="H108" s="8">
        <f t="shared" si="28"/>
        <v>1</v>
      </c>
      <c r="I108" s="10">
        <f t="shared" si="25"/>
        <v>21425.23</v>
      </c>
      <c r="K108" s="10">
        <v>21425.230000000003</v>
      </c>
      <c r="L108" s="8">
        <f t="shared" si="29"/>
        <v>1</v>
      </c>
      <c r="M108" s="8">
        <f t="shared" si="29"/>
        <v>1</v>
      </c>
      <c r="N108" s="10">
        <f t="shared" si="26"/>
        <v>21425.230000000003</v>
      </c>
    </row>
    <row r="109" spans="1:14">
      <c r="A109" s="80">
        <f t="shared" si="22"/>
        <v>95</v>
      </c>
      <c r="B109" s="186">
        <v>39902</v>
      </c>
      <c r="C109" s="79" t="s">
        <v>168</v>
      </c>
      <c r="D109" s="10">
        <v>0</v>
      </c>
      <c r="E109" s="10">
        <v>0</v>
      </c>
      <c r="F109" s="10">
        <f t="shared" si="23"/>
        <v>0</v>
      </c>
      <c r="G109" s="8">
        <f t="shared" si="28"/>
        <v>1</v>
      </c>
      <c r="H109" s="8">
        <f t="shared" si="28"/>
        <v>1</v>
      </c>
      <c r="I109" s="10">
        <f t="shared" si="25"/>
        <v>0</v>
      </c>
      <c r="K109" s="10">
        <v>0</v>
      </c>
      <c r="L109" s="8">
        <f t="shared" si="29"/>
        <v>1</v>
      </c>
      <c r="M109" s="8">
        <f t="shared" si="29"/>
        <v>1</v>
      </c>
      <c r="N109" s="10">
        <f t="shared" si="26"/>
        <v>0</v>
      </c>
    </row>
    <row r="110" spans="1:14">
      <c r="A110" s="80">
        <f t="shared" si="22"/>
        <v>96</v>
      </c>
      <c r="B110" s="186">
        <v>39903</v>
      </c>
      <c r="C110" s="79" t="s">
        <v>169</v>
      </c>
      <c r="D110" s="10">
        <v>0</v>
      </c>
      <c r="E110" s="10">
        <v>0</v>
      </c>
      <c r="F110" s="10">
        <f t="shared" si="23"/>
        <v>0</v>
      </c>
      <c r="G110" s="8">
        <f t="shared" si="28"/>
        <v>1</v>
      </c>
      <c r="H110" s="8">
        <f t="shared" si="28"/>
        <v>1</v>
      </c>
      <c r="I110" s="10">
        <f t="shared" si="25"/>
        <v>0</v>
      </c>
      <c r="K110" s="10">
        <v>0</v>
      </c>
      <c r="L110" s="8">
        <f t="shared" si="29"/>
        <v>1</v>
      </c>
      <c r="M110" s="8">
        <f t="shared" si="29"/>
        <v>1</v>
      </c>
      <c r="N110" s="10">
        <f t="shared" si="26"/>
        <v>0</v>
      </c>
    </row>
    <row r="111" spans="1:14">
      <c r="A111" s="80">
        <f t="shared" si="22"/>
        <v>97</v>
      </c>
      <c r="B111" s="186">
        <v>39906</v>
      </c>
      <c r="C111" s="79" t="s">
        <v>170</v>
      </c>
      <c r="D111" s="10">
        <v>530661.65000000014</v>
      </c>
      <c r="E111" s="10">
        <v>0</v>
      </c>
      <c r="F111" s="10">
        <f t="shared" si="23"/>
        <v>530661.65000000014</v>
      </c>
      <c r="G111" s="8">
        <f t="shared" si="28"/>
        <v>1</v>
      </c>
      <c r="H111" s="8">
        <f t="shared" si="28"/>
        <v>1</v>
      </c>
      <c r="I111" s="10">
        <f t="shared" si="25"/>
        <v>530661.65000000014</v>
      </c>
      <c r="K111" s="10">
        <v>530661.65000000026</v>
      </c>
      <c r="L111" s="8">
        <f t="shared" si="29"/>
        <v>1</v>
      </c>
      <c r="M111" s="8">
        <f t="shared" si="29"/>
        <v>1</v>
      </c>
      <c r="N111" s="10">
        <f t="shared" si="26"/>
        <v>530661.65000000026</v>
      </c>
    </row>
    <row r="112" spans="1:14">
      <c r="A112" s="80">
        <f t="shared" si="22"/>
        <v>98</v>
      </c>
      <c r="B112" s="186">
        <v>39907</v>
      </c>
      <c r="C112" s="79" t="s">
        <v>171</v>
      </c>
      <c r="D112" s="10">
        <v>0</v>
      </c>
      <c r="E112" s="10">
        <v>0</v>
      </c>
      <c r="F112" s="10">
        <f t="shared" si="23"/>
        <v>0</v>
      </c>
      <c r="G112" s="8">
        <f t="shared" si="28"/>
        <v>1</v>
      </c>
      <c r="H112" s="8">
        <f t="shared" si="28"/>
        <v>1</v>
      </c>
      <c r="I112" s="10">
        <f t="shared" si="25"/>
        <v>0</v>
      </c>
      <c r="K112" s="10">
        <v>0</v>
      </c>
      <c r="L112" s="8">
        <f t="shared" si="29"/>
        <v>1</v>
      </c>
      <c r="M112" s="8">
        <f t="shared" si="29"/>
        <v>1</v>
      </c>
      <c r="N112" s="10">
        <f t="shared" si="26"/>
        <v>0</v>
      </c>
    </row>
    <row r="113" spans="1:19">
      <c r="A113" s="80">
        <f t="shared" si="22"/>
        <v>99</v>
      </c>
      <c r="B113" s="186">
        <v>39908</v>
      </c>
      <c r="C113" s="79" t="s">
        <v>172</v>
      </c>
      <c r="D113" s="10">
        <v>0</v>
      </c>
      <c r="E113" s="10">
        <v>0</v>
      </c>
      <c r="F113" s="10">
        <f t="shared" si="23"/>
        <v>0</v>
      </c>
      <c r="G113" s="8">
        <f t="shared" si="28"/>
        <v>1</v>
      </c>
      <c r="H113" s="8">
        <f t="shared" si="28"/>
        <v>1</v>
      </c>
      <c r="I113" s="10">
        <f t="shared" si="25"/>
        <v>0</v>
      </c>
      <c r="K113" s="10">
        <v>0</v>
      </c>
      <c r="L113" s="8">
        <f t="shared" si="29"/>
        <v>1</v>
      </c>
      <c r="M113" s="8">
        <f t="shared" si="29"/>
        <v>1</v>
      </c>
      <c r="N113" s="10">
        <f t="shared" si="26"/>
        <v>0</v>
      </c>
    </row>
    <row r="114" spans="1:19">
      <c r="A114" s="80">
        <f t="shared" si="22"/>
        <v>100</v>
      </c>
      <c r="B114" s="216"/>
      <c r="C114" s="79"/>
      <c r="D114" s="141"/>
      <c r="E114" s="141"/>
      <c r="F114" s="141"/>
      <c r="I114" s="141"/>
      <c r="K114" s="141"/>
      <c r="N114" s="141"/>
    </row>
    <row r="115" spans="1:19">
      <c r="A115" s="80">
        <f t="shared" si="22"/>
        <v>101</v>
      </c>
      <c r="B115" s="216"/>
      <c r="C115" s="79" t="s">
        <v>173</v>
      </c>
      <c r="D115" s="14">
        <f>SUM(D89:D114)</f>
        <v>26639723.099369224</v>
      </c>
      <c r="E115" s="14">
        <f>SUM(E89:E114)</f>
        <v>0</v>
      </c>
      <c r="F115" s="14">
        <f>SUM(F89:F114)</f>
        <v>26639723.099369224</v>
      </c>
      <c r="G115" s="8"/>
      <c r="H115" s="8"/>
      <c r="I115" s="14">
        <f>SUM(I89:I114)</f>
        <v>26639723.099369224</v>
      </c>
      <c r="K115" s="14">
        <f>SUM(K89:K114)</f>
        <v>25945153.081991721</v>
      </c>
      <c r="N115" s="14">
        <f>SUM(N89:N114)</f>
        <v>25945153.081991721</v>
      </c>
    </row>
    <row r="116" spans="1:19">
      <c r="A116" s="80">
        <f t="shared" si="22"/>
        <v>102</v>
      </c>
      <c r="B116" s="216"/>
      <c r="C116" s="79"/>
    </row>
    <row r="117" spans="1:19" ht="15.75" thickBot="1">
      <c r="A117" s="80">
        <f t="shared" si="22"/>
        <v>103</v>
      </c>
      <c r="B117" s="216"/>
      <c r="C117" s="79" t="s">
        <v>174</v>
      </c>
      <c r="D117" s="105">
        <f>D19+D26+D47+D60+D86+D115</f>
        <v>940325172.67742944</v>
      </c>
      <c r="E117" s="105">
        <f>E19+E26+E47+E60+E86+E115</f>
        <v>0</v>
      </c>
      <c r="F117" s="105">
        <f>F19+F26+F47+F60+F86+F115</f>
        <v>940325172.67742944</v>
      </c>
      <c r="I117" s="105">
        <f>I19+I26+I47+I60+I86+I115</f>
        <v>940325172.67742944</v>
      </c>
      <c r="K117" s="105">
        <f>K19+K26+K47+K60+K86+K115</f>
        <v>927542663.58258116</v>
      </c>
      <c r="N117" s="105">
        <f>N19+N26+N47+N60+N86+N115</f>
        <v>927542663.58258116</v>
      </c>
    </row>
    <row r="118" spans="1:19" ht="15.75" thickTop="1">
      <c r="A118" s="80">
        <f t="shared" si="22"/>
        <v>104</v>
      </c>
      <c r="B118" s="216"/>
      <c r="C118" s="79"/>
    </row>
    <row r="119" spans="1:19">
      <c r="A119" s="80">
        <f t="shared" si="22"/>
        <v>105</v>
      </c>
      <c r="B119" s="216"/>
      <c r="D119" s="19"/>
      <c r="E119" s="19"/>
      <c r="F119" s="19"/>
      <c r="G119" s="217"/>
      <c r="H119" s="217"/>
      <c r="I119" s="19"/>
      <c r="K119" s="19"/>
      <c r="L119" s="8"/>
      <c r="M119" s="8"/>
      <c r="N119" s="19"/>
    </row>
    <row r="120" spans="1:19">
      <c r="A120" s="80">
        <f t="shared" si="22"/>
        <v>106</v>
      </c>
      <c r="B120" s="216"/>
      <c r="K120" s="14"/>
    </row>
    <row r="121" spans="1:19" ht="15.75">
      <c r="A121" s="80">
        <f t="shared" si="22"/>
        <v>107</v>
      </c>
      <c r="B121" s="16" t="s">
        <v>175</v>
      </c>
      <c r="K121" s="14"/>
    </row>
    <row r="122" spans="1:19">
      <c r="A122" s="80">
        <f t="shared" si="22"/>
        <v>108</v>
      </c>
      <c r="B122" s="216"/>
      <c r="K122" s="14"/>
    </row>
    <row r="123" spans="1:19">
      <c r="A123" s="80">
        <f t="shared" si="22"/>
        <v>109</v>
      </c>
      <c r="B123" s="216"/>
      <c r="C123" s="6" t="s">
        <v>98</v>
      </c>
      <c r="K123" s="14"/>
    </row>
    <row r="124" spans="1:19">
      <c r="A124" s="80">
        <f t="shared" si="22"/>
        <v>110</v>
      </c>
      <c r="B124" s="218">
        <v>30100</v>
      </c>
      <c r="C124" s="79" t="s">
        <v>99</v>
      </c>
      <c r="D124" s="19">
        <v>185309.27</v>
      </c>
      <c r="E124" s="14">
        <v>0</v>
      </c>
      <c r="F124" s="14">
        <f>D124+E124</f>
        <v>185309.27</v>
      </c>
      <c r="G124" s="8">
        <f>$G$16</f>
        <v>1</v>
      </c>
      <c r="H124" s="18">
        <v>0.49969999999999998</v>
      </c>
      <c r="I124" s="14">
        <f>F124*G124*H124</f>
        <v>92599.042218999995</v>
      </c>
      <c r="K124" s="19">
        <v>185309.27</v>
      </c>
      <c r="L124" s="8">
        <f t="shared" ref="L124:M125" si="30">G124</f>
        <v>1</v>
      </c>
      <c r="M124" s="18">
        <f t="shared" si="30"/>
        <v>0.49969999999999998</v>
      </c>
      <c r="N124" s="14">
        <f>K124*L124*M124</f>
        <v>92599.042218999995</v>
      </c>
      <c r="S124" s="15"/>
    </row>
    <row r="125" spans="1:19">
      <c r="A125" s="80">
        <f t="shared" si="22"/>
        <v>111</v>
      </c>
      <c r="B125" s="218">
        <v>30300</v>
      </c>
      <c r="C125" s="79" t="s">
        <v>176</v>
      </c>
      <c r="D125" s="10">
        <v>1109551.68</v>
      </c>
      <c r="E125" s="17">
        <v>0</v>
      </c>
      <c r="F125" s="17">
        <f>D125+E125</f>
        <v>1109551.68</v>
      </c>
      <c r="G125" s="8">
        <f>$G$16</f>
        <v>1</v>
      </c>
      <c r="H125" s="18">
        <f>$H$124</f>
        <v>0.49969999999999998</v>
      </c>
      <c r="I125" s="17">
        <f>F125*G125*H125</f>
        <v>554442.97449599998</v>
      </c>
      <c r="K125" s="10">
        <v>1109551.68</v>
      </c>
      <c r="L125" s="8">
        <f t="shared" si="30"/>
        <v>1</v>
      </c>
      <c r="M125" s="18">
        <f t="shared" si="30"/>
        <v>0.49969999999999998</v>
      </c>
      <c r="N125" s="17">
        <f>K125*L125*M125</f>
        <v>554442.97449599998</v>
      </c>
      <c r="S125" s="15"/>
    </row>
    <row r="126" spans="1:19">
      <c r="A126" s="80">
        <f t="shared" si="22"/>
        <v>112</v>
      </c>
      <c r="B126" s="215"/>
      <c r="C126" s="79"/>
      <c r="D126" s="141"/>
      <c r="K126" s="141"/>
    </row>
    <row r="127" spans="1:19">
      <c r="A127" s="80">
        <f t="shared" si="22"/>
        <v>113</v>
      </c>
      <c r="B127" s="215"/>
      <c r="C127" s="79" t="s">
        <v>101</v>
      </c>
      <c r="D127" s="14">
        <f>SUM(D124:D126)</f>
        <v>1294860.95</v>
      </c>
      <c r="E127" s="14">
        <f>SUM(E124:E126)</f>
        <v>0</v>
      </c>
      <c r="F127" s="14">
        <f>SUM(F124:F126)</f>
        <v>1294860.95</v>
      </c>
      <c r="G127" s="8"/>
      <c r="H127" s="8"/>
      <c r="I127" s="14">
        <f>SUM(I124:I126)</f>
        <v>647042.01671499992</v>
      </c>
      <c r="K127" s="14">
        <f>SUM(K124:K126)</f>
        <v>1294860.95</v>
      </c>
      <c r="N127" s="14">
        <f>SUM(N124:N126)</f>
        <v>647042.01671499992</v>
      </c>
    </row>
    <row r="128" spans="1:19">
      <c r="A128" s="80">
        <f t="shared" si="22"/>
        <v>114</v>
      </c>
      <c r="B128" s="215"/>
    </row>
    <row r="129" spans="1:14">
      <c r="A129" s="80">
        <f t="shared" si="22"/>
        <v>115</v>
      </c>
      <c r="B129" s="215"/>
      <c r="C129" s="6" t="s">
        <v>133</v>
      </c>
    </row>
    <row r="130" spans="1:14">
      <c r="A130" s="80">
        <f t="shared" si="22"/>
        <v>116</v>
      </c>
      <c r="B130" s="218">
        <v>37400</v>
      </c>
      <c r="C130" s="79" t="s">
        <v>134</v>
      </c>
      <c r="D130" s="14">
        <v>0</v>
      </c>
      <c r="E130" s="14">
        <v>0</v>
      </c>
      <c r="F130" s="14">
        <f t="shared" ref="F130:F150" si="31">D130+E130</f>
        <v>0</v>
      </c>
      <c r="G130" s="8">
        <f t="shared" ref="G130:G150" si="32">$G$16</f>
        <v>1</v>
      </c>
      <c r="H130" s="18">
        <f t="shared" ref="H130:H150" si="33">$H$124</f>
        <v>0.49969999999999998</v>
      </c>
      <c r="I130" s="14">
        <f t="shared" ref="I130:I150" si="34">F130*G130*H130</f>
        <v>0</v>
      </c>
      <c r="K130" s="14">
        <v>0</v>
      </c>
      <c r="L130" s="8">
        <f t="shared" ref="L130:M150" si="35">G130</f>
        <v>1</v>
      </c>
      <c r="M130" s="18">
        <f t="shared" si="35"/>
        <v>0.49969999999999998</v>
      </c>
      <c r="N130" s="14">
        <f t="shared" ref="N130:N150" si="36">K130*L130*M130</f>
        <v>0</v>
      </c>
    </row>
    <row r="131" spans="1:14">
      <c r="A131" s="80">
        <f t="shared" si="22"/>
        <v>117</v>
      </c>
      <c r="B131" s="218">
        <v>35010</v>
      </c>
      <c r="C131" s="79" t="s">
        <v>108</v>
      </c>
      <c r="D131" s="10">
        <v>0</v>
      </c>
      <c r="E131" s="10">
        <v>0</v>
      </c>
      <c r="F131" s="10">
        <f t="shared" si="31"/>
        <v>0</v>
      </c>
      <c r="G131" s="8">
        <f t="shared" si="32"/>
        <v>1</v>
      </c>
      <c r="H131" s="18">
        <f t="shared" si="33"/>
        <v>0.49969999999999998</v>
      </c>
      <c r="I131" s="10">
        <f t="shared" si="34"/>
        <v>0</v>
      </c>
      <c r="K131" s="10">
        <v>0</v>
      </c>
      <c r="L131" s="8">
        <f t="shared" si="35"/>
        <v>1</v>
      </c>
      <c r="M131" s="18">
        <f t="shared" si="35"/>
        <v>0.49969999999999998</v>
      </c>
      <c r="N131" s="10">
        <f t="shared" si="36"/>
        <v>0</v>
      </c>
    </row>
    <row r="132" spans="1:14">
      <c r="A132" s="80">
        <f t="shared" si="22"/>
        <v>118</v>
      </c>
      <c r="B132" s="218">
        <v>37402</v>
      </c>
      <c r="C132" s="79" t="s">
        <v>135</v>
      </c>
      <c r="D132" s="10">
        <v>0</v>
      </c>
      <c r="E132" s="10">
        <v>0</v>
      </c>
      <c r="F132" s="10">
        <f t="shared" si="31"/>
        <v>0</v>
      </c>
      <c r="G132" s="8">
        <f t="shared" si="32"/>
        <v>1</v>
      </c>
      <c r="H132" s="18">
        <f t="shared" si="33"/>
        <v>0.49969999999999998</v>
      </c>
      <c r="I132" s="10">
        <f t="shared" si="34"/>
        <v>0</v>
      </c>
      <c r="K132" s="10">
        <v>0</v>
      </c>
      <c r="L132" s="8">
        <f t="shared" si="35"/>
        <v>1</v>
      </c>
      <c r="M132" s="18">
        <f t="shared" si="35"/>
        <v>0.49969999999999998</v>
      </c>
      <c r="N132" s="10">
        <f t="shared" si="36"/>
        <v>0</v>
      </c>
    </row>
    <row r="133" spans="1:14">
      <c r="A133" s="80">
        <f t="shared" si="22"/>
        <v>119</v>
      </c>
      <c r="B133" s="218">
        <v>37403</v>
      </c>
      <c r="C133" s="79" t="s">
        <v>136</v>
      </c>
      <c r="D133" s="10">
        <v>0</v>
      </c>
      <c r="E133" s="10">
        <v>0</v>
      </c>
      <c r="F133" s="10">
        <f t="shared" si="31"/>
        <v>0</v>
      </c>
      <c r="G133" s="8">
        <f t="shared" si="32"/>
        <v>1</v>
      </c>
      <c r="H133" s="18">
        <f t="shared" si="33"/>
        <v>0.49969999999999998</v>
      </c>
      <c r="I133" s="10">
        <f t="shared" si="34"/>
        <v>0</v>
      </c>
      <c r="K133" s="10">
        <v>0</v>
      </c>
      <c r="L133" s="8">
        <f t="shared" si="35"/>
        <v>1</v>
      </c>
      <c r="M133" s="18">
        <f t="shared" si="35"/>
        <v>0.49969999999999998</v>
      </c>
      <c r="N133" s="10">
        <f t="shared" si="36"/>
        <v>0</v>
      </c>
    </row>
    <row r="134" spans="1:14">
      <c r="A134" s="80">
        <f t="shared" si="22"/>
        <v>120</v>
      </c>
      <c r="B134" s="218">
        <v>36602</v>
      </c>
      <c r="C134" s="79" t="s">
        <v>126</v>
      </c>
      <c r="D134" s="10">
        <v>0</v>
      </c>
      <c r="E134" s="10">
        <v>0</v>
      </c>
      <c r="F134" s="10">
        <f t="shared" si="31"/>
        <v>0</v>
      </c>
      <c r="G134" s="8">
        <f t="shared" si="32"/>
        <v>1</v>
      </c>
      <c r="H134" s="18">
        <f t="shared" si="33"/>
        <v>0.49969999999999998</v>
      </c>
      <c r="I134" s="10">
        <f t="shared" si="34"/>
        <v>0</v>
      </c>
      <c r="K134" s="10">
        <v>0</v>
      </c>
      <c r="L134" s="8">
        <f t="shared" si="35"/>
        <v>1</v>
      </c>
      <c r="M134" s="18">
        <f t="shared" si="35"/>
        <v>0.49969999999999998</v>
      </c>
      <c r="N134" s="10">
        <f t="shared" si="36"/>
        <v>0</v>
      </c>
    </row>
    <row r="135" spans="1:14">
      <c r="A135" s="80">
        <f t="shared" si="22"/>
        <v>121</v>
      </c>
      <c r="B135" s="218">
        <v>37402</v>
      </c>
      <c r="C135" s="79" t="s">
        <v>135</v>
      </c>
      <c r="D135" s="10">
        <v>0</v>
      </c>
      <c r="E135" s="10">
        <v>0</v>
      </c>
      <c r="F135" s="10">
        <f>D135+E135</f>
        <v>0</v>
      </c>
      <c r="G135" s="8">
        <f t="shared" si="32"/>
        <v>1</v>
      </c>
      <c r="H135" s="18">
        <f t="shared" si="33"/>
        <v>0.49969999999999998</v>
      </c>
      <c r="I135" s="10">
        <f>F135*G135*H135</f>
        <v>0</v>
      </c>
      <c r="K135" s="10">
        <v>0</v>
      </c>
      <c r="L135" s="8">
        <f>G135</f>
        <v>1</v>
      </c>
      <c r="M135" s="18">
        <f>H135</f>
        <v>0.49969999999999998</v>
      </c>
      <c r="N135" s="10">
        <f>K135*L135*M135</f>
        <v>0</v>
      </c>
    </row>
    <row r="136" spans="1:14">
      <c r="A136" s="80">
        <f t="shared" si="22"/>
        <v>122</v>
      </c>
      <c r="B136" s="218">
        <v>37501</v>
      </c>
      <c r="C136" s="79" t="s">
        <v>137</v>
      </c>
      <c r="D136" s="10">
        <v>0</v>
      </c>
      <c r="E136" s="10">
        <v>0</v>
      </c>
      <c r="F136" s="10">
        <f t="shared" si="31"/>
        <v>0</v>
      </c>
      <c r="G136" s="8">
        <f t="shared" si="32"/>
        <v>1</v>
      </c>
      <c r="H136" s="18">
        <f t="shared" si="33"/>
        <v>0.49969999999999998</v>
      </c>
      <c r="I136" s="10">
        <f t="shared" si="34"/>
        <v>0</v>
      </c>
      <c r="K136" s="10">
        <v>0</v>
      </c>
      <c r="L136" s="8">
        <f t="shared" si="35"/>
        <v>1</v>
      </c>
      <c r="M136" s="18">
        <f t="shared" si="35"/>
        <v>0.49969999999999998</v>
      </c>
      <c r="N136" s="10">
        <f t="shared" si="36"/>
        <v>0</v>
      </c>
    </row>
    <row r="137" spans="1:14">
      <c r="A137" s="80">
        <f t="shared" si="22"/>
        <v>123</v>
      </c>
      <c r="B137" s="218">
        <v>37503</v>
      </c>
      <c r="C137" s="79" t="s">
        <v>138</v>
      </c>
      <c r="D137" s="10">
        <v>0</v>
      </c>
      <c r="E137" s="10">
        <v>0</v>
      </c>
      <c r="F137" s="10">
        <f t="shared" si="31"/>
        <v>0</v>
      </c>
      <c r="G137" s="8">
        <f t="shared" si="32"/>
        <v>1</v>
      </c>
      <c r="H137" s="18">
        <f t="shared" si="33"/>
        <v>0.49969999999999998</v>
      </c>
      <c r="I137" s="10">
        <f t="shared" si="34"/>
        <v>0</v>
      </c>
      <c r="K137" s="10">
        <v>0</v>
      </c>
      <c r="L137" s="8">
        <f t="shared" si="35"/>
        <v>1</v>
      </c>
      <c r="M137" s="18">
        <f t="shared" si="35"/>
        <v>0.49969999999999998</v>
      </c>
      <c r="N137" s="10">
        <f t="shared" si="36"/>
        <v>0</v>
      </c>
    </row>
    <row r="138" spans="1:14">
      <c r="A138" s="80">
        <f t="shared" si="22"/>
        <v>124</v>
      </c>
      <c r="B138" s="218">
        <v>36700</v>
      </c>
      <c r="C138" s="79" t="s">
        <v>128</v>
      </c>
      <c r="D138" s="10">
        <v>0</v>
      </c>
      <c r="E138" s="10">
        <v>0</v>
      </c>
      <c r="F138" s="10">
        <f t="shared" si="31"/>
        <v>0</v>
      </c>
      <c r="G138" s="8">
        <f t="shared" si="32"/>
        <v>1</v>
      </c>
      <c r="H138" s="18">
        <f t="shared" si="33"/>
        <v>0.49969999999999998</v>
      </c>
      <c r="I138" s="10">
        <f t="shared" si="34"/>
        <v>0</v>
      </c>
      <c r="K138" s="10">
        <v>0</v>
      </c>
      <c r="L138" s="8">
        <f t="shared" si="35"/>
        <v>1</v>
      </c>
      <c r="M138" s="18">
        <f t="shared" si="35"/>
        <v>0.49969999999999998</v>
      </c>
      <c r="N138" s="10">
        <f t="shared" si="36"/>
        <v>0</v>
      </c>
    </row>
    <row r="139" spans="1:14">
      <c r="A139" s="80">
        <f t="shared" si="22"/>
        <v>125</v>
      </c>
      <c r="B139" s="218">
        <v>36701</v>
      </c>
      <c r="C139" s="79" t="s">
        <v>129</v>
      </c>
      <c r="D139" s="10">
        <v>0</v>
      </c>
      <c r="E139" s="10">
        <v>0</v>
      </c>
      <c r="F139" s="10">
        <f t="shared" si="31"/>
        <v>0</v>
      </c>
      <c r="G139" s="8">
        <f t="shared" si="32"/>
        <v>1</v>
      </c>
      <c r="H139" s="18">
        <f t="shared" si="33"/>
        <v>0.49969999999999998</v>
      </c>
      <c r="I139" s="10">
        <f t="shared" si="34"/>
        <v>0</v>
      </c>
      <c r="K139" s="10">
        <v>0</v>
      </c>
      <c r="L139" s="8">
        <f t="shared" si="35"/>
        <v>1</v>
      </c>
      <c r="M139" s="18">
        <f t="shared" si="35"/>
        <v>0.49969999999999998</v>
      </c>
      <c r="N139" s="10">
        <f t="shared" si="36"/>
        <v>0</v>
      </c>
    </row>
    <row r="140" spans="1:14">
      <c r="A140" s="80">
        <f t="shared" si="22"/>
        <v>126</v>
      </c>
      <c r="B140" s="218">
        <v>37602</v>
      </c>
      <c r="C140" s="79" t="s">
        <v>139</v>
      </c>
      <c r="D140" s="10">
        <v>0</v>
      </c>
      <c r="E140" s="10">
        <v>0</v>
      </c>
      <c r="F140" s="10">
        <f t="shared" si="31"/>
        <v>0</v>
      </c>
      <c r="G140" s="8">
        <f t="shared" si="32"/>
        <v>1</v>
      </c>
      <c r="H140" s="18">
        <f t="shared" si="33"/>
        <v>0.49969999999999998</v>
      </c>
      <c r="I140" s="10">
        <f t="shared" si="34"/>
        <v>0</v>
      </c>
      <c r="K140" s="10">
        <v>0</v>
      </c>
      <c r="L140" s="8">
        <f t="shared" si="35"/>
        <v>1</v>
      </c>
      <c r="M140" s="18">
        <f t="shared" si="35"/>
        <v>0.49969999999999998</v>
      </c>
      <c r="N140" s="10">
        <f t="shared" si="36"/>
        <v>0</v>
      </c>
    </row>
    <row r="141" spans="1:14">
      <c r="A141" s="80">
        <f t="shared" si="22"/>
        <v>127</v>
      </c>
      <c r="B141" s="218">
        <v>37800</v>
      </c>
      <c r="C141" s="79" t="s">
        <v>141</v>
      </c>
      <c r="D141" s="10">
        <v>0</v>
      </c>
      <c r="E141" s="10">
        <v>0</v>
      </c>
      <c r="F141" s="10">
        <f t="shared" si="31"/>
        <v>0</v>
      </c>
      <c r="G141" s="8">
        <f t="shared" si="32"/>
        <v>1</v>
      </c>
      <c r="H141" s="18">
        <f t="shared" si="33"/>
        <v>0.49969999999999998</v>
      </c>
      <c r="I141" s="10">
        <f t="shared" si="34"/>
        <v>0</v>
      </c>
      <c r="K141" s="10">
        <v>0</v>
      </c>
      <c r="L141" s="8">
        <f t="shared" si="35"/>
        <v>1</v>
      </c>
      <c r="M141" s="18">
        <f t="shared" si="35"/>
        <v>0.49969999999999998</v>
      </c>
      <c r="N141" s="10">
        <f t="shared" si="36"/>
        <v>0</v>
      </c>
    </row>
    <row r="142" spans="1:14">
      <c r="A142" s="80">
        <f t="shared" si="22"/>
        <v>128</v>
      </c>
      <c r="B142" s="218">
        <v>37900</v>
      </c>
      <c r="C142" s="79" t="s">
        <v>142</v>
      </c>
      <c r="D142" s="10">
        <v>0</v>
      </c>
      <c r="E142" s="10">
        <v>0</v>
      </c>
      <c r="F142" s="10">
        <f t="shared" si="31"/>
        <v>0</v>
      </c>
      <c r="G142" s="8">
        <f t="shared" si="32"/>
        <v>1</v>
      </c>
      <c r="H142" s="18">
        <f t="shared" si="33"/>
        <v>0.49969999999999998</v>
      </c>
      <c r="I142" s="10">
        <f t="shared" si="34"/>
        <v>0</v>
      </c>
      <c r="K142" s="10">
        <v>0</v>
      </c>
      <c r="L142" s="8">
        <f t="shared" si="35"/>
        <v>1</v>
      </c>
      <c r="M142" s="18">
        <f t="shared" si="35"/>
        <v>0.49969999999999998</v>
      </c>
      <c r="N142" s="10">
        <f t="shared" si="36"/>
        <v>0</v>
      </c>
    </row>
    <row r="143" spans="1:14">
      <c r="A143" s="80">
        <f t="shared" si="22"/>
        <v>129</v>
      </c>
      <c r="B143" s="218">
        <v>37905</v>
      </c>
      <c r="C143" s="79" t="s">
        <v>143</v>
      </c>
      <c r="D143" s="10">
        <v>0</v>
      </c>
      <c r="E143" s="10">
        <v>0</v>
      </c>
      <c r="F143" s="10">
        <f t="shared" si="31"/>
        <v>0</v>
      </c>
      <c r="G143" s="8">
        <f t="shared" si="32"/>
        <v>1</v>
      </c>
      <c r="H143" s="18">
        <f t="shared" si="33"/>
        <v>0.49969999999999998</v>
      </c>
      <c r="I143" s="10">
        <f t="shared" si="34"/>
        <v>0</v>
      </c>
      <c r="K143" s="10">
        <v>0</v>
      </c>
      <c r="L143" s="8">
        <f t="shared" si="35"/>
        <v>1</v>
      </c>
      <c r="M143" s="18">
        <f t="shared" si="35"/>
        <v>0.49969999999999998</v>
      </c>
      <c r="N143" s="10">
        <f t="shared" si="36"/>
        <v>0</v>
      </c>
    </row>
    <row r="144" spans="1:14">
      <c r="A144" s="80">
        <f t="shared" si="22"/>
        <v>130</v>
      </c>
      <c r="B144" s="218">
        <v>38000</v>
      </c>
      <c r="C144" s="79" t="s">
        <v>144</v>
      </c>
      <c r="D144" s="10">
        <v>0</v>
      </c>
      <c r="E144" s="10">
        <v>0</v>
      </c>
      <c r="F144" s="10">
        <f t="shared" si="31"/>
        <v>0</v>
      </c>
      <c r="G144" s="8">
        <f t="shared" si="32"/>
        <v>1</v>
      </c>
      <c r="H144" s="18">
        <f t="shared" si="33"/>
        <v>0.49969999999999998</v>
      </c>
      <c r="I144" s="10">
        <f t="shared" si="34"/>
        <v>0</v>
      </c>
      <c r="K144" s="10">
        <v>0</v>
      </c>
      <c r="L144" s="8">
        <f t="shared" si="35"/>
        <v>1</v>
      </c>
      <c r="M144" s="18">
        <f t="shared" si="35"/>
        <v>0.49969999999999998</v>
      </c>
      <c r="N144" s="10">
        <f t="shared" si="36"/>
        <v>0</v>
      </c>
    </row>
    <row r="145" spans="1:19">
      <c r="A145" s="80">
        <f t="shared" ref="A145:A208" si="37">A144+1</f>
        <v>131</v>
      </c>
      <c r="B145" s="218">
        <v>38100</v>
      </c>
      <c r="C145" s="79" t="s">
        <v>145</v>
      </c>
      <c r="D145" s="10">
        <v>0</v>
      </c>
      <c r="E145" s="10">
        <v>0</v>
      </c>
      <c r="F145" s="10">
        <f t="shared" si="31"/>
        <v>0</v>
      </c>
      <c r="G145" s="8">
        <f t="shared" si="32"/>
        <v>1</v>
      </c>
      <c r="H145" s="18">
        <f t="shared" si="33"/>
        <v>0.49969999999999998</v>
      </c>
      <c r="I145" s="10">
        <f t="shared" si="34"/>
        <v>0</v>
      </c>
      <c r="K145" s="10">
        <v>0</v>
      </c>
      <c r="L145" s="8">
        <f t="shared" si="35"/>
        <v>1</v>
      </c>
      <c r="M145" s="18">
        <f t="shared" si="35"/>
        <v>0.49969999999999998</v>
      </c>
      <c r="N145" s="10">
        <f t="shared" si="36"/>
        <v>0</v>
      </c>
    </row>
    <row r="146" spans="1:19">
      <c r="A146" s="80">
        <f t="shared" si="37"/>
        <v>132</v>
      </c>
      <c r="B146" s="218">
        <v>38200</v>
      </c>
      <c r="C146" s="79" t="s">
        <v>146</v>
      </c>
      <c r="D146" s="10">
        <v>0</v>
      </c>
      <c r="E146" s="10">
        <v>0</v>
      </c>
      <c r="F146" s="10">
        <f t="shared" si="31"/>
        <v>0</v>
      </c>
      <c r="G146" s="8">
        <f t="shared" si="32"/>
        <v>1</v>
      </c>
      <c r="H146" s="18">
        <f t="shared" si="33"/>
        <v>0.49969999999999998</v>
      </c>
      <c r="I146" s="10">
        <f t="shared" si="34"/>
        <v>0</v>
      </c>
      <c r="K146" s="10">
        <v>0</v>
      </c>
      <c r="L146" s="8">
        <f t="shared" si="35"/>
        <v>1</v>
      </c>
      <c r="M146" s="18">
        <f t="shared" si="35"/>
        <v>0.49969999999999998</v>
      </c>
      <c r="N146" s="10">
        <f t="shared" si="36"/>
        <v>0</v>
      </c>
    </row>
    <row r="147" spans="1:19">
      <c r="A147" s="80">
        <f t="shared" si="37"/>
        <v>133</v>
      </c>
      <c r="B147" s="218">
        <v>38300</v>
      </c>
      <c r="C147" s="79" t="s">
        <v>147</v>
      </c>
      <c r="D147" s="10">
        <v>0</v>
      </c>
      <c r="E147" s="10">
        <v>0</v>
      </c>
      <c r="F147" s="10">
        <f t="shared" si="31"/>
        <v>0</v>
      </c>
      <c r="G147" s="8">
        <f t="shared" si="32"/>
        <v>1</v>
      </c>
      <c r="H147" s="18">
        <f t="shared" si="33"/>
        <v>0.49969999999999998</v>
      </c>
      <c r="I147" s="10">
        <f t="shared" si="34"/>
        <v>0</v>
      </c>
      <c r="K147" s="10">
        <v>0</v>
      </c>
      <c r="L147" s="8">
        <f t="shared" si="35"/>
        <v>1</v>
      </c>
      <c r="M147" s="18">
        <f t="shared" si="35"/>
        <v>0.49969999999999998</v>
      </c>
      <c r="N147" s="10">
        <f t="shared" si="36"/>
        <v>0</v>
      </c>
    </row>
    <row r="148" spans="1:19">
      <c r="A148" s="80">
        <f t="shared" si="37"/>
        <v>134</v>
      </c>
      <c r="B148" s="218">
        <v>38400</v>
      </c>
      <c r="C148" s="79" t="s">
        <v>148</v>
      </c>
      <c r="D148" s="10">
        <v>0</v>
      </c>
      <c r="E148" s="10">
        <v>0</v>
      </c>
      <c r="F148" s="10">
        <f t="shared" si="31"/>
        <v>0</v>
      </c>
      <c r="G148" s="8">
        <f t="shared" si="32"/>
        <v>1</v>
      </c>
      <c r="H148" s="18">
        <f t="shared" si="33"/>
        <v>0.49969999999999998</v>
      </c>
      <c r="I148" s="10">
        <f t="shared" si="34"/>
        <v>0</v>
      </c>
      <c r="K148" s="10">
        <v>0</v>
      </c>
      <c r="L148" s="8">
        <f t="shared" si="35"/>
        <v>1</v>
      </c>
      <c r="M148" s="18">
        <f t="shared" si="35"/>
        <v>0.49969999999999998</v>
      </c>
      <c r="N148" s="10">
        <f t="shared" si="36"/>
        <v>0</v>
      </c>
    </row>
    <row r="149" spans="1:19">
      <c r="A149" s="80">
        <f t="shared" si="37"/>
        <v>135</v>
      </c>
      <c r="B149" s="218">
        <v>38500</v>
      </c>
      <c r="C149" s="79" t="s">
        <v>149</v>
      </c>
      <c r="D149" s="10">
        <v>0</v>
      </c>
      <c r="E149" s="10">
        <v>0</v>
      </c>
      <c r="F149" s="10">
        <f t="shared" si="31"/>
        <v>0</v>
      </c>
      <c r="G149" s="8">
        <f t="shared" si="32"/>
        <v>1</v>
      </c>
      <c r="H149" s="18">
        <f t="shared" si="33"/>
        <v>0.49969999999999998</v>
      </c>
      <c r="I149" s="10">
        <f t="shared" si="34"/>
        <v>0</v>
      </c>
      <c r="K149" s="10">
        <v>0</v>
      </c>
      <c r="L149" s="8">
        <f t="shared" si="35"/>
        <v>1</v>
      </c>
      <c r="M149" s="18">
        <f t="shared" si="35"/>
        <v>0.49969999999999998</v>
      </c>
      <c r="N149" s="10">
        <f t="shared" si="36"/>
        <v>0</v>
      </c>
    </row>
    <row r="150" spans="1:19">
      <c r="A150" s="80">
        <f t="shared" si="37"/>
        <v>136</v>
      </c>
      <c r="B150" s="218">
        <v>38600</v>
      </c>
      <c r="C150" s="79" t="s">
        <v>177</v>
      </c>
      <c r="D150" s="17">
        <v>0</v>
      </c>
      <c r="E150" s="17">
        <v>0</v>
      </c>
      <c r="F150" s="17">
        <f t="shared" si="31"/>
        <v>0</v>
      </c>
      <c r="G150" s="8">
        <f t="shared" si="32"/>
        <v>1</v>
      </c>
      <c r="H150" s="18">
        <f t="shared" si="33"/>
        <v>0.49969999999999998</v>
      </c>
      <c r="I150" s="17">
        <f t="shared" si="34"/>
        <v>0</v>
      </c>
      <c r="K150" s="17">
        <v>0</v>
      </c>
      <c r="L150" s="8">
        <f t="shared" si="35"/>
        <v>1</v>
      </c>
      <c r="M150" s="18">
        <f t="shared" si="35"/>
        <v>0.49969999999999998</v>
      </c>
      <c r="N150" s="17">
        <f t="shared" si="36"/>
        <v>0</v>
      </c>
    </row>
    <row r="151" spans="1:19">
      <c r="A151" s="80">
        <f t="shared" si="37"/>
        <v>137</v>
      </c>
      <c r="B151" s="215"/>
      <c r="C151" s="79"/>
      <c r="M151" s="18"/>
    </row>
    <row r="152" spans="1:19">
      <c r="A152" s="80">
        <f t="shared" si="37"/>
        <v>138</v>
      </c>
      <c r="B152" s="215"/>
      <c r="C152" s="79" t="s">
        <v>150</v>
      </c>
      <c r="D152" s="14">
        <f>SUM(D130:D151)</f>
        <v>0</v>
      </c>
      <c r="E152" s="14">
        <f>SUM(E130:E151)</f>
        <v>0</v>
      </c>
      <c r="F152" s="14">
        <f>SUM(F130:F151)</f>
        <v>0</v>
      </c>
      <c r="I152" s="14">
        <f>SUM(I130:I151)</f>
        <v>0</v>
      </c>
      <c r="K152" s="14">
        <f>SUM(K130:K151)</f>
        <v>0</v>
      </c>
      <c r="M152" s="18"/>
      <c r="N152" s="14">
        <f>SUM(N130:N151)</f>
        <v>0</v>
      </c>
    </row>
    <row r="153" spans="1:19">
      <c r="A153" s="80">
        <f t="shared" si="37"/>
        <v>139</v>
      </c>
      <c r="B153" s="215"/>
      <c r="C153" s="79"/>
      <c r="M153" s="18"/>
    </row>
    <row r="154" spans="1:19">
      <c r="A154" s="80">
        <f t="shared" si="37"/>
        <v>140</v>
      </c>
      <c r="B154" s="215"/>
      <c r="C154" s="6" t="s">
        <v>151</v>
      </c>
      <c r="M154" s="18"/>
    </row>
    <row r="155" spans="1:19">
      <c r="A155" s="80">
        <f t="shared" si="37"/>
        <v>141</v>
      </c>
      <c r="B155" s="218">
        <v>39001</v>
      </c>
      <c r="C155" s="79" t="s">
        <v>179</v>
      </c>
      <c r="D155" s="19">
        <v>179338.52</v>
      </c>
      <c r="E155" s="14">
        <v>0</v>
      </c>
      <c r="F155" s="14">
        <f t="shared" ref="F155:F175" si="38">D155+E155</f>
        <v>179338.52</v>
      </c>
      <c r="G155" s="8">
        <f t="shared" ref="G155:G175" si="39">$G$16</f>
        <v>1</v>
      </c>
      <c r="H155" s="18">
        <f t="shared" ref="H155:H175" si="40">$H$124</f>
        <v>0.49969999999999998</v>
      </c>
      <c r="I155" s="14">
        <f t="shared" ref="I155:I175" si="41">F155*G155*H155</f>
        <v>89615.458443999989</v>
      </c>
      <c r="K155" s="19">
        <v>179338.52</v>
      </c>
      <c r="L155" s="8">
        <f t="shared" ref="L155:M175" si="42">G155</f>
        <v>1</v>
      </c>
      <c r="M155" s="18">
        <f t="shared" si="42"/>
        <v>0.49969999999999998</v>
      </c>
      <c r="N155" s="14">
        <f t="shared" ref="N155:N175" si="43">K155*L155*M155</f>
        <v>89615.458443999989</v>
      </c>
      <c r="S155" s="15"/>
    </row>
    <row r="156" spans="1:19">
      <c r="A156" s="80">
        <f t="shared" si="37"/>
        <v>142</v>
      </c>
      <c r="B156" s="218">
        <v>39004</v>
      </c>
      <c r="C156" s="79" t="s">
        <v>153</v>
      </c>
      <c r="D156" s="10">
        <v>15383.91</v>
      </c>
      <c r="E156" s="10">
        <v>0</v>
      </c>
      <c r="F156" s="10">
        <f t="shared" si="38"/>
        <v>15383.91</v>
      </c>
      <c r="G156" s="8">
        <f t="shared" si="39"/>
        <v>1</v>
      </c>
      <c r="H156" s="18">
        <f t="shared" si="40"/>
        <v>0.49969999999999998</v>
      </c>
      <c r="I156" s="10">
        <f t="shared" si="41"/>
        <v>7687.3398269999998</v>
      </c>
      <c r="K156" s="10">
        <v>15383.910000000002</v>
      </c>
      <c r="L156" s="8">
        <f t="shared" si="42"/>
        <v>1</v>
      </c>
      <c r="M156" s="18">
        <f t="shared" si="42"/>
        <v>0.49969999999999998</v>
      </c>
      <c r="N156" s="10">
        <f t="shared" si="43"/>
        <v>7687.3398270000007</v>
      </c>
      <c r="S156" s="15"/>
    </row>
    <row r="157" spans="1:19">
      <c r="A157" s="80">
        <f t="shared" si="37"/>
        <v>143</v>
      </c>
      <c r="B157" s="218">
        <v>39009</v>
      </c>
      <c r="C157" s="79" t="s">
        <v>154</v>
      </c>
      <c r="D157" s="10">
        <v>38834</v>
      </c>
      <c r="E157" s="10">
        <v>0</v>
      </c>
      <c r="F157" s="10">
        <f t="shared" si="38"/>
        <v>38834</v>
      </c>
      <c r="G157" s="8">
        <f t="shared" si="39"/>
        <v>1</v>
      </c>
      <c r="H157" s="18">
        <f t="shared" si="40"/>
        <v>0.49969999999999998</v>
      </c>
      <c r="I157" s="10">
        <f t="shared" si="41"/>
        <v>19405.3498</v>
      </c>
      <c r="K157" s="10">
        <v>38834</v>
      </c>
      <c r="L157" s="8">
        <f t="shared" si="42"/>
        <v>1</v>
      </c>
      <c r="M157" s="18">
        <f t="shared" si="42"/>
        <v>0.49969999999999998</v>
      </c>
      <c r="N157" s="10">
        <f t="shared" si="43"/>
        <v>19405.3498</v>
      </c>
      <c r="S157" s="15"/>
    </row>
    <row r="158" spans="1:19">
      <c r="A158" s="80">
        <f t="shared" si="37"/>
        <v>144</v>
      </c>
      <c r="B158" s="218">
        <v>39100</v>
      </c>
      <c r="C158" s="79" t="s">
        <v>155</v>
      </c>
      <c r="D158" s="10">
        <v>26927.93</v>
      </c>
      <c r="E158" s="10">
        <v>0</v>
      </c>
      <c r="F158" s="10">
        <f t="shared" si="38"/>
        <v>26927.93</v>
      </c>
      <c r="G158" s="8">
        <f t="shared" si="39"/>
        <v>1</v>
      </c>
      <c r="H158" s="18">
        <f t="shared" si="40"/>
        <v>0.49969999999999998</v>
      </c>
      <c r="I158" s="10">
        <f t="shared" si="41"/>
        <v>13455.886621</v>
      </c>
      <c r="K158" s="10">
        <v>26927.929999999997</v>
      </c>
      <c r="L158" s="8">
        <f t="shared" si="42"/>
        <v>1</v>
      </c>
      <c r="M158" s="18">
        <f t="shared" si="42"/>
        <v>0.49969999999999998</v>
      </c>
      <c r="N158" s="10">
        <f t="shared" si="43"/>
        <v>13455.886620999998</v>
      </c>
      <c r="S158" s="15"/>
    </row>
    <row r="159" spans="1:19">
      <c r="A159" s="80">
        <f t="shared" si="37"/>
        <v>145</v>
      </c>
      <c r="B159" s="218">
        <v>39101</v>
      </c>
      <c r="C159" s="79" t="s">
        <v>180</v>
      </c>
      <c r="D159" s="10">
        <v>0</v>
      </c>
      <c r="E159" s="10">
        <v>0</v>
      </c>
      <c r="F159" s="10">
        <f t="shared" si="38"/>
        <v>0</v>
      </c>
      <c r="G159" s="8">
        <f t="shared" si="39"/>
        <v>1</v>
      </c>
      <c r="H159" s="18">
        <f t="shared" si="40"/>
        <v>0.49969999999999998</v>
      </c>
      <c r="I159" s="10">
        <f t="shared" si="41"/>
        <v>0</v>
      </c>
      <c r="K159" s="10">
        <v>0</v>
      </c>
      <c r="L159" s="8">
        <f t="shared" si="42"/>
        <v>1</v>
      </c>
      <c r="M159" s="18">
        <f t="shared" si="42"/>
        <v>0.49969999999999998</v>
      </c>
      <c r="N159" s="10">
        <f t="shared" si="43"/>
        <v>0</v>
      </c>
      <c r="S159" s="15"/>
    </row>
    <row r="160" spans="1:19">
      <c r="A160" s="80">
        <f t="shared" si="37"/>
        <v>146</v>
      </c>
      <c r="B160" s="218">
        <v>39103</v>
      </c>
      <c r="C160" s="79" t="s">
        <v>156</v>
      </c>
      <c r="D160" s="10">
        <v>0</v>
      </c>
      <c r="E160" s="10">
        <v>0</v>
      </c>
      <c r="F160" s="10">
        <f t="shared" si="38"/>
        <v>0</v>
      </c>
      <c r="G160" s="8">
        <f t="shared" si="39"/>
        <v>1</v>
      </c>
      <c r="H160" s="18">
        <f t="shared" si="40"/>
        <v>0.49969999999999998</v>
      </c>
      <c r="I160" s="10">
        <f t="shared" si="41"/>
        <v>0</v>
      </c>
      <c r="K160" s="10">
        <v>0</v>
      </c>
      <c r="L160" s="8">
        <f t="shared" si="42"/>
        <v>1</v>
      </c>
      <c r="M160" s="18">
        <f t="shared" si="42"/>
        <v>0.49969999999999998</v>
      </c>
      <c r="N160" s="10">
        <f t="shared" si="43"/>
        <v>0</v>
      </c>
      <c r="S160" s="15"/>
    </row>
    <row r="161" spans="1:19">
      <c r="A161" s="80">
        <f t="shared" si="37"/>
        <v>147</v>
      </c>
      <c r="B161" s="218">
        <v>39200</v>
      </c>
      <c r="C161" s="79" t="s">
        <v>157</v>
      </c>
      <c r="D161" s="10">
        <v>4109.6900000000023</v>
      </c>
      <c r="E161" s="10">
        <v>0</v>
      </c>
      <c r="F161" s="10">
        <f t="shared" si="38"/>
        <v>4109.6900000000023</v>
      </c>
      <c r="G161" s="8">
        <f t="shared" si="39"/>
        <v>1</v>
      </c>
      <c r="H161" s="18">
        <f t="shared" si="40"/>
        <v>0.49969999999999998</v>
      </c>
      <c r="I161" s="10">
        <f t="shared" si="41"/>
        <v>2053.6120930000011</v>
      </c>
      <c r="K161" s="10">
        <v>4109.6900000000023</v>
      </c>
      <c r="L161" s="8">
        <f t="shared" si="42"/>
        <v>1</v>
      </c>
      <c r="M161" s="18">
        <f t="shared" si="42"/>
        <v>0.49969999999999998</v>
      </c>
      <c r="N161" s="10">
        <f t="shared" si="43"/>
        <v>2053.6120930000011</v>
      </c>
      <c r="S161" s="15"/>
    </row>
    <row r="162" spans="1:19">
      <c r="A162" s="80">
        <f t="shared" si="37"/>
        <v>148</v>
      </c>
      <c r="B162" s="218">
        <v>39300</v>
      </c>
      <c r="C162" s="79" t="s">
        <v>181</v>
      </c>
      <c r="D162" s="10">
        <v>0</v>
      </c>
      <c r="E162" s="10">
        <v>0</v>
      </c>
      <c r="F162" s="10">
        <f t="shared" si="38"/>
        <v>0</v>
      </c>
      <c r="G162" s="8">
        <f t="shared" si="39"/>
        <v>1</v>
      </c>
      <c r="H162" s="18">
        <f t="shared" si="40"/>
        <v>0.49969999999999998</v>
      </c>
      <c r="I162" s="10">
        <f t="shared" si="41"/>
        <v>0</v>
      </c>
      <c r="K162" s="10">
        <v>0</v>
      </c>
      <c r="L162" s="8">
        <f t="shared" si="42"/>
        <v>1</v>
      </c>
      <c r="M162" s="18">
        <f t="shared" si="42"/>
        <v>0.49969999999999998</v>
      </c>
      <c r="N162" s="10">
        <f t="shared" si="43"/>
        <v>0</v>
      </c>
      <c r="S162" s="15"/>
    </row>
    <row r="163" spans="1:19">
      <c r="A163" s="80">
        <f t="shared" si="37"/>
        <v>149</v>
      </c>
      <c r="B163" s="218">
        <v>39400</v>
      </c>
      <c r="C163" s="79" t="s">
        <v>159</v>
      </c>
      <c r="D163" s="10">
        <v>110227.42</v>
      </c>
      <c r="E163" s="10">
        <v>0</v>
      </c>
      <c r="F163" s="10">
        <f t="shared" si="38"/>
        <v>110227.42</v>
      </c>
      <c r="G163" s="8">
        <f t="shared" si="39"/>
        <v>1</v>
      </c>
      <c r="H163" s="18">
        <f t="shared" si="40"/>
        <v>0.49969999999999998</v>
      </c>
      <c r="I163" s="10">
        <f t="shared" si="41"/>
        <v>55080.641773999996</v>
      </c>
      <c r="K163" s="10">
        <v>110227.42</v>
      </c>
      <c r="L163" s="8">
        <f t="shared" si="42"/>
        <v>1</v>
      </c>
      <c r="M163" s="18">
        <f t="shared" si="42"/>
        <v>0.49969999999999998</v>
      </c>
      <c r="N163" s="10">
        <f t="shared" si="43"/>
        <v>55080.641773999996</v>
      </c>
      <c r="S163" s="15"/>
    </row>
    <row r="164" spans="1:19">
      <c r="A164" s="80">
        <f t="shared" si="37"/>
        <v>150</v>
      </c>
      <c r="B164" s="218">
        <v>39600</v>
      </c>
      <c r="C164" s="79" t="s">
        <v>182</v>
      </c>
      <c r="D164" s="10">
        <v>9478.52</v>
      </c>
      <c r="E164" s="10">
        <v>0</v>
      </c>
      <c r="F164" s="10">
        <f t="shared" si="38"/>
        <v>9478.52</v>
      </c>
      <c r="G164" s="8">
        <f t="shared" si="39"/>
        <v>1</v>
      </c>
      <c r="H164" s="18">
        <f t="shared" si="40"/>
        <v>0.49969999999999998</v>
      </c>
      <c r="I164" s="10">
        <f t="shared" si="41"/>
        <v>4736.4164440000004</v>
      </c>
      <c r="K164" s="10">
        <v>9478.5200000000023</v>
      </c>
      <c r="L164" s="8">
        <f t="shared" si="42"/>
        <v>1</v>
      </c>
      <c r="M164" s="18">
        <f t="shared" si="42"/>
        <v>0.49969999999999998</v>
      </c>
      <c r="N164" s="10">
        <f t="shared" si="43"/>
        <v>4736.4164440000013</v>
      </c>
      <c r="S164" s="15"/>
    </row>
    <row r="165" spans="1:19">
      <c r="A165" s="80">
        <f t="shared" si="37"/>
        <v>151</v>
      </c>
      <c r="B165" s="218">
        <v>39700</v>
      </c>
      <c r="C165" s="79" t="s">
        <v>163</v>
      </c>
      <c r="D165" s="10">
        <v>0</v>
      </c>
      <c r="E165" s="10">
        <v>0</v>
      </c>
      <c r="F165" s="10">
        <f t="shared" si="38"/>
        <v>0</v>
      </c>
      <c r="G165" s="8">
        <f t="shared" si="39"/>
        <v>1</v>
      </c>
      <c r="H165" s="18">
        <f t="shared" si="40"/>
        <v>0.49969999999999998</v>
      </c>
      <c r="I165" s="10">
        <f t="shared" si="41"/>
        <v>0</v>
      </c>
      <c r="K165" s="10">
        <v>0</v>
      </c>
      <c r="L165" s="8">
        <f t="shared" si="42"/>
        <v>1</v>
      </c>
      <c r="M165" s="18">
        <f t="shared" si="42"/>
        <v>0.49969999999999998</v>
      </c>
      <c r="N165" s="10">
        <f t="shared" si="43"/>
        <v>0</v>
      </c>
      <c r="S165" s="15"/>
    </row>
    <row r="166" spans="1:19">
      <c r="A166" s="80">
        <f t="shared" si="37"/>
        <v>152</v>
      </c>
      <c r="B166" s="218">
        <v>39701</v>
      </c>
      <c r="C166" s="79" t="s">
        <v>164</v>
      </c>
      <c r="D166" s="10">
        <v>0</v>
      </c>
      <c r="E166" s="10">
        <v>0</v>
      </c>
      <c r="F166" s="10">
        <f t="shared" si="38"/>
        <v>0</v>
      </c>
      <c r="G166" s="8">
        <f t="shared" si="39"/>
        <v>1</v>
      </c>
      <c r="H166" s="18">
        <f t="shared" si="40"/>
        <v>0.49969999999999998</v>
      </c>
      <c r="I166" s="10">
        <f t="shared" si="41"/>
        <v>0</v>
      </c>
      <c r="K166" s="10">
        <v>0</v>
      </c>
      <c r="L166" s="8">
        <f t="shared" si="42"/>
        <v>1</v>
      </c>
      <c r="M166" s="18">
        <f t="shared" si="42"/>
        <v>0.49969999999999998</v>
      </c>
      <c r="N166" s="10">
        <f t="shared" si="43"/>
        <v>0</v>
      </c>
      <c r="S166" s="15"/>
    </row>
    <row r="167" spans="1:19">
      <c r="A167" s="80">
        <f t="shared" si="37"/>
        <v>153</v>
      </c>
      <c r="B167" s="218">
        <v>39702</v>
      </c>
      <c r="C167" s="79" t="s">
        <v>164</v>
      </c>
      <c r="D167" s="10">
        <v>0</v>
      </c>
      <c r="E167" s="10">
        <v>0</v>
      </c>
      <c r="F167" s="10">
        <f t="shared" si="38"/>
        <v>0</v>
      </c>
      <c r="G167" s="8">
        <f t="shared" si="39"/>
        <v>1</v>
      </c>
      <c r="H167" s="18">
        <f t="shared" si="40"/>
        <v>0.49969999999999998</v>
      </c>
      <c r="I167" s="10">
        <f t="shared" si="41"/>
        <v>0</v>
      </c>
      <c r="K167" s="10">
        <v>0</v>
      </c>
      <c r="L167" s="8">
        <f t="shared" si="42"/>
        <v>1</v>
      </c>
      <c r="M167" s="18">
        <f t="shared" si="42"/>
        <v>0.49969999999999998</v>
      </c>
      <c r="N167" s="10">
        <f t="shared" si="43"/>
        <v>0</v>
      </c>
      <c r="S167" s="15"/>
    </row>
    <row r="168" spans="1:19">
      <c r="A168" s="80">
        <f t="shared" si="37"/>
        <v>154</v>
      </c>
      <c r="B168" s="218">
        <v>39800</v>
      </c>
      <c r="C168" s="79" t="s">
        <v>166</v>
      </c>
      <c r="D168" s="10">
        <v>0</v>
      </c>
      <c r="E168" s="10">
        <v>0</v>
      </c>
      <c r="F168" s="10">
        <f t="shared" si="38"/>
        <v>0</v>
      </c>
      <c r="G168" s="8">
        <f t="shared" si="39"/>
        <v>1</v>
      </c>
      <c r="H168" s="18">
        <f t="shared" si="40"/>
        <v>0.49969999999999998</v>
      </c>
      <c r="I168" s="10">
        <f t="shared" si="41"/>
        <v>0</v>
      </c>
      <c r="K168" s="10">
        <v>0</v>
      </c>
      <c r="L168" s="8">
        <f t="shared" si="42"/>
        <v>1</v>
      </c>
      <c r="M168" s="18">
        <f t="shared" si="42"/>
        <v>0.49969999999999998</v>
      </c>
      <c r="N168" s="10">
        <f t="shared" si="43"/>
        <v>0</v>
      </c>
      <c r="S168" s="15"/>
    </row>
    <row r="169" spans="1:19">
      <c r="A169" s="80">
        <f t="shared" si="37"/>
        <v>155</v>
      </c>
      <c r="B169" s="218">
        <v>39900</v>
      </c>
      <c r="C169" s="79" t="s">
        <v>183</v>
      </c>
      <c r="D169" s="10">
        <v>0</v>
      </c>
      <c r="E169" s="10">
        <v>0</v>
      </c>
      <c r="F169" s="10">
        <f t="shared" si="38"/>
        <v>0</v>
      </c>
      <c r="G169" s="8">
        <f t="shared" si="39"/>
        <v>1</v>
      </c>
      <c r="H169" s="18">
        <f t="shared" si="40"/>
        <v>0.49969999999999998</v>
      </c>
      <c r="I169" s="10">
        <f t="shared" si="41"/>
        <v>0</v>
      </c>
      <c r="K169" s="10">
        <v>0</v>
      </c>
      <c r="L169" s="8">
        <f t="shared" si="42"/>
        <v>1</v>
      </c>
      <c r="M169" s="18">
        <f t="shared" si="42"/>
        <v>0.49969999999999998</v>
      </c>
      <c r="N169" s="10">
        <f t="shared" si="43"/>
        <v>0</v>
      </c>
      <c r="S169" s="15"/>
    </row>
    <row r="170" spans="1:19">
      <c r="A170" s="80">
        <f t="shared" si="37"/>
        <v>156</v>
      </c>
      <c r="B170" s="218">
        <v>39901</v>
      </c>
      <c r="C170" s="79" t="s">
        <v>184</v>
      </c>
      <c r="D170" s="10">
        <v>0</v>
      </c>
      <c r="E170" s="10">
        <v>0</v>
      </c>
      <c r="F170" s="10">
        <f t="shared" si="38"/>
        <v>0</v>
      </c>
      <c r="G170" s="8">
        <f t="shared" si="39"/>
        <v>1</v>
      </c>
      <c r="H170" s="18">
        <f t="shared" si="40"/>
        <v>0.49969999999999998</v>
      </c>
      <c r="I170" s="10">
        <f t="shared" si="41"/>
        <v>0</v>
      </c>
      <c r="K170" s="10">
        <v>0</v>
      </c>
      <c r="L170" s="8">
        <f t="shared" si="42"/>
        <v>1</v>
      </c>
      <c r="M170" s="18">
        <f t="shared" si="42"/>
        <v>0.49969999999999998</v>
      </c>
      <c r="N170" s="10">
        <f t="shared" si="43"/>
        <v>0</v>
      </c>
      <c r="S170" s="15"/>
    </row>
    <row r="171" spans="1:19">
      <c r="A171" s="80">
        <f t="shared" si="37"/>
        <v>157</v>
      </c>
      <c r="B171" s="218">
        <v>39902</v>
      </c>
      <c r="C171" s="79" t="s">
        <v>185</v>
      </c>
      <c r="D171" s="10">
        <v>0</v>
      </c>
      <c r="E171" s="10">
        <v>0</v>
      </c>
      <c r="F171" s="10">
        <f t="shared" si="38"/>
        <v>0</v>
      </c>
      <c r="G171" s="8">
        <f t="shared" si="39"/>
        <v>1</v>
      </c>
      <c r="H171" s="18">
        <f t="shared" si="40"/>
        <v>0.49969999999999998</v>
      </c>
      <c r="I171" s="10">
        <f t="shared" si="41"/>
        <v>0</v>
      </c>
      <c r="K171" s="10">
        <v>0</v>
      </c>
      <c r="L171" s="8">
        <f t="shared" si="42"/>
        <v>1</v>
      </c>
      <c r="M171" s="18">
        <f t="shared" si="42"/>
        <v>0.49969999999999998</v>
      </c>
      <c r="N171" s="10">
        <f t="shared" si="43"/>
        <v>0</v>
      </c>
      <c r="S171" s="15"/>
    </row>
    <row r="172" spans="1:19">
      <c r="A172" s="80">
        <f t="shared" si="37"/>
        <v>158</v>
      </c>
      <c r="B172" s="218">
        <v>39903</v>
      </c>
      <c r="C172" s="79" t="s">
        <v>169</v>
      </c>
      <c r="D172" s="10">
        <v>28266.440000000002</v>
      </c>
      <c r="E172" s="10">
        <v>0</v>
      </c>
      <c r="F172" s="10">
        <f t="shared" si="38"/>
        <v>28266.440000000002</v>
      </c>
      <c r="G172" s="8">
        <f t="shared" si="39"/>
        <v>1</v>
      </c>
      <c r="H172" s="18">
        <f t="shared" si="40"/>
        <v>0.49969999999999998</v>
      </c>
      <c r="I172" s="10">
        <f t="shared" si="41"/>
        <v>14124.740068000001</v>
      </c>
      <c r="K172" s="10">
        <v>28266.440000000002</v>
      </c>
      <c r="L172" s="8">
        <f t="shared" si="42"/>
        <v>1</v>
      </c>
      <c r="M172" s="18">
        <f t="shared" si="42"/>
        <v>0.49969999999999998</v>
      </c>
      <c r="N172" s="10">
        <f t="shared" si="43"/>
        <v>14124.740068000001</v>
      </c>
      <c r="S172" s="15"/>
    </row>
    <row r="173" spans="1:19">
      <c r="A173" s="80">
        <f t="shared" si="37"/>
        <v>159</v>
      </c>
      <c r="B173" s="218">
        <v>39906</v>
      </c>
      <c r="C173" s="79" t="s">
        <v>170</v>
      </c>
      <c r="D173" s="10">
        <v>0</v>
      </c>
      <c r="E173" s="10">
        <v>0</v>
      </c>
      <c r="F173" s="10">
        <f t="shared" si="38"/>
        <v>0</v>
      </c>
      <c r="G173" s="8">
        <f t="shared" si="39"/>
        <v>1</v>
      </c>
      <c r="H173" s="18">
        <f t="shared" si="40"/>
        <v>0.49969999999999998</v>
      </c>
      <c r="I173" s="10">
        <f t="shared" si="41"/>
        <v>0</v>
      </c>
      <c r="K173" s="10">
        <v>0</v>
      </c>
      <c r="L173" s="8">
        <f t="shared" si="42"/>
        <v>1</v>
      </c>
      <c r="M173" s="18">
        <f t="shared" si="42"/>
        <v>0.49969999999999998</v>
      </c>
      <c r="N173" s="10">
        <f t="shared" si="43"/>
        <v>0</v>
      </c>
      <c r="S173" s="15"/>
    </row>
    <row r="174" spans="1:19">
      <c r="A174" s="80">
        <f t="shared" si="37"/>
        <v>160</v>
      </c>
      <c r="B174" s="218">
        <v>39907</v>
      </c>
      <c r="C174" s="79" t="s">
        <v>171</v>
      </c>
      <c r="D174" s="10">
        <v>43521.91</v>
      </c>
      <c r="E174" s="10">
        <v>0</v>
      </c>
      <c r="F174" s="10">
        <f t="shared" si="38"/>
        <v>43521.91</v>
      </c>
      <c r="G174" s="8">
        <f t="shared" si="39"/>
        <v>1</v>
      </c>
      <c r="H174" s="18">
        <f t="shared" si="40"/>
        <v>0.49969999999999998</v>
      </c>
      <c r="I174" s="10">
        <f t="shared" si="41"/>
        <v>21747.898427</v>
      </c>
      <c r="K174" s="10">
        <v>43521.910000000018</v>
      </c>
      <c r="L174" s="8">
        <f t="shared" si="42"/>
        <v>1</v>
      </c>
      <c r="M174" s="18">
        <f t="shared" si="42"/>
        <v>0.49969999999999998</v>
      </c>
      <c r="N174" s="10">
        <f t="shared" si="43"/>
        <v>21747.898427000007</v>
      </c>
      <c r="S174" s="15"/>
    </row>
    <row r="175" spans="1:19">
      <c r="A175" s="80">
        <f t="shared" si="37"/>
        <v>161</v>
      </c>
      <c r="B175" s="218">
        <v>39908</v>
      </c>
      <c r="C175" s="79" t="s">
        <v>172</v>
      </c>
      <c r="D175" s="10">
        <v>0</v>
      </c>
      <c r="E175" s="10">
        <v>0</v>
      </c>
      <c r="F175" s="10">
        <f t="shared" si="38"/>
        <v>0</v>
      </c>
      <c r="G175" s="8">
        <f t="shared" si="39"/>
        <v>1</v>
      </c>
      <c r="H175" s="18">
        <f t="shared" si="40"/>
        <v>0.49969999999999998</v>
      </c>
      <c r="I175" s="10">
        <f t="shared" si="41"/>
        <v>0</v>
      </c>
      <c r="K175" s="10">
        <v>0</v>
      </c>
      <c r="L175" s="8">
        <f t="shared" si="42"/>
        <v>1</v>
      </c>
      <c r="M175" s="18">
        <f t="shared" si="42"/>
        <v>0.49969999999999998</v>
      </c>
      <c r="N175" s="10">
        <f t="shared" si="43"/>
        <v>0</v>
      </c>
      <c r="S175" s="15"/>
    </row>
    <row r="176" spans="1:19">
      <c r="A176" s="80">
        <f t="shared" si="37"/>
        <v>162</v>
      </c>
      <c r="B176" s="216"/>
      <c r="C176" s="79"/>
      <c r="D176" s="141"/>
      <c r="E176" s="141"/>
      <c r="F176" s="141"/>
      <c r="I176" s="141"/>
      <c r="K176" s="141"/>
      <c r="N176" s="141"/>
    </row>
    <row r="177" spans="1:19">
      <c r="A177" s="80">
        <f t="shared" si="37"/>
        <v>163</v>
      </c>
      <c r="B177" s="216"/>
      <c r="C177" s="79" t="s">
        <v>173</v>
      </c>
      <c r="D177" s="14">
        <f>SUM(D155:D176)</f>
        <v>456088.33999999997</v>
      </c>
      <c r="E177" s="14">
        <f>SUM(E155:E176)</f>
        <v>0</v>
      </c>
      <c r="F177" s="14">
        <f>SUM(F155:F176)</f>
        <v>456088.33999999997</v>
      </c>
      <c r="I177" s="14">
        <f>SUM(I155:I176)</f>
        <v>227907.343498</v>
      </c>
      <c r="K177" s="14">
        <f>SUM(K155:K176)</f>
        <v>456088.34</v>
      </c>
      <c r="N177" s="14">
        <f>SUM(N155:N176)</f>
        <v>227907.343498</v>
      </c>
    </row>
    <row r="178" spans="1:19">
      <c r="A178" s="80">
        <f t="shared" si="37"/>
        <v>164</v>
      </c>
      <c r="B178" s="216"/>
      <c r="C178" s="79"/>
    </row>
    <row r="179" spans="1:19" ht="15.75" thickBot="1">
      <c r="A179" s="80">
        <f t="shared" si="37"/>
        <v>165</v>
      </c>
      <c r="B179" s="216"/>
      <c r="C179" s="79" t="s">
        <v>186</v>
      </c>
      <c r="D179" s="105">
        <f>D127+D152+D177</f>
        <v>1750949.29</v>
      </c>
      <c r="E179" s="105">
        <f>E127+E152+E177</f>
        <v>0</v>
      </c>
      <c r="F179" s="105">
        <f>F127+F152+F177</f>
        <v>1750949.29</v>
      </c>
      <c r="I179" s="105">
        <f>I127+I152+I177</f>
        <v>874949.36021299986</v>
      </c>
      <c r="K179" s="105">
        <f>K127+K152+K177</f>
        <v>1750949.29</v>
      </c>
      <c r="N179" s="105">
        <f>N127+N152+N177</f>
        <v>874949.36021299986</v>
      </c>
    </row>
    <row r="180" spans="1:19" ht="15.75" thickTop="1">
      <c r="A180" s="80">
        <f t="shared" si="37"/>
        <v>166</v>
      </c>
      <c r="B180" s="216"/>
      <c r="C180" s="79"/>
      <c r="D180" s="19"/>
      <c r="E180" s="19"/>
      <c r="F180" s="19"/>
      <c r="I180" s="19"/>
    </row>
    <row r="181" spans="1:19">
      <c r="A181" s="80">
        <f t="shared" si="37"/>
        <v>167</v>
      </c>
      <c r="B181" s="216"/>
      <c r="D181" s="19"/>
      <c r="E181" s="19"/>
      <c r="F181" s="19"/>
      <c r="G181" s="8"/>
      <c r="H181" s="18"/>
      <c r="I181" s="19"/>
      <c r="K181" s="19"/>
      <c r="L181" s="8"/>
      <c r="M181" s="18"/>
      <c r="N181" s="19"/>
    </row>
    <row r="182" spans="1:19">
      <c r="A182" s="80">
        <f t="shared" si="37"/>
        <v>168</v>
      </c>
      <c r="B182" s="216"/>
    </row>
    <row r="183" spans="1:19" ht="15.75">
      <c r="A183" s="80">
        <f t="shared" si="37"/>
        <v>169</v>
      </c>
      <c r="B183" s="16" t="s">
        <v>187</v>
      </c>
    </row>
    <row r="184" spans="1:19">
      <c r="A184" s="80">
        <f t="shared" si="37"/>
        <v>170</v>
      </c>
      <c r="B184" s="216"/>
    </row>
    <row r="185" spans="1:19">
      <c r="A185" s="80">
        <f t="shared" si="37"/>
        <v>171</v>
      </c>
      <c r="B185" s="216"/>
      <c r="C185" s="6" t="s">
        <v>178</v>
      </c>
    </row>
    <row r="186" spans="1:19">
      <c r="A186" s="80">
        <f t="shared" si="37"/>
        <v>172</v>
      </c>
      <c r="B186" s="218">
        <v>39000</v>
      </c>
      <c r="C186" s="79" t="s">
        <v>126</v>
      </c>
      <c r="D186" s="19">
        <v>5543564.4866843559</v>
      </c>
      <c r="E186" s="14">
        <v>0</v>
      </c>
      <c r="F186" s="14">
        <f t="shared" ref="F186" si="44">D186+E186</f>
        <v>5543564.4866843559</v>
      </c>
      <c r="G186" s="18">
        <v>9.1300000000000006E-2</v>
      </c>
      <c r="H186" s="18">
        <v>0.49969999999999998</v>
      </c>
      <c r="I186" s="14">
        <f t="shared" ref="I186:I223" si="45">F186*G186*H186</f>
        <v>252911.88058585057</v>
      </c>
      <c r="K186" s="19">
        <v>5655049.9399621077</v>
      </c>
      <c r="L186" s="18">
        <f t="shared" ref="L186:M213" si="46">G186</f>
        <v>9.1300000000000006E-2</v>
      </c>
      <c r="M186" s="18">
        <f t="shared" si="46"/>
        <v>0.49969999999999998</v>
      </c>
      <c r="N186" s="14">
        <f t="shared" ref="N186" si="47">K186*L186*M186</f>
        <v>257998.13794141466</v>
      </c>
      <c r="P186" s="18"/>
      <c r="S186" s="15"/>
    </row>
    <row r="187" spans="1:19">
      <c r="A187" s="80">
        <f t="shared" si="37"/>
        <v>173</v>
      </c>
      <c r="B187" s="218">
        <v>39005</v>
      </c>
      <c r="C187" s="79" t="s">
        <v>188</v>
      </c>
      <c r="D187" s="10">
        <v>14884953.1</v>
      </c>
      <c r="E187" s="20">
        <v>0</v>
      </c>
      <c r="F187" s="10">
        <f>D187+E187</f>
        <v>14884953.1</v>
      </c>
      <c r="G187" s="18">
        <v>1</v>
      </c>
      <c r="H187" s="18">
        <v>1.503839E-2</v>
      </c>
      <c r="I187" s="10">
        <f>F187*G187*H187</f>
        <v>223845.72984950899</v>
      </c>
      <c r="K187" s="10">
        <v>14884953.099999996</v>
      </c>
      <c r="L187" s="18">
        <f>G187</f>
        <v>1</v>
      </c>
      <c r="M187" s="18">
        <f t="shared" si="46"/>
        <v>1.503839E-2</v>
      </c>
      <c r="N187" s="10">
        <f>K187*L187*M187</f>
        <v>223845.72984950893</v>
      </c>
      <c r="P187" s="18"/>
      <c r="S187" s="15"/>
    </row>
    <row r="188" spans="1:19">
      <c r="A188" s="80">
        <f t="shared" si="37"/>
        <v>174</v>
      </c>
      <c r="B188" s="218">
        <v>39009</v>
      </c>
      <c r="C188" s="79" t="s">
        <v>154</v>
      </c>
      <c r="D188" s="10">
        <v>15287155.975154866</v>
      </c>
      <c r="E188" s="20">
        <v>0</v>
      </c>
      <c r="F188" s="10">
        <f t="shared" ref="F188:F223" si="48">D188+E188</f>
        <v>15287155.975154866</v>
      </c>
      <c r="G188" s="18">
        <f t="shared" ref="G188:G218" si="49">$G$186</f>
        <v>9.1300000000000006E-2</v>
      </c>
      <c r="H188" s="18">
        <f>$H$186</f>
        <v>0.49969999999999998</v>
      </c>
      <c r="I188" s="10">
        <f t="shared" si="45"/>
        <v>697439.95506366016</v>
      </c>
      <c r="K188" s="10">
        <v>14013114.037051184</v>
      </c>
      <c r="L188" s="18">
        <f t="shared" si="46"/>
        <v>9.1300000000000006E-2</v>
      </c>
      <c r="M188" s="18">
        <f t="shared" si="46"/>
        <v>0.49969999999999998</v>
      </c>
      <c r="N188" s="10">
        <f t="shared" ref="N188:N223" si="50">K188*L188*M188</f>
        <v>639314.83659791178</v>
      </c>
      <c r="P188" s="18"/>
      <c r="S188" s="15"/>
    </row>
    <row r="189" spans="1:19">
      <c r="A189" s="80">
        <f t="shared" si="37"/>
        <v>175</v>
      </c>
      <c r="B189" s="218">
        <v>39020</v>
      </c>
      <c r="C189" s="79" t="s">
        <v>189</v>
      </c>
      <c r="D189" s="10">
        <v>24632.98</v>
      </c>
      <c r="E189" s="20">
        <v>0</v>
      </c>
      <c r="F189" s="10">
        <f t="shared" si="48"/>
        <v>24632.98</v>
      </c>
      <c r="G189" s="18">
        <v>1</v>
      </c>
      <c r="H189" s="18">
        <v>5.5924710000000002E-2</v>
      </c>
      <c r="I189" s="10">
        <f t="shared" si="45"/>
        <v>1377.5922629358001</v>
      </c>
      <c r="K189" s="10">
        <v>24632.98</v>
      </c>
      <c r="L189" s="18">
        <v>1</v>
      </c>
      <c r="M189" s="18">
        <f t="shared" si="46"/>
        <v>5.5924710000000002E-2</v>
      </c>
      <c r="N189" s="10">
        <f t="shared" si="50"/>
        <v>1377.5922629358001</v>
      </c>
      <c r="P189" s="18"/>
      <c r="S189" s="15"/>
    </row>
    <row r="190" spans="1:19">
      <c r="A190" s="80">
        <f t="shared" si="37"/>
        <v>176</v>
      </c>
      <c r="B190" s="218">
        <v>39029</v>
      </c>
      <c r="C190" s="79" t="s">
        <v>190</v>
      </c>
      <c r="D190" s="10">
        <v>54743.020000000004</v>
      </c>
      <c r="E190" s="20">
        <v>0</v>
      </c>
      <c r="F190" s="10">
        <f t="shared" si="48"/>
        <v>54743.020000000004</v>
      </c>
      <c r="G190" s="18">
        <v>1</v>
      </c>
      <c r="H190" s="18">
        <f>H189</f>
        <v>5.5924710000000002E-2</v>
      </c>
      <c r="I190" s="10">
        <f t="shared" si="45"/>
        <v>3061.4875180242002</v>
      </c>
      <c r="K190" s="10">
        <v>54743.020000000011</v>
      </c>
      <c r="L190" s="18">
        <v>1</v>
      </c>
      <c r="M190" s="18">
        <f t="shared" si="46"/>
        <v>5.5924710000000002E-2</v>
      </c>
      <c r="N190" s="10">
        <f t="shared" si="50"/>
        <v>3061.4875180242007</v>
      </c>
      <c r="P190" s="18"/>
      <c r="S190" s="15"/>
    </row>
    <row r="191" spans="1:19">
      <c r="A191" s="80">
        <f t="shared" si="37"/>
        <v>177</v>
      </c>
      <c r="B191" s="218">
        <v>39100</v>
      </c>
      <c r="C191" s="79" t="s">
        <v>155</v>
      </c>
      <c r="D191" s="10">
        <v>8614801.0614329278</v>
      </c>
      <c r="E191" s="20">
        <v>0</v>
      </c>
      <c r="F191" s="10">
        <f t="shared" si="48"/>
        <v>8614801.0614329278</v>
      </c>
      <c r="G191" s="18">
        <f t="shared" si="49"/>
        <v>9.1300000000000006E-2</v>
      </c>
      <c r="H191" s="18">
        <f>$H$186</f>
        <v>0.49969999999999998</v>
      </c>
      <c r="I191" s="10">
        <f t="shared" si="45"/>
        <v>393029.70905334054</v>
      </c>
      <c r="K191" s="10">
        <v>8019912.073391417</v>
      </c>
      <c r="L191" s="18">
        <f t="shared" si="46"/>
        <v>9.1300000000000006E-2</v>
      </c>
      <c r="M191" s="18">
        <f t="shared" si="46"/>
        <v>0.49969999999999998</v>
      </c>
      <c r="N191" s="10">
        <f t="shared" si="50"/>
        <v>365889.32075862802</v>
      </c>
      <c r="P191" s="18"/>
      <c r="S191" s="15"/>
    </row>
    <row r="192" spans="1:19">
      <c r="A192" s="80">
        <f t="shared" si="37"/>
        <v>178</v>
      </c>
      <c r="B192" s="218">
        <v>39102</v>
      </c>
      <c r="C192" s="79" t="s">
        <v>191</v>
      </c>
      <c r="D192" s="10">
        <v>0</v>
      </c>
      <c r="E192" s="20">
        <v>0</v>
      </c>
      <c r="F192" s="10">
        <f t="shared" si="48"/>
        <v>0</v>
      </c>
      <c r="G192" s="18">
        <f t="shared" si="49"/>
        <v>9.1300000000000006E-2</v>
      </c>
      <c r="H192" s="18">
        <f>$H$186</f>
        <v>0.49969999999999998</v>
      </c>
      <c r="I192" s="10">
        <f t="shared" si="45"/>
        <v>0</v>
      </c>
      <c r="K192" s="10">
        <v>0</v>
      </c>
      <c r="L192" s="18">
        <f t="shared" si="46"/>
        <v>9.1300000000000006E-2</v>
      </c>
      <c r="M192" s="18">
        <f t="shared" si="46"/>
        <v>0.49969999999999998</v>
      </c>
      <c r="N192" s="10">
        <f t="shared" si="50"/>
        <v>0</v>
      </c>
      <c r="P192" s="18"/>
      <c r="S192" s="15"/>
    </row>
    <row r="193" spans="1:19">
      <c r="A193" s="80">
        <f t="shared" si="37"/>
        <v>179</v>
      </c>
      <c r="B193" s="218">
        <v>39103</v>
      </c>
      <c r="C193" s="79" t="s">
        <v>156</v>
      </c>
      <c r="D193" s="10">
        <v>0</v>
      </c>
      <c r="E193" s="20">
        <v>0</v>
      </c>
      <c r="F193" s="10">
        <f t="shared" si="48"/>
        <v>0</v>
      </c>
      <c r="G193" s="18">
        <f t="shared" si="49"/>
        <v>9.1300000000000006E-2</v>
      </c>
      <c r="H193" s="18">
        <f>$H$186</f>
        <v>0.49969999999999998</v>
      </c>
      <c r="I193" s="10">
        <f t="shared" si="45"/>
        <v>0</v>
      </c>
      <c r="K193" s="10">
        <v>0</v>
      </c>
      <c r="L193" s="18">
        <f t="shared" si="46"/>
        <v>9.1300000000000006E-2</v>
      </c>
      <c r="M193" s="18">
        <f t="shared" si="46"/>
        <v>0.49969999999999998</v>
      </c>
      <c r="N193" s="10">
        <f t="shared" si="50"/>
        <v>0</v>
      </c>
      <c r="P193" s="18"/>
      <c r="S193" s="15"/>
    </row>
    <row r="194" spans="1:19">
      <c r="A194" s="80">
        <f t="shared" si="37"/>
        <v>180</v>
      </c>
      <c r="B194" s="218">
        <v>39104</v>
      </c>
      <c r="C194" s="79" t="s">
        <v>192</v>
      </c>
      <c r="D194" s="10">
        <v>71036.47</v>
      </c>
      <c r="E194" s="20">
        <v>0</v>
      </c>
      <c r="F194" s="10">
        <f t="shared" si="48"/>
        <v>71036.47</v>
      </c>
      <c r="G194" s="18">
        <v>1</v>
      </c>
      <c r="H194" s="18">
        <f>$H$187</f>
        <v>1.503839E-2</v>
      </c>
      <c r="I194" s="10">
        <f t="shared" si="45"/>
        <v>1068.2741400833002</v>
      </c>
      <c r="K194" s="10">
        <v>71036.469999999987</v>
      </c>
      <c r="L194" s="18">
        <f>G194</f>
        <v>1</v>
      </c>
      <c r="M194" s="18">
        <f t="shared" si="46"/>
        <v>1.503839E-2</v>
      </c>
      <c r="N194" s="10">
        <f t="shared" si="50"/>
        <v>1068.2741400832999</v>
      </c>
      <c r="P194" s="18"/>
      <c r="S194" s="15"/>
    </row>
    <row r="195" spans="1:19">
      <c r="A195" s="80">
        <f t="shared" si="37"/>
        <v>181</v>
      </c>
      <c r="B195" s="218">
        <v>39120</v>
      </c>
      <c r="C195" s="79" t="s">
        <v>193</v>
      </c>
      <c r="D195" s="10">
        <v>307893.22000000003</v>
      </c>
      <c r="E195" s="20">
        <v>0</v>
      </c>
      <c r="F195" s="10">
        <f t="shared" si="48"/>
        <v>307893.22000000003</v>
      </c>
      <c r="G195" s="18">
        <v>1</v>
      </c>
      <c r="H195" s="18">
        <f>H190</f>
        <v>5.5924710000000002E-2</v>
      </c>
      <c r="I195" s="10">
        <f t="shared" si="45"/>
        <v>17218.839039466202</v>
      </c>
      <c r="K195" s="10">
        <v>307893.22000000009</v>
      </c>
      <c r="L195" s="18">
        <v>1</v>
      </c>
      <c r="M195" s="18">
        <f t="shared" si="46"/>
        <v>5.5924710000000002E-2</v>
      </c>
      <c r="N195" s="10">
        <f t="shared" si="50"/>
        <v>17218.839039466206</v>
      </c>
      <c r="P195" s="18"/>
      <c r="S195" s="15"/>
    </row>
    <row r="196" spans="1:19">
      <c r="A196" s="80">
        <f t="shared" si="37"/>
        <v>182</v>
      </c>
      <c r="B196" s="218">
        <v>39200</v>
      </c>
      <c r="C196" s="79" t="s">
        <v>157</v>
      </c>
      <c r="D196" s="10">
        <v>315397.35000000003</v>
      </c>
      <c r="E196" s="20">
        <v>0</v>
      </c>
      <c r="F196" s="10">
        <f t="shared" si="48"/>
        <v>315397.35000000003</v>
      </c>
      <c r="G196" s="18">
        <f t="shared" si="49"/>
        <v>9.1300000000000006E-2</v>
      </c>
      <c r="H196" s="18">
        <f t="shared" ref="H196:H218" si="51">$H$186</f>
        <v>0.49969999999999998</v>
      </c>
      <c r="I196" s="10">
        <f t="shared" si="45"/>
        <v>14389.250294083502</v>
      </c>
      <c r="K196" s="10">
        <v>315397.35000000003</v>
      </c>
      <c r="L196" s="18">
        <f t="shared" si="46"/>
        <v>9.1300000000000006E-2</v>
      </c>
      <c r="M196" s="18">
        <f t="shared" si="46"/>
        <v>0.49969999999999998</v>
      </c>
      <c r="N196" s="10">
        <f t="shared" si="50"/>
        <v>14389.250294083502</v>
      </c>
      <c r="P196" s="18"/>
      <c r="S196" s="15"/>
    </row>
    <row r="197" spans="1:19">
      <c r="A197" s="80">
        <f t="shared" si="37"/>
        <v>183</v>
      </c>
      <c r="B197" s="218">
        <v>39300</v>
      </c>
      <c r="C197" s="79" t="s">
        <v>181</v>
      </c>
      <c r="D197" s="10">
        <v>0</v>
      </c>
      <c r="E197" s="20">
        <v>0</v>
      </c>
      <c r="F197" s="10">
        <f t="shared" si="48"/>
        <v>0</v>
      </c>
      <c r="G197" s="18">
        <f t="shared" si="49"/>
        <v>9.1300000000000006E-2</v>
      </c>
      <c r="H197" s="18">
        <f t="shared" si="51"/>
        <v>0.49969999999999998</v>
      </c>
      <c r="I197" s="10">
        <f t="shared" si="45"/>
        <v>0</v>
      </c>
      <c r="K197" s="10">
        <v>0</v>
      </c>
      <c r="L197" s="18">
        <f t="shared" si="46"/>
        <v>9.1300000000000006E-2</v>
      </c>
      <c r="M197" s="18">
        <f t="shared" si="46"/>
        <v>0.49969999999999998</v>
      </c>
      <c r="N197" s="10">
        <f t="shared" si="50"/>
        <v>0</v>
      </c>
      <c r="P197" s="18"/>
      <c r="S197" s="15"/>
    </row>
    <row r="198" spans="1:19">
      <c r="A198" s="80">
        <f t="shared" si="37"/>
        <v>184</v>
      </c>
      <c r="B198" s="218">
        <v>39400</v>
      </c>
      <c r="C198" s="79" t="s">
        <v>159</v>
      </c>
      <c r="D198" s="10">
        <v>30133.930000000008</v>
      </c>
      <c r="E198" s="20">
        <v>0</v>
      </c>
      <c r="F198" s="10">
        <f t="shared" si="48"/>
        <v>30133.930000000008</v>
      </c>
      <c r="G198" s="18">
        <f t="shared" si="49"/>
        <v>9.1300000000000006E-2</v>
      </c>
      <c r="H198" s="18">
        <f t="shared" si="51"/>
        <v>0.49969999999999998</v>
      </c>
      <c r="I198" s="10">
        <f t="shared" si="45"/>
        <v>1374.7885361573003</v>
      </c>
      <c r="K198" s="10">
        <v>30133.929999999997</v>
      </c>
      <c r="L198" s="18">
        <f t="shared" si="46"/>
        <v>9.1300000000000006E-2</v>
      </c>
      <c r="M198" s="18">
        <f t="shared" si="46"/>
        <v>0.49969999999999998</v>
      </c>
      <c r="N198" s="10">
        <f t="shared" si="50"/>
        <v>1374.7885361572999</v>
      </c>
      <c r="P198" s="18"/>
      <c r="S198" s="15"/>
    </row>
    <row r="199" spans="1:19">
      <c r="A199" s="80">
        <f t="shared" si="37"/>
        <v>185</v>
      </c>
      <c r="B199" s="218">
        <v>39420</v>
      </c>
      <c r="C199" s="79" t="s">
        <v>194</v>
      </c>
      <c r="D199" s="10">
        <v>0</v>
      </c>
      <c r="E199" s="20">
        <v>0</v>
      </c>
      <c r="F199" s="10">
        <f t="shared" si="48"/>
        <v>0</v>
      </c>
      <c r="G199" s="18">
        <v>1</v>
      </c>
      <c r="H199" s="18">
        <f>H195</f>
        <v>5.5924710000000002E-2</v>
      </c>
      <c r="I199" s="10">
        <f t="shared" si="45"/>
        <v>0</v>
      </c>
      <c r="K199" s="10">
        <v>0</v>
      </c>
      <c r="L199" s="18">
        <v>1</v>
      </c>
      <c r="M199" s="18">
        <f t="shared" si="46"/>
        <v>5.5924710000000002E-2</v>
      </c>
      <c r="N199" s="10">
        <f t="shared" si="50"/>
        <v>0</v>
      </c>
      <c r="P199" s="18"/>
      <c r="S199" s="15"/>
    </row>
    <row r="200" spans="1:19">
      <c r="A200" s="80">
        <f t="shared" si="37"/>
        <v>186</v>
      </c>
      <c r="B200" s="218">
        <v>39500</v>
      </c>
      <c r="C200" s="79" t="s">
        <v>195</v>
      </c>
      <c r="D200" s="10">
        <v>0</v>
      </c>
      <c r="E200" s="20">
        <v>0</v>
      </c>
      <c r="F200" s="10">
        <f t="shared" si="48"/>
        <v>0</v>
      </c>
      <c r="G200" s="18">
        <f t="shared" si="49"/>
        <v>9.1300000000000006E-2</v>
      </c>
      <c r="H200" s="18">
        <f t="shared" si="51"/>
        <v>0.49969999999999998</v>
      </c>
      <c r="I200" s="10">
        <f t="shared" si="45"/>
        <v>0</v>
      </c>
      <c r="K200" s="10">
        <v>0</v>
      </c>
      <c r="L200" s="18">
        <f t="shared" si="46"/>
        <v>9.1300000000000006E-2</v>
      </c>
      <c r="M200" s="18">
        <f t="shared" si="46"/>
        <v>0.49969999999999998</v>
      </c>
      <c r="N200" s="10">
        <f t="shared" si="50"/>
        <v>0</v>
      </c>
      <c r="P200" s="18"/>
      <c r="S200" s="15"/>
    </row>
    <row r="201" spans="1:19">
      <c r="A201" s="80">
        <f t="shared" si="37"/>
        <v>187</v>
      </c>
      <c r="B201" s="218">
        <v>39700</v>
      </c>
      <c r="C201" s="79" t="s">
        <v>163</v>
      </c>
      <c r="D201" s="10">
        <v>712329.13359058509</v>
      </c>
      <c r="E201" s="20">
        <v>0</v>
      </c>
      <c r="F201" s="10">
        <f t="shared" si="48"/>
        <v>712329.13359058509</v>
      </c>
      <c r="G201" s="18">
        <f t="shared" si="49"/>
        <v>9.1300000000000006E-2</v>
      </c>
      <c r="H201" s="18">
        <f t="shared" si="51"/>
        <v>0.49969999999999998</v>
      </c>
      <c r="I201" s="10">
        <f t="shared" si="45"/>
        <v>32498.314253441164</v>
      </c>
      <c r="K201" s="10">
        <v>676658.38429765345</v>
      </c>
      <c r="L201" s="18">
        <f t="shared" si="46"/>
        <v>9.1300000000000006E-2</v>
      </c>
      <c r="M201" s="18">
        <f t="shared" si="46"/>
        <v>0.49969999999999998</v>
      </c>
      <c r="N201" s="10">
        <f t="shared" si="50"/>
        <v>30870.92157004197</v>
      </c>
      <c r="P201" s="18"/>
      <c r="S201" s="15"/>
    </row>
    <row r="202" spans="1:19">
      <c r="A202" s="80">
        <f t="shared" si="37"/>
        <v>188</v>
      </c>
      <c r="B202" s="218">
        <v>39720</v>
      </c>
      <c r="C202" s="79" t="s">
        <v>196</v>
      </c>
      <c r="D202" s="10">
        <v>77436.150000000009</v>
      </c>
      <c r="E202" s="20">
        <v>0</v>
      </c>
      <c r="F202" s="10">
        <f t="shared" si="48"/>
        <v>77436.150000000009</v>
      </c>
      <c r="G202" s="18">
        <v>1</v>
      </c>
      <c r="H202" s="18">
        <f>H199</f>
        <v>5.5924710000000002E-2</v>
      </c>
      <c r="I202" s="10">
        <f t="shared" si="45"/>
        <v>4330.5942322665005</v>
      </c>
      <c r="K202" s="10">
        <v>77436.150000000009</v>
      </c>
      <c r="L202" s="18">
        <v>1</v>
      </c>
      <c r="M202" s="18">
        <f t="shared" si="46"/>
        <v>5.5924710000000002E-2</v>
      </c>
      <c r="N202" s="10">
        <f t="shared" si="50"/>
        <v>4330.5942322665005</v>
      </c>
      <c r="P202" s="18"/>
      <c r="S202" s="15"/>
    </row>
    <row r="203" spans="1:19">
      <c r="A203" s="80">
        <f t="shared" si="37"/>
        <v>189</v>
      </c>
      <c r="B203" s="218">
        <v>39800</v>
      </c>
      <c r="C203" s="79" t="s">
        <v>166</v>
      </c>
      <c r="D203" s="10">
        <v>107930.99</v>
      </c>
      <c r="E203" s="20">
        <v>0</v>
      </c>
      <c r="F203" s="10">
        <f t="shared" si="48"/>
        <v>107930.99</v>
      </c>
      <c r="G203" s="18">
        <f t="shared" si="49"/>
        <v>9.1300000000000006E-2</v>
      </c>
      <c r="H203" s="18">
        <f t="shared" si="51"/>
        <v>0.49969999999999998</v>
      </c>
      <c r="I203" s="10">
        <f t="shared" si="45"/>
        <v>4924.0934636839011</v>
      </c>
      <c r="K203" s="10">
        <v>107930.99</v>
      </c>
      <c r="L203" s="18">
        <f t="shared" si="46"/>
        <v>9.1300000000000006E-2</v>
      </c>
      <c r="M203" s="18">
        <f t="shared" si="46"/>
        <v>0.49969999999999998</v>
      </c>
      <c r="N203" s="10">
        <f t="shared" si="50"/>
        <v>4924.0934636839011</v>
      </c>
      <c r="P203" s="18"/>
      <c r="S203" s="15"/>
    </row>
    <row r="204" spans="1:19">
      <c r="A204" s="80">
        <f t="shared" si="37"/>
        <v>190</v>
      </c>
      <c r="B204" s="218">
        <v>39820</v>
      </c>
      <c r="C204" s="79" t="s">
        <v>197</v>
      </c>
      <c r="D204" s="10">
        <v>10581.72</v>
      </c>
      <c r="E204" s="20">
        <v>0</v>
      </c>
      <c r="F204" s="10">
        <f t="shared" si="48"/>
        <v>10581.72</v>
      </c>
      <c r="G204" s="18">
        <v>1</v>
      </c>
      <c r="H204" s="18">
        <f>H202</f>
        <v>5.5924710000000002E-2</v>
      </c>
      <c r="I204" s="10">
        <f t="shared" si="45"/>
        <v>591.77962230119999</v>
      </c>
      <c r="K204" s="10">
        <v>10581.72</v>
      </c>
      <c r="L204" s="18">
        <v>1</v>
      </c>
      <c r="M204" s="18">
        <f t="shared" si="46"/>
        <v>5.5924710000000002E-2</v>
      </c>
      <c r="N204" s="10">
        <f t="shared" si="50"/>
        <v>591.77962230119999</v>
      </c>
      <c r="P204" s="18"/>
      <c r="S204" s="15"/>
    </row>
    <row r="205" spans="1:19">
      <c r="A205" s="80">
        <f t="shared" si="37"/>
        <v>191</v>
      </c>
      <c r="B205" s="218">
        <v>39900</v>
      </c>
      <c r="C205" s="79" t="s">
        <v>183</v>
      </c>
      <c r="D205" s="10">
        <v>0</v>
      </c>
      <c r="E205" s="20">
        <v>0</v>
      </c>
      <c r="F205" s="10">
        <f t="shared" si="48"/>
        <v>0</v>
      </c>
      <c r="G205" s="18">
        <f t="shared" si="49"/>
        <v>9.1300000000000006E-2</v>
      </c>
      <c r="H205" s="18">
        <f t="shared" si="51"/>
        <v>0.49969999999999998</v>
      </c>
      <c r="I205" s="10">
        <f t="shared" si="45"/>
        <v>0</v>
      </c>
      <c r="K205" s="10">
        <v>0</v>
      </c>
      <c r="L205" s="18">
        <f t="shared" si="46"/>
        <v>9.1300000000000006E-2</v>
      </c>
      <c r="M205" s="18">
        <f t="shared" si="46"/>
        <v>0.49969999999999998</v>
      </c>
      <c r="N205" s="10">
        <f t="shared" si="50"/>
        <v>0</v>
      </c>
      <c r="P205" s="18"/>
      <c r="S205" s="15"/>
    </row>
    <row r="206" spans="1:19">
      <c r="A206" s="80">
        <f t="shared" si="37"/>
        <v>192</v>
      </c>
      <c r="B206" s="218">
        <v>39901</v>
      </c>
      <c r="C206" s="79" t="s">
        <v>184</v>
      </c>
      <c r="D206" s="10">
        <v>38222804.471563719</v>
      </c>
      <c r="E206" s="20">
        <v>0</v>
      </c>
      <c r="F206" s="10">
        <f t="shared" si="48"/>
        <v>38222804.471563719</v>
      </c>
      <c r="G206" s="18">
        <f t="shared" si="49"/>
        <v>9.1300000000000006E-2</v>
      </c>
      <c r="H206" s="18">
        <f t="shared" si="51"/>
        <v>0.49969999999999998</v>
      </c>
      <c r="I206" s="10">
        <f t="shared" si="45"/>
        <v>1743824.1015124077</v>
      </c>
      <c r="K206" s="10">
        <v>38220531.593548417</v>
      </c>
      <c r="L206" s="18">
        <f t="shared" si="46"/>
        <v>9.1300000000000006E-2</v>
      </c>
      <c r="M206" s="18">
        <f t="shared" si="46"/>
        <v>0.49969999999999998</v>
      </c>
      <c r="N206" s="10">
        <f t="shared" si="50"/>
        <v>1743720.406885138</v>
      </c>
      <c r="P206" s="18"/>
      <c r="S206" s="15"/>
    </row>
    <row r="207" spans="1:19">
      <c r="A207" s="80">
        <f t="shared" si="37"/>
        <v>193</v>
      </c>
      <c r="B207" s="218">
        <v>39902</v>
      </c>
      <c r="C207" s="79" t="s">
        <v>185</v>
      </c>
      <c r="D207" s="10">
        <v>50221294.612945281</v>
      </c>
      <c r="E207" s="20">
        <v>0</v>
      </c>
      <c r="F207" s="10">
        <f t="shared" si="48"/>
        <v>50221294.612945281</v>
      </c>
      <c r="G207" s="18">
        <f t="shared" si="49"/>
        <v>9.1300000000000006E-2</v>
      </c>
      <c r="H207" s="18">
        <f t="shared" si="51"/>
        <v>0.49969999999999998</v>
      </c>
      <c r="I207" s="10">
        <f t="shared" si="45"/>
        <v>2291226.5378215038</v>
      </c>
      <c r="K207" s="10">
        <v>39713273.458999701</v>
      </c>
      <c r="L207" s="18">
        <f t="shared" si="46"/>
        <v>9.1300000000000006E-2</v>
      </c>
      <c r="M207" s="18">
        <f t="shared" si="46"/>
        <v>0.49969999999999998</v>
      </c>
      <c r="N207" s="10">
        <f t="shared" si="50"/>
        <v>1811823.1868432944</v>
      </c>
      <c r="P207" s="18"/>
      <c r="S207" s="15"/>
    </row>
    <row r="208" spans="1:19">
      <c r="A208" s="80">
        <f t="shared" si="37"/>
        <v>194</v>
      </c>
      <c r="B208" s="218">
        <v>39903</v>
      </c>
      <c r="C208" s="79" t="s">
        <v>169</v>
      </c>
      <c r="D208" s="10">
        <v>5009315.367441983</v>
      </c>
      <c r="E208" s="20">
        <v>0</v>
      </c>
      <c r="F208" s="10">
        <f t="shared" si="48"/>
        <v>5009315.367441983</v>
      </c>
      <c r="G208" s="18">
        <f t="shared" si="49"/>
        <v>9.1300000000000006E-2</v>
      </c>
      <c r="H208" s="18">
        <f t="shared" si="51"/>
        <v>0.49969999999999998</v>
      </c>
      <c r="I208" s="10">
        <f t="shared" si="45"/>
        <v>228538.04137581229</v>
      </c>
      <c r="K208" s="10">
        <v>4874974.3910585875</v>
      </c>
      <c r="L208" s="18">
        <f t="shared" si="46"/>
        <v>9.1300000000000006E-2</v>
      </c>
      <c r="M208" s="18">
        <f t="shared" si="46"/>
        <v>0.49969999999999998</v>
      </c>
      <c r="N208" s="10">
        <f t="shared" si="50"/>
        <v>222409.05540325341</v>
      </c>
      <c r="P208" s="18"/>
      <c r="S208" s="15"/>
    </row>
    <row r="209" spans="1:19">
      <c r="A209" s="80">
        <f t="shared" ref="A209:A268" si="52">A208+1</f>
        <v>195</v>
      </c>
      <c r="B209" s="218">
        <v>39904</v>
      </c>
      <c r="C209" s="79" t="s">
        <v>198</v>
      </c>
      <c r="D209" s="10">
        <v>0</v>
      </c>
      <c r="E209" s="20">
        <v>0</v>
      </c>
      <c r="F209" s="10">
        <f t="shared" si="48"/>
        <v>0</v>
      </c>
      <c r="G209" s="18">
        <f t="shared" si="49"/>
        <v>9.1300000000000006E-2</v>
      </c>
      <c r="H209" s="18">
        <f t="shared" si="51"/>
        <v>0.49969999999999998</v>
      </c>
      <c r="I209" s="10">
        <f t="shared" si="45"/>
        <v>0</v>
      </c>
      <c r="K209" s="10">
        <v>0</v>
      </c>
      <c r="L209" s="18">
        <f t="shared" si="46"/>
        <v>9.1300000000000006E-2</v>
      </c>
      <c r="M209" s="18">
        <f t="shared" si="46"/>
        <v>0.49969999999999998</v>
      </c>
      <c r="N209" s="10">
        <f t="shared" si="50"/>
        <v>0</v>
      </c>
      <c r="P209" s="18"/>
      <c r="S209" s="15"/>
    </row>
    <row r="210" spans="1:19">
      <c r="A210" s="80">
        <f t="shared" si="52"/>
        <v>196</v>
      </c>
      <c r="B210" s="218">
        <v>39905</v>
      </c>
      <c r="C210" s="79" t="s">
        <v>199</v>
      </c>
      <c r="D210" s="10">
        <v>0</v>
      </c>
      <c r="E210" s="20">
        <v>0</v>
      </c>
      <c r="F210" s="10">
        <f t="shared" si="48"/>
        <v>0</v>
      </c>
      <c r="G210" s="18">
        <f t="shared" si="49"/>
        <v>9.1300000000000006E-2</v>
      </c>
      <c r="H210" s="18">
        <f t="shared" si="51"/>
        <v>0.49969999999999998</v>
      </c>
      <c r="I210" s="10">
        <f t="shared" si="45"/>
        <v>0</v>
      </c>
      <c r="K210" s="10">
        <v>0</v>
      </c>
      <c r="L210" s="18">
        <f t="shared" si="46"/>
        <v>9.1300000000000006E-2</v>
      </c>
      <c r="M210" s="18">
        <f t="shared" si="46"/>
        <v>0.49969999999999998</v>
      </c>
      <c r="N210" s="10">
        <f t="shared" si="50"/>
        <v>0</v>
      </c>
      <c r="P210" s="18"/>
      <c r="S210" s="15"/>
    </row>
    <row r="211" spans="1:19">
      <c r="A211" s="80">
        <f t="shared" si="52"/>
        <v>197</v>
      </c>
      <c r="B211" s="218">
        <v>39906</v>
      </c>
      <c r="C211" s="79" t="s">
        <v>170</v>
      </c>
      <c r="D211" s="10">
        <v>4523645.0749836192</v>
      </c>
      <c r="E211" s="20">
        <v>0</v>
      </c>
      <c r="F211" s="10">
        <f t="shared" si="48"/>
        <v>4523645.0749836192</v>
      </c>
      <c r="G211" s="18">
        <f t="shared" si="49"/>
        <v>9.1300000000000006E-2</v>
      </c>
      <c r="H211" s="18">
        <f t="shared" si="51"/>
        <v>0.49969999999999998</v>
      </c>
      <c r="I211" s="10">
        <f t="shared" si="45"/>
        <v>206380.49503439842</v>
      </c>
      <c r="K211" s="10">
        <v>4529780.4356537191</v>
      </c>
      <c r="L211" s="18">
        <f t="shared" si="46"/>
        <v>9.1300000000000006E-2</v>
      </c>
      <c r="M211" s="18">
        <f t="shared" si="46"/>
        <v>0.49969999999999998</v>
      </c>
      <c r="N211" s="10">
        <f t="shared" si="50"/>
        <v>206660.40620145973</v>
      </c>
      <c r="P211" s="18"/>
      <c r="S211" s="15"/>
    </row>
    <row r="212" spans="1:19">
      <c r="A212" s="80">
        <f t="shared" si="52"/>
        <v>198</v>
      </c>
      <c r="B212" s="218">
        <v>39907</v>
      </c>
      <c r="C212" s="79" t="s">
        <v>171</v>
      </c>
      <c r="D212" s="10">
        <v>82727.77</v>
      </c>
      <c r="E212" s="20">
        <v>0</v>
      </c>
      <c r="F212" s="10">
        <f t="shared" si="48"/>
        <v>82727.77</v>
      </c>
      <c r="G212" s="18">
        <f t="shared" si="49"/>
        <v>9.1300000000000006E-2</v>
      </c>
      <c r="H212" s="18">
        <f t="shared" si="51"/>
        <v>0.49969999999999998</v>
      </c>
      <c r="I212" s="10">
        <f t="shared" si="45"/>
        <v>3774.2567868797005</v>
      </c>
      <c r="K212" s="10">
        <v>82727.77</v>
      </c>
      <c r="L212" s="18">
        <f t="shared" si="46"/>
        <v>9.1300000000000006E-2</v>
      </c>
      <c r="M212" s="18">
        <f t="shared" si="46"/>
        <v>0.49969999999999998</v>
      </c>
      <c r="N212" s="10">
        <f t="shared" si="50"/>
        <v>3774.2567868797005</v>
      </c>
      <c r="P212" s="18"/>
      <c r="S212" s="15"/>
    </row>
    <row r="213" spans="1:19">
      <c r="A213" s="80">
        <f t="shared" si="52"/>
        <v>199</v>
      </c>
      <c r="B213" s="218">
        <v>39908</v>
      </c>
      <c r="C213" s="79" t="s">
        <v>172</v>
      </c>
      <c r="D213" s="10">
        <v>111806478.92295398</v>
      </c>
      <c r="E213" s="20">
        <v>0</v>
      </c>
      <c r="F213" s="10">
        <f t="shared" si="48"/>
        <v>111806478.92295398</v>
      </c>
      <c r="G213" s="18">
        <f t="shared" si="49"/>
        <v>9.1300000000000006E-2</v>
      </c>
      <c r="H213" s="18">
        <f t="shared" si="51"/>
        <v>0.49969999999999998</v>
      </c>
      <c r="I213" s="10">
        <f t="shared" si="45"/>
        <v>5100903.3833751492</v>
      </c>
      <c r="K213" s="10">
        <v>108286377.59297197</v>
      </c>
      <c r="L213" s="18">
        <f t="shared" si="46"/>
        <v>9.1300000000000006E-2</v>
      </c>
      <c r="M213" s="18">
        <f t="shared" si="46"/>
        <v>0.49969999999999998</v>
      </c>
      <c r="N213" s="10">
        <f t="shared" si="50"/>
        <v>4940307.1732368981</v>
      </c>
      <c r="P213" s="18"/>
      <c r="S213" s="15"/>
    </row>
    <row r="214" spans="1:19">
      <c r="A214" s="80">
        <f t="shared" si="52"/>
        <v>200</v>
      </c>
      <c r="B214" s="218">
        <v>39909</v>
      </c>
      <c r="C214" s="79" t="s">
        <v>200</v>
      </c>
      <c r="D214" s="10">
        <v>0</v>
      </c>
      <c r="E214" s="20">
        <v>0</v>
      </c>
      <c r="F214" s="10">
        <f t="shared" si="48"/>
        <v>0</v>
      </c>
      <c r="G214" s="18">
        <f t="shared" si="49"/>
        <v>9.1300000000000006E-2</v>
      </c>
      <c r="H214" s="18">
        <f t="shared" si="51"/>
        <v>0.49969999999999998</v>
      </c>
      <c r="I214" s="10">
        <f t="shared" si="45"/>
        <v>0</v>
      </c>
      <c r="K214" s="10">
        <v>0</v>
      </c>
      <c r="L214" s="18">
        <f t="shared" ref="L214:M223" si="53">G214</f>
        <v>9.1300000000000006E-2</v>
      </c>
      <c r="M214" s="18">
        <f t="shared" si="53"/>
        <v>0.49969999999999998</v>
      </c>
      <c r="N214" s="10">
        <f t="shared" si="50"/>
        <v>0</v>
      </c>
      <c r="P214" s="18"/>
      <c r="S214" s="15"/>
    </row>
    <row r="215" spans="1:19">
      <c r="A215" s="80">
        <f t="shared" si="52"/>
        <v>201</v>
      </c>
      <c r="B215" s="218">
        <v>39921</v>
      </c>
      <c r="C215" s="79" t="s">
        <v>201</v>
      </c>
      <c r="D215" s="10">
        <v>20020796.463997133</v>
      </c>
      <c r="E215" s="20">
        <v>0</v>
      </c>
      <c r="F215" s="10">
        <f t="shared" si="48"/>
        <v>20020796.463997133</v>
      </c>
      <c r="G215" s="18">
        <v>1</v>
      </c>
      <c r="H215" s="18">
        <f>$H$204</f>
        <v>5.5924710000000002E-2</v>
      </c>
      <c r="I215" s="10">
        <f t="shared" si="45"/>
        <v>1119657.2362180653</v>
      </c>
      <c r="K215" s="10">
        <v>15816787.204963325</v>
      </c>
      <c r="L215" s="18">
        <v>1</v>
      </c>
      <c r="M215" s="18">
        <f t="shared" si="53"/>
        <v>5.5924710000000002E-2</v>
      </c>
      <c r="N215" s="10">
        <f t="shared" si="50"/>
        <v>884549.23756928451</v>
      </c>
      <c r="P215" s="18"/>
      <c r="S215" s="15"/>
    </row>
    <row r="216" spans="1:19">
      <c r="A216" s="80">
        <f t="shared" si="52"/>
        <v>202</v>
      </c>
      <c r="B216" s="218">
        <v>39922</v>
      </c>
      <c r="C216" s="79" t="s">
        <v>202</v>
      </c>
      <c r="D216" s="10">
        <v>5425528.7999999998</v>
      </c>
      <c r="E216" s="20">
        <v>0</v>
      </c>
      <c r="F216" s="10">
        <f t="shared" si="48"/>
        <v>5425528.7999999998</v>
      </c>
      <c r="G216" s="18">
        <v>1</v>
      </c>
      <c r="H216" s="18">
        <f t="shared" ref="H216:H217" si="54">$H$204</f>
        <v>5.5924710000000002E-2</v>
      </c>
      <c r="I216" s="10">
        <f t="shared" si="45"/>
        <v>303421.12473664799</v>
      </c>
      <c r="K216" s="10">
        <v>5425528.7999999989</v>
      </c>
      <c r="L216" s="18">
        <v>1</v>
      </c>
      <c r="M216" s="18">
        <f t="shared" si="53"/>
        <v>5.5924710000000002E-2</v>
      </c>
      <c r="N216" s="10">
        <f t="shared" si="50"/>
        <v>303421.12473664794</v>
      </c>
      <c r="P216" s="18"/>
      <c r="S216" s="15"/>
    </row>
    <row r="217" spans="1:19">
      <c r="A217" s="80">
        <f t="shared" si="52"/>
        <v>203</v>
      </c>
      <c r="B217" s="218">
        <v>39923</v>
      </c>
      <c r="C217" s="79" t="s">
        <v>203</v>
      </c>
      <c r="D217" s="10">
        <v>1500128.8587111414</v>
      </c>
      <c r="E217" s="20">
        <v>0</v>
      </c>
      <c r="F217" s="10">
        <f t="shared" si="48"/>
        <v>1500128.8587111414</v>
      </c>
      <c r="G217" s="18">
        <v>1</v>
      </c>
      <c r="H217" s="18">
        <f t="shared" si="54"/>
        <v>5.5924710000000002E-2</v>
      </c>
      <c r="I217" s="10">
        <f t="shared" si="45"/>
        <v>83894.271386051565</v>
      </c>
      <c r="K217" s="10">
        <v>1245267.8233388497</v>
      </c>
      <c r="L217" s="18">
        <v>1</v>
      </c>
      <c r="M217" s="18">
        <f t="shared" si="53"/>
        <v>5.5924710000000002E-2</v>
      </c>
      <c r="N217" s="10">
        <f t="shared" si="50"/>
        <v>69641.241892556398</v>
      </c>
      <c r="P217" s="18"/>
      <c r="S217" s="15"/>
    </row>
    <row r="218" spans="1:19">
      <c r="A218" s="80">
        <f t="shared" si="52"/>
        <v>204</v>
      </c>
      <c r="B218" s="218">
        <v>39924</v>
      </c>
      <c r="C218" s="79" t="s">
        <v>204</v>
      </c>
      <c r="D218" s="10">
        <v>0</v>
      </c>
      <c r="E218" s="20">
        <v>0</v>
      </c>
      <c r="F218" s="10">
        <f t="shared" si="48"/>
        <v>0</v>
      </c>
      <c r="G218" s="18">
        <f t="shared" si="49"/>
        <v>9.1300000000000006E-2</v>
      </c>
      <c r="H218" s="18">
        <f t="shared" si="51"/>
        <v>0.49969999999999998</v>
      </c>
      <c r="I218" s="10">
        <f t="shared" si="45"/>
        <v>0</v>
      </c>
      <c r="K218" s="10">
        <v>0</v>
      </c>
      <c r="L218" s="18">
        <f t="shared" si="53"/>
        <v>9.1300000000000006E-2</v>
      </c>
      <c r="M218" s="18">
        <f t="shared" si="53"/>
        <v>0.49969999999999998</v>
      </c>
      <c r="N218" s="10">
        <f t="shared" si="50"/>
        <v>0</v>
      </c>
      <c r="P218" s="18"/>
      <c r="S218" s="15"/>
    </row>
    <row r="219" spans="1:19">
      <c r="A219" s="80">
        <f t="shared" si="52"/>
        <v>205</v>
      </c>
      <c r="B219" s="218">
        <v>39926</v>
      </c>
      <c r="C219" s="79" t="s">
        <v>205</v>
      </c>
      <c r="D219" s="10">
        <v>146532.46</v>
      </c>
      <c r="E219" s="20">
        <v>0</v>
      </c>
      <c r="F219" s="10">
        <f t="shared" si="48"/>
        <v>146532.46</v>
      </c>
      <c r="G219" s="18">
        <v>1</v>
      </c>
      <c r="H219" s="18">
        <f>$H$204</f>
        <v>5.5924710000000002E-2</v>
      </c>
      <c r="I219" s="10">
        <f t="shared" si="45"/>
        <v>8194.7853310865994</v>
      </c>
      <c r="K219" s="10">
        <v>146532.46</v>
      </c>
      <c r="L219" s="18">
        <v>1</v>
      </c>
      <c r="M219" s="18">
        <f t="shared" si="53"/>
        <v>5.5924710000000002E-2</v>
      </c>
      <c r="N219" s="10">
        <f t="shared" si="50"/>
        <v>8194.7853310865994</v>
      </c>
      <c r="P219" s="18"/>
      <c r="S219" s="15"/>
    </row>
    <row r="220" spans="1:19">
      <c r="A220" s="80">
        <f t="shared" si="52"/>
        <v>206</v>
      </c>
      <c r="B220" s="218">
        <v>39928</v>
      </c>
      <c r="C220" s="79" t="s">
        <v>206</v>
      </c>
      <c r="D220" s="10">
        <v>29590571.550000001</v>
      </c>
      <c r="E220" s="20">
        <v>0</v>
      </c>
      <c r="F220" s="10">
        <f t="shared" si="48"/>
        <v>29590571.550000001</v>
      </c>
      <c r="G220" s="18">
        <v>1</v>
      </c>
      <c r="H220" s="18">
        <f t="shared" ref="H220" si="55">$H$204</f>
        <v>5.5924710000000002E-2</v>
      </c>
      <c r="I220" s="10">
        <f t="shared" si="45"/>
        <v>1654844.1326680006</v>
      </c>
      <c r="K220" s="10">
        <v>29590571.550000008</v>
      </c>
      <c r="L220" s="18">
        <v>1</v>
      </c>
      <c r="M220" s="18">
        <f t="shared" si="53"/>
        <v>5.5924710000000002E-2</v>
      </c>
      <c r="N220" s="10">
        <f t="shared" si="50"/>
        <v>1654844.1326680011</v>
      </c>
      <c r="P220" s="18"/>
      <c r="S220" s="15"/>
    </row>
    <row r="221" spans="1:19">
      <c r="A221" s="80">
        <f t="shared" si="52"/>
        <v>207</v>
      </c>
      <c r="B221" s="218">
        <v>39931</v>
      </c>
      <c r="C221" s="79" t="s">
        <v>207</v>
      </c>
      <c r="D221" s="10">
        <v>297266.61</v>
      </c>
      <c r="E221" s="20">
        <v>0</v>
      </c>
      <c r="F221" s="10">
        <f t="shared" si="48"/>
        <v>297266.61</v>
      </c>
      <c r="G221" s="18">
        <v>1</v>
      </c>
      <c r="H221" s="18">
        <v>3.5999389999999999E-2</v>
      </c>
      <c r="I221" s="10">
        <f t="shared" si="45"/>
        <v>10701.416627367898</v>
      </c>
      <c r="K221" s="10">
        <v>297266.60999999993</v>
      </c>
      <c r="L221" s="18">
        <v>1</v>
      </c>
      <c r="M221" s="18">
        <f t="shared" si="53"/>
        <v>3.5999389999999999E-2</v>
      </c>
      <c r="N221" s="10">
        <f t="shared" si="50"/>
        <v>10701.416627367897</v>
      </c>
      <c r="P221" s="18"/>
      <c r="S221" s="15"/>
    </row>
    <row r="222" spans="1:19">
      <c r="A222" s="80">
        <f t="shared" si="52"/>
        <v>208</v>
      </c>
      <c r="B222" s="218">
        <v>39932</v>
      </c>
      <c r="C222" s="79" t="s">
        <v>208</v>
      </c>
      <c r="D222" s="10">
        <v>783916.61</v>
      </c>
      <c r="E222" s="20">
        <v>0</v>
      </c>
      <c r="F222" s="10">
        <f t="shared" si="48"/>
        <v>783916.61</v>
      </c>
      <c r="G222" s="18">
        <v>1</v>
      </c>
      <c r="H222" s="18">
        <v>3.5999389999999999E-2</v>
      </c>
      <c r="I222" s="10">
        <f t="shared" si="45"/>
        <v>28220.519770867901</v>
      </c>
      <c r="K222" s="10">
        <v>783916.61</v>
      </c>
      <c r="L222" s="18">
        <v>1</v>
      </c>
      <c r="M222" s="18">
        <f t="shared" si="53"/>
        <v>3.5999389999999999E-2</v>
      </c>
      <c r="N222" s="10">
        <f t="shared" si="50"/>
        <v>28220.519770867901</v>
      </c>
      <c r="P222" s="18"/>
      <c r="S222" s="15"/>
    </row>
    <row r="223" spans="1:19">
      <c r="A223" s="80">
        <f t="shared" si="52"/>
        <v>209</v>
      </c>
      <c r="B223" s="218">
        <v>39938</v>
      </c>
      <c r="C223" s="79" t="s">
        <v>209</v>
      </c>
      <c r="D223" s="10">
        <v>21123036.719999999</v>
      </c>
      <c r="E223" s="20">
        <v>0</v>
      </c>
      <c r="F223" s="10">
        <f t="shared" si="48"/>
        <v>21123036.719999999</v>
      </c>
      <c r="G223" s="18">
        <v>1</v>
      </c>
      <c r="H223" s="18">
        <v>3.5999389999999999E-2</v>
      </c>
      <c r="I223" s="10">
        <f t="shared" si="45"/>
        <v>760416.43686760077</v>
      </c>
      <c r="K223" s="10">
        <v>21123036.720000003</v>
      </c>
      <c r="L223" s="18">
        <v>1</v>
      </c>
      <c r="M223" s="18">
        <f t="shared" si="53"/>
        <v>3.5999389999999999E-2</v>
      </c>
      <c r="N223" s="10">
        <f t="shared" si="50"/>
        <v>760416.43686760089</v>
      </c>
      <c r="P223" s="18"/>
      <c r="S223" s="15"/>
    </row>
    <row r="224" spans="1:19">
      <c r="A224" s="80">
        <f t="shared" si="52"/>
        <v>210</v>
      </c>
      <c r="B224" s="22"/>
      <c r="C224" s="23"/>
      <c r="D224" s="141"/>
      <c r="E224" s="141"/>
      <c r="F224" s="141"/>
      <c r="I224" s="141"/>
      <c r="K224" s="141"/>
      <c r="N224" s="141"/>
    </row>
    <row r="225" spans="1:19" ht="15.75" thickBot="1">
      <c r="A225" s="80">
        <f t="shared" si="52"/>
        <v>211</v>
      </c>
      <c r="B225" s="216"/>
      <c r="C225" s="79" t="s">
        <v>210</v>
      </c>
      <c r="D225" s="198">
        <f>SUM(D186:D223)</f>
        <v>334796633.87945962</v>
      </c>
      <c r="E225" s="198">
        <f>SUM(E186:E223)</f>
        <v>0</v>
      </c>
      <c r="F225" s="198">
        <f>SUM(F186:F223)</f>
        <v>334796633.87945962</v>
      </c>
      <c r="I225" s="198">
        <f>SUM(I186:I223)</f>
        <v>15192059.027426641</v>
      </c>
      <c r="K225" s="198">
        <f>SUM(K186:K223)</f>
        <v>314386046.38523698</v>
      </c>
      <c r="N225" s="198">
        <f>SUM(N186:N223)</f>
        <v>14214939.026646843</v>
      </c>
    </row>
    <row r="226" spans="1:19" ht="15.75" thickTop="1">
      <c r="A226" s="80">
        <f t="shared" si="52"/>
        <v>212</v>
      </c>
      <c r="B226" s="216"/>
      <c r="C226" s="79"/>
      <c r="D226" s="19"/>
      <c r="E226" s="19"/>
      <c r="F226" s="19"/>
      <c r="I226" s="19"/>
    </row>
    <row r="227" spans="1:19">
      <c r="A227" s="80">
        <f t="shared" si="52"/>
        <v>213</v>
      </c>
      <c r="B227" s="216"/>
      <c r="D227" s="19"/>
      <c r="E227" s="19"/>
      <c r="F227" s="19"/>
      <c r="G227" s="18"/>
      <c r="H227" s="18"/>
      <c r="I227" s="19"/>
      <c r="K227" s="19"/>
      <c r="L227" s="18"/>
      <c r="M227" s="18"/>
      <c r="N227" s="19"/>
    </row>
    <row r="228" spans="1:19">
      <c r="A228" s="80">
        <f t="shared" si="52"/>
        <v>214</v>
      </c>
      <c r="B228" s="216"/>
    </row>
    <row r="229" spans="1:19" ht="15.75">
      <c r="A229" s="80">
        <f t="shared" si="52"/>
        <v>215</v>
      </c>
      <c r="B229" s="16" t="s">
        <v>211</v>
      </c>
    </row>
    <row r="230" spans="1:19">
      <c r="A230" s="80">
        <f t="shared" si="52"/>
        <v>216</v>
      </c>
      <c r="B230" s="216"/>
    </row>
    <row r="231" spans="1:19">
      <c r="A231" s="80">
        <f t="shared" si="52"/>
        <v>217</v>
      </c>
      <c r="B231" s="216"/>
      <c r="C231" s="6" t="s">
        <v>178</v>
      </c>
      <c r="H231" s="24"/>
    </row>
    <row r="232" spans="1:19">
      <c r="A232" s="80">
        <f t="shared" si="52"/>
        <v>218</v>
      </c>
      <c r="B232" s="218">
        <v>38900</v>
      </c>
      <c r="C232" s="79" t="s">
        <v>108</v>
      </c>
      <c r="D232" s="19">
        <v>2874239.86</v>
      </c>
      <c r="E232" s="14">
        <v>0</v>
      </c>
      <c r="F232" s="14">
        <f t="shared" ref="F232:F260" si="56">D232+E232</f>
        <v>2874239.86</v>
      </c>
      <c r="G232" s="18">
        <v>0.109</v>
      </c>
      <c r="H232" s="18">
        <v>0.49459999999999998</v>
      </c>
      <c r="I232" s="14">
        <f t="shared" ref="I232:I235" si="57">F232*G232*H232</f>
        <v>154954.29478840399</v>
      </c>
      <c r="K232" s="19">
        <v>2874239.86</v>
      </c>
      <c r="L232" s="18">
        <f t="shared" ref="L232:M255" si="58">G232</f>
        <v>0.109</v>
      </c>
      <c r="M232" s="18">
        <f t="shared" si="58"/>
        <v>0.49459999999999998</v>
      </c>
      <c r="N232" s="14">
        <f t="shared" ref="N232:N260" si="59">K232*L232*M232</f>
        <v>154954.29478840399</v>
      </c>
      <c r="P232" s="18"/>
      <c r="S232" s="15"/>
    </row>
    <row r="233" spans="1:19">
      <c r="A233" s="80">
        <f t="shared" si="52"/>
        <v>219</v>
      </c>
      <c r="B233" s="218">
        <v>38910</v>
      </c>
      <c r="C233" s="79" t="s">
        <v>212</v>
      </c>
      <c r="D233" s="10">
        <v>1886442.92</v>
      </c>
      <c r="E233" s="10">
        <v>0</v>
      </c>
      <c r="F233" s="219">
        <f>D233+E233</f>
        <v>1886442.92</v>
      </c>
      <c r="G233" s="18">
        <v>1</v>
      </c>
      <c r="H233" s="18">
        <v>2.983098E-2</v>
      </c>
      <c r="I233" s="10">
        <f>F233*G233*H233</f>
        <v>56274.4410176616</v>
      </c>
      <c r="K233" s="10">
        <v>1886442.9200000006</v>
      </c>
      <c r="L233" s="18">
        <f>G233</f>
        <v>1</v>
      </c>
      <c r="M233" s="18">
        <f>H233</f>
        <v>2.983098E-2</v>
      </c>
      <c r="N233" s="10">
        <f>K233*L233*M233</f>
        <v>56274.441017661622</v>
      </c>
      <c r="P233" s="18"/>
      <c r="S233" s="15"/>
    </row>
    <row r="234" spans="1:19">
      <c r="A234" s="80">
        <f t="shared" si="52"/>
        <v>220</v>
      </c>
      <c r="B234" s="218">
        <v>39000</v>
      </c>
      <c r="C234" s="79" t="s">
        <v>126</v>
      </c>
      <c r="D234" s="10">
        <v>13602813.181846898</v>
      </c>
      <c r="E234" s="10">
        <v>0</v>
      </c>
      <c r="F234" s="219">
        <f t="shared" si="56"/>
        <v>13602813.181846898</v>
      </c>
      <c r="G234" s="18">
        <f>$G$232</f>
        <v>0.109</v>
      </c>
      <c r="H234" s="18">
        <f>$H$232</f>
        <v>0.49459999999999998</v>
      </c>
      <c r="I234" s="10">
        <f t="shared" si="57"/>
        <v>733346.70257182082</v>
      </c>
      <c r="K234" s="10">
        <v>13584463.493271984</v>
      </c>
      <c r="L234" s="18">
        <f t="shared" si="58"/>
        <v>0.109</v>
      </c>
      <c r="M234" s="18">
        <f t="shared" si="58"/>
        <v>0.49459999999999998</v>
      </c>
      <c r="N234" s="10">
        <f t="shared" si="59"/>
        <v>732357.44517118332</v>
      </c>
      <c r="P234" s="18"/>
      <c r="S234" s="15"/>
    </row>
    <row r="235" spans="1:19">
      <c r="A235" s="80">
        <f t="shared" si="52"/>
        <v>221</v>
      </c>
      <c r="B235" s="218">
        <v>39009</v>
      </c>
      <c r="C235" s="79" t="s">
        <v>154</v>
      </c>
      <c r="D235" s="10">
        <v>3170597.68</v>
      </c>
      <c r="E235" s="10">
        <v>0</v>
      </c>
      <c r="F235" s="219">
        <f t="shared" si="56"/>
        <v>3170597.68</v>
      </c>
      <c r="G235" s="18">
        <f>$G$232</f>
        <v>0.109</v>
      </c>
      <c r="H235" s="18">
        <f>$H$232</f>
        <v>0.49459999999999998</v>
      </c>
      <c r="I235" s="10">
        <f t="shared" si="57"/>
        <v>170931.35976555201</v>
      </c>
      <c r="K235" s="10">
        <v>3170597.68</v>
      </c>
      <c r="L235" s="18">
        <f t="shared" si="58"/>
        <v>0.109</v>
      </c>
      <c r="M235" s="18">
        <f t="shared" si="58"/>
        <v>0.49459999999999998</v>
      </c>
      <c r="N235" s="10">
        <f t="shared" si="59"/>
        <v>170931.35976555201</v>
      </c>
      <c r="P235" s="18"/>
      <c r="S235" s="15"/>
    </row>
    <row r="236" spans="1:19">
      <c r="A236" s="80">
        <f t="shared" si="52"/>
        <v>222</v>
      </c>
      <c r="B236" s="218">
        <v>39010</v>
      </c>
      <c r="C236" s="79" t="s">
        <v>213</v>
      </c>
      <c r="D236" s="10">
        <v>12590702.67</v>
      </c>
      <c r="E236" s="10">
        <v>0</v>
      </c>
      <c r="F236" s="219">
        <f>D236+E236</f>
        <v>12590702.67</v>
      </c>
      <c r="G236" s="18">
        <v>1</v>
      </c>
      <c r="H236" s="18">
        <f>$H$233</f>
        <v>2.983098E-2</v>
      </c>
      <c r="I236" s="10">
        <f>F236*G236*H236</f>
        <v>375592.9995347166</v>
      </c>
      <c r="K236" s="10">
        <v>12590702.669999998</v>
      </c>
      <c r="L236" s="18">
        <f>G236</f>
        <v>1</v>
      </c>
      <c r="M236" s="18">
        <f>H236</f>
        <v>2.983098E-2</v>
      </c>
      <c r="N236" s="10">
        <f>K236*L236*M236</f>
        <v>375592.99953471654</v>
      </c>
      <c r="P236" s="18"/>
      <c r="S236" s="15"/>
    </row>
    <row r="237" spans="1:19">
      <c r="A237" s="80">
        <f t="shared" si="52"/>
        <v>223</v>
      </c>
      <c r="B237" s="218">
        <v>39100</v>
      </c>
      <c r="C237" s="79" t="s">
        <v>155</v>
      </c>
      <c r="D237" s="10">
        <v>2730257.91</v>
      </c>
      <c r="E237" s="10">
        <v>0</v>
      </c>
      <c r="F237" s="219">
        <f t="shared" si="56"/>
        <v>2730257.91</v>
      </c>
      <c r="G237" s="18">
        <f>$G$232</f>
        <v>0.109</v>
      </c>
      <c r="H237" s="18">
        <f>$H$232</f>
        <v>0.49459999999999998</v>
      </c>
      <c r="I237" s="10">
        <f t="shared" ref="I237:I260" si="60">F237*G237*H237</f>
        <v>147192.02628917401</v>
      </c>
      <c r="K237" s="10">
        <v>2730257.9099999997</v>
      </c>
      <c r="L237" s="18">
        <f t="shared" si="58"/>
        <v>0.109</v>
      </c>
      <c r="M237" s="18">
        <f t="shared" si="58"/>
        <v>0.49459999999999998</v>
      </c>
      <c r="N237" s="10">
        <f t="shared" si="59"/>
        <v>147192.02628917398</v>
      </c>
      <c r="P237" s="18"/>
      <c r="S237" s="15"/>
    </row>
    <row r="238" spans="1:19">
      <c r="A238" s="80">
        <f t="shared" si="52"/>
        <v>224</v>
      </c>
      <c r="B238" s="218">
        <v>39101</v>
      </c>
      <c r="C238" s="79" t="s">
        <v>180</v>
      </c>
      <c r="D238" s="10">
        <v>0</v>
      </c>
      <c r="E238" s="10">
        <v>0</v>
      </c>
      <c r="F238" s="219">
        <f t="shared" si="56"/>
        <v>0</v>
      </c>
      <c r="G238" s="18">
        <v>0.109</v>
      </c>
      <c r="H238" s="18">
        <v>0.49459999999999998</v>
      </c>
      <c r="I238" s="10">
        <f t="shared" si="60"/>
        <v>0</v>
      </c>
      <c r="K238" s="10">
        <v>0</v>
      </c>
      <c r="L238" s="18">
        <v>0.109</v>
      </c>
      <c r="M238" s="18">
        <v>0.49459999999999998</v>
      </c>
      <c r="N238" s="10">
        <f t="shared" si="59"/>
        <v>0</v>
      </c>
      <c r="P238" s="18"/>
      <c r="S238" s="15"/>
    </row>
    <row r="239" spans="1:19">
      <c r="A239" s="80">
        <f t="shared" si="52"/>
        <v>225</v>
      </c>
      <c r="B239" s="218">
        <v>39102</v>
      </c>
      <c r="C239" s="79" t="s">
        <v>214</v>
      </c>
      <c r="D239" s="10">
        <v>0</v>
      </c>
      <c r="E239" s="10">
        <v>0</v>
      </c>
      <c r="F239" s="219">
        <f t="shared" si="56"/>
        <v>0</v>
      </c>
      <c r="G239" s="18">
        <v>0.109</v>
      </c>
      <c r="H239" s="18">
        <v>0.49459999999999998</v>
      </c>
      <c r="I239" s="10">
        <f t="shared" si="60"/>
        <v>0</v>
      </c>
      <c r="K239" s="10">
        <v>0</v>
      </c>
      <c r="L239" s="18">
        <v>0.109</v>
      </c>
      <c r="M239" s="18">
        <v>0.49459999999999998</v>
      </c>
      <c r="N239" s="10">
        <f t="shared" si="59"/>
        <v>0</v>
      </c>
      <c r="P239" s="18"/>
      <c r="S239" s="15"/>
    </row>
    <row r="240" spans="1:19">
      <c r="A240" s="80">
        <f t="shared" si="52"/>
        <v>226</v>
      </c>
      <c r="B240" s="218">
        <v>39103</v>
      </c>
      <c r="C240" s="79" t="s">
        <v>215</v>
      </c>
      <c r="D240" s="10">
        <v>0</v>
      </c>
      <c r="E240" s="10">
        <v>0</v>
      </c>
      <c r="F240" s="219">
        <f t="shared" si="56"/>
        <v>0</v>
      </c>
      <c r="G240" s="18">
        <f>$G$232</f>
        <v>0.109</v>
      </c>
      <c r="H240" s="18">
        <f>$H$232</f>
        <v>0.49459999999999998</v>
      </c>
      <c r="I240" s="10">
        <f t="shared" si="60"/>
        <v>0</v>
      </c>
      <c r="K240" s="10">
        <v>0</v>
      </c>
      <c r="L240" s="18">
        <f t="shared" ref="L240:M244" si="61">G240</f>
        <v>0.109</v>
      </c>
      <c r="M240" s="18">
        <f t="shared" si="61"/>
        <v>0.49459999999999998</v>
      </c>
      <c r="N240" s="10">
        <f t="shared" si="59"/>
        <v>0</v>
      </c>
      <c r="P240" s="18"/>
      <c r="S240" s="15"/>
    </row>
    <row r="241" spans="1:19">
      <c r="A241" s="80">
        <f t="shared" si="52"/>
        <v>227</v>
      </c>
      <c r="B241" s="218">
        <v>39110</v>
      </c>
      <c r="C241" s="79" t="s">
        <v>216</v>
      </c>
      <c r="D241" s="10">
        <v>1080088.7774811932</v>
      </c>
      <c r="E241" s="10">
        <v>0</v>
      </c>
      <c r="F241" s="219">
        <f t="shared" si="56"/>
        <v>1080088.7774811932</v>
      </c>
      <c r="G241" s="18">
        <v>1</v>
      </c>
      <c r="H241" s="18">
        <v>2.983098E-2</v>
      </c>
      <c r="I241" s="10">
        <f t="shared" si="60"/>
        <v>32220.106719265925</v>
      </c>
      <c r="K241" s="10">
        <v>979712.92663064122</v>
      </c>
      <c r="L241" s="18">
        <f t="shared" si="61"/>
        <v>1</v>
      </c>
      <c r="M241" s="18">
        <f t="shared" si="61"/>
        <v>2.983098E-2</v>
      </c>
      <c r="N241" s="10">
        <f t="shared" si="59"/>
        <v>29225.796720060127</v>
      </c>
      <c r="P241" s="18"/>
      <c r="S241" s="15"/>
    </row>
    <row r="242" spans="1:19">
      <c r="A242" s="80">
        <f t="shared" si="52"/>
        <v>228</v>
      </c>
      <c r="B242" s="218">
        <v>39210</v>
      </c>
      <c r="C242" s="79" t="s">
        <v>217</v>
      </c>
      <c r="D242" s="10">
        <v>74993.77</v>
      </c>
      <c r="E242" s="10">
        <v>0</v>
      </c>
      <c r="F242" s="219">
        <f t="shared" si="56"/>
        <v>74993.77</v>
      </c>
      <c r="G242" s="18">
        <v>1</v>
      </c>
      <c r="H242" s="18">
        <v>2.983098E-2</v>
      </c>
      <c r="I242" s="10">
        <f t="shared" si="60"/>
        <v>2237.1376529946001</v>
      </c>
      <c r="K242" s="10">
        <v>74993.77</v>
      </c>
      <c r="L242" s="18">
        <f t="shared" si="61"/>
        <v>1</v>
      </c>
      <c r="M242" s="18">
        <f t="shared" si="61"/>
        <v>2.983098E-2</v>
      </c>
      <c r="N242" s="10">
        <f t="shared" si="59"/>
        <v>2237.1376529946001</v>
      </c>
      <c r="P242" s="18"/>
      <c r="S242" s="15"/>
    </row>
    <row r="243" spans="1:19">
      <c r="A243" s="80">
        <f t="shared" si="52"/>
        <v>229</v>
      </c>
      <c r="B243" s="218">
        <v>39410</v>
      </c>
      <c r="C243" s="79" t="s">
        <v>218</v>
      </c>
      <c r="D243" s="10">
        <v>726197.34628957661</v>
      </c>
      <c r="E243" s="10">
        <v>0</v>
      </c>
      <c r="F243" s="219">
        <f t="shared" si="56"/>
        <v>726197.34628957661</v>
      </c>
      <c r="G243" s="18">
        <v>1</v>
      </c>
      <c r="H243" s="18">
        <v>2.983098E-2</v>
      </c>
      <c r="I243" s="10">
        <f t="shared" si="60"/>
        <v>21663.178513217434</v>
      </c>
      <c r="K243" s="10">
        <v>712647.59800695791</v>
      </c>
      <c r="L243" s="18">
        <f t="shared" si="61"/>
        <v>1</v>
      </c>
      <c r="M243" s="18">
        <f t="shared" si="61"/>
        <v>2.983098E-2</v>
      </c>
      <c r="N243" s="10">
        <f t="shared" si="59"/>
        <v>21258.9762431936</v>
      </c>
      <c r="P243" s="18"/>
      <c r="S243" s="15"/>
    </row>
    <row r="244" spans="1:19">
      <c r="A244" s="80">
        <f t="shared" si="52"/>
        <v>230</v>
      </c>
      <c r="B244" s="218">
        <v>39510</v>
      </c>
      <c r="C244" s="79" t="s">
        <v>219</v>
      </c>
      <c r="D244" s="10">
        <v>0</v>
      </c>
      <c r="E244" s="10">
        <v>0</v>
      </c>
      <c r="F244" s="219">
        <f t="shared" si="56"/>
        <v>0</v>
      </c>
      <c r="G244" s="18">
        <v>1</v>
      </c>
      <c r="H244" s="18">
        <v>2.983098E-2</v>
      </c>
      <c r="I244" s="10">
        <f t="shared" si="60"/>
        <v>0</v>
      </c>
      <c r="K244" s="10">
        <v>0</v>
      </c>
      <c r="L244" s="18">
        <f t="shared" si="61"/>
        <v>1</v>
      </c>
      <c r="M244" s="18">
        <f t="shared" si="61"/>
        <v>2.983098E-2</v>
      </c>
      <c r="N244" s="10">
        <f t="shared" si="59"/>
        <v>0</v>
      </c>
      <c r="P244" s="18"/>
      <c r="S244" s="15"/>
    </row>
    <row r="245" spans="1:19">
      <c r="A245" s="80">
        <f t="shared" si="52"/>
        <v>231</v>
      </c>
      <c r="B245" s="218">
        <v>39700</v>
      </c>
      <c r="C245" s="79" t="s">
        <v>163</v>
      </c>
      <c r="D245" s="10">
        <v>1913117.1099999999</v>
      </c>
      <c r="E245" s="10">
        <v>0</v>
      </c>
      <c r="F245" s="219">
        <f t="shared" si="56"/>
        <v>1913117.1099999999</v>
      </c>
      <c r="G245" s="18">
        <f>$G$232</f>
        <v>0.109</v>
      </c>
      <c r="H245" s="18">
        <f>$H$232</f>
        <v>0.49459999999999998</v>
      </c>
      <c r="I245" s="10">
        <f t="shared" si="60"/>
        <v>103138.821764054</v>
      </c>
      <c r="K245" s="10">
        <v>1913117.1099999996</v>
      </c>
      <c r="L245" s="18">
        <f t="shared" si="58"/>
        <v>0.109</v>
      </c>
      <c r="M245" s="18">
        <f t="shared" si="58"/>
        <v>0.49459999999999998</v>
      </c>
      <c r="N245" s="10">
        <f t="shared" si="59"/>
        <v>103138.82176405398</v>
      </c>
      <c r="P245" s="18"/>
      <c r="S245" s="15"/>
    </row>
    <row r="246" spans="1:19">
      <c r="A246" s="80">
        <f t="shared" si="52"/>
        <v>232</v>
      </c>
      <c r="B246" s="218">
        <v>39710</v>
      </c>
      <c r="C246" s="79" t="s">
        <v>220</v>
      </c>
      <c r="D246" s="10">
        <v>92838.24</v>
      </c>
      <c r="E246" s="10">
        <v>0</v>
      </c>
      <c r="F246" s="219">
        <f t="shared" si="56"/>
        <v>92838.24</v>
      </c>
      <c r="G246" s="18">
        <v>1</v>
      </c>
      <c r="H246" s="18">
        <f>$H$233</f>
        <v>2.983098E-2</v>
      </c>
      <c r="I246" s="10">
        <f t="shared" si="60"/>
        <v>2769.4556806752003</v>
      </c>
      <c r="K246" s="10">
        <v>92838.24</v>
      </c>
      <c r="L246" s="18">
        <f>G246</f>
        <v>1</v>
      </c>
      <c r="M246" s="18">
        <f>H246</f>
        <v>2.983098E-2</v>
      </c>
      <c r="N246" s="10">
        <f t="shared" si="59"/>
        <v>2769.4556806752003</v>
      </c>
      <c r="P246" s="18"/>
      <c r="S246" s="15"/>
    </row>
    <row r="247" spans="1:19">
      <c r="A247" s="80">
        <f t="shared" si="52"/>
        <v>233</v>
      </c>
      <c r="B247" s="218">
        <v>39800</v>
      </c>
      <c r="C247" s="79" t="s">
        <v>166</v>
      </c>
      <c r="D247" s="10">
        <v>133347.03</v>
      </c>
      <c r="E247" s="10">
        <v>0</v>
      </c>
      <c r="F247" s="219">
        <f t="shared" si="56"/>
        <v>133347.03</v>
      </c>
      <c r="G247" s="18">
        <f t="shared" ref="G247:G255" si="62">$G$232</f>
        <v>0.109</v>
      </c>
      <c r="H247" s="18">
        <f t="shared" ref="H247:H255" si="63">$H$232</f>
        <v>0.49459999999999998</v>
      </c>
      <c r="I247" s="10">
        <f t="shared" si="60"/>
        <v>7188.9250731419997</v>
      </c>
      <c r="K247" s="10">
        <v>133347.03</v>
      </c>
      <c r="L247" s="18">
        <f t="shared" si="58"/>
        <v>0.109</v>
      </c>
      <c r="M247" s="18">
        <f t="shared" si="58"/>
        <v>0.49459999999999998</v>
      </c>
      <c r="N247" s="10">
        <f t="shared" si="59"/>
        <v>7188.9250731419997</v>
      </c>
      <c r="P247" s="18"/>
      <c r="S247" s="15"/>
    </row>
    <row r="248" spans="1:19">
      <c r="A248" s="80">
        <f t="shared" si="52"/>
        <v>234</v>
      </c>
      <c r="B248" s="218">
        <v>39810</v>
      </c>
      <c r="C248" s="79" t="s">
        <v>221</v>
      </c>
      <c r="D248" s="10">
        <v>822381.3316456991</v>
      </c>
      <c r="E248" s="10">
        <v>0</v>
      </c>
      <c r="F248" s="219">
        <f t="shared" si="56"/>
        <v>822381.3316456991</v>
      </c>
      <c r="G248" s="18">
        <v>1</v>
      </c>
      <c r="H248" s="18">
        <v>2.983098E-2</v>
      </c>
      <c r="I248" s="10">
        <f t="shared" si="60"/>
        <v>24532.441056696218</v>
      </c>
      <c r="K248" s="10">
        <v>759367.16932321235</v>
      </c>
      <c r="L248" s="18">
        <f t="shared" si="58"/>
        <v>1</v>
      </c>
      <c r="M248" s="18">
        <f t="shared" si="58"/>
        <v>2.983098E-2</v>
      </c>
      <c r="N248" s="10">
        <f t="shared" si="59"/>
        <v>22652.666840737362</v>
      </c>
      <c r="P248" s="18"/>
      <c r="S248" s="15"/>
    </row>
    <row r="249" spans="1:19">
      <c r="A249" s="80">
        <f t="shared" si="52"/>
        <v>235</v>
      </c>
      <c r="B249" s="218">
        <v>39900</v>
      </c>
      <c r="C249" s="79" t="s">
        <v>183</v>
      </c>
      <c r="D249" s="10">
        <v>0</v>
      </c>
      <c r="E249" s="10">
        <v>0</v>
      </c>
      <c r="F249" s="219">
        <f t="shared" si="56"/>
        <v>0</v>
      </c>
      <c r="G249" s="18">
        <f t="shared" si="62"/>
        <v>0.109</v>
      </c>
      <c r="H249" s="18">
        <f t="shared" si="63"/>
        <v>0.49459999999999998</v>
      </c>
      <c r="I249" s="10">
        <f t="shared" si="60"/>
        <v>0</v>
      </c>
      <c r="K249" s="10">
        <v>0</v>
      </c>
      <c r="L249" s="18">
        <f t="shared" si="58"/>
        <v>0.109</v>
      </c>
      <c r="M249" s="18">
        <f t="shared" si="58"/>
        <v>0.49459999999999998</v>
      </c>
      <c r="N249" s="10">
        <f t="shared" si="59"/>
        <v>0</v>
      </c>
      <c r="P249" s="18"/>
      <c r="S249" s="15"/>
    </row>
    <row r="250" spans="1:19">
      <c r="A250" s="80">
        <f t="shared" si="52"/>
        <v>236</v>
      </c>
      <c r="B250" s="218">
        <v>39901</v>
      </c>
      <c r="C250" s="79" t="s">
        <v>184</v>
      </c>
      <c r="D250" s="10">
        <v>5650663.1399999997</v>
      </c>
      <c r="E250" s="10">
        <v>0</v>
      </c>
      <c r="F250" s="219">
        <f t="shared" si="56"/>
        <v>5650663.1399999997</v>
      </c>
      <c r="G250" s="18">
        <f t="shared" si="62"/>
        <v>0.109</v>
      </c>
      <c r="H250" s="18">
        <f t="shared" si="63"/>
        <v>0.49459999999999998</v>
      </c>
      <c r="I250" s="10">
        <f t="shared" si="60"/>
        <v>304635.16080579598</v>
      </c>
      <c r="K250" s="10">
        <v>5650663.1399999997</v>
      </c>
      <c r="L250" s="18">
        <f t="shared" si="58"/>
        <v>0.109</v>
      </c>
      <c r="M250" s="18">
        <f t="shared" si="58"/>
        <v>0.49459999999999998</v>
      </c>
      <c r="N250" s="10">
        <f t="shared" si="59"/>
        <v>304635.16080579598</v>
      </c>
      <c r="P250" s="18"/>
      <c r="S250" s="15"/>
    </row>
    <row r="251" spans="1:19">
      <c r="A251" s="80">
        <f t="shared" si="52"/>
        <v>237</v>
      </c>
      <c r="B251" s="218">
        <v>39902</v>
      </c>
      <c r="C251" s="79" t="s">
        <v>185</v>
      </c>
      <c r="D251" s="10">
        <v>1824739.9100000001</v>
      </c>
      <c r="E251" s="10">
        <v>0</v>
      </c>
      <c r="F251" s="219">
        <f t="shared" si="56"/>
        <v>1824739.9100000001</v>
      </c>
      <c r="G251" s="18">
        <f t="shared" si="62"/>
        <v>0.109</v>
      </c>
      <c r="H251" s="18">
        <f t="shared" si="63"/>
        <v>0.49459999999999998</v>
      </c>
      <c r="I251" s="10">
        <f t="shared" si="60"/>
        <v>98374.28318397401</v>
      </c>
      <c r="K251" s="10">
        <v>1824739.9100000001</v>
      </c>
      <c r="L251" s="18">
        <f t="shared" si="58"/>
        <v>0.109</v>
      </c>
      <c r="M251" s="18">
        <f t="shared" si="58"/>
        <v>0.49459999999999998</v>
      </c>
      <c r="N251" s="10">
        <f t="shared" si="59"/>
        <v>98374.28318397401</v>
      </c>
      <c r="P251" s="18"/>
      <c r="S251" s="15"/>
    </row>
    <row r="252" spans="1:19">
      <c r="A252" s="80">
        <f t="shared" si="52"/>
        <v>238</v>
      </c>
      <c r="B252" s="218">
        <v>39903</v>
      </c>
      <c r="C252" s="79" t="s">
        <v>169</v>
      </c>
      <c r="D252" s="10">
        <v>659278.31000000006</v>
      </c>
      <c r="E252" s="10">
        <v>0</v>
      </c>
      <c r="F252" s="219">
        <f t="shared" si="56"/>
        <v>659278.31000000006</v>
      </c>
      <c r="G252" s="18">
        <f t="shared" si="62"/>
        <v>0.109</v>
      </c>
      <c r="H252" s="18">
        <f t="shared" si="63"/>
        <v>0.49459999999999998</v>
      </c>
      <c r="I252" s="10">
        <f t="shared" si="60"/>
        <v>35542.616681734005</v>
      </c>
      <c r="K252" s="10">
        <v>659278.31000000029</v>
      </c>
      <c r="L252" s="18">
        <f t="shared" si="58"/>
        <v>0.109</v>
      </c>
      <c r="M252" s="18">
        <f t="shared" si="58"/>
        <v>0.49459999999999998</v>
      </c>
      <c r="N252" s="10">
        <f t="shared" si="59"/>
        <v>35542.616681734013</v>
      </c>
      <c r="P252" s="18"/>
      <c r="S252" s="15"/>
    </row>
    <row r="253" spans="1:19">
      <c r="A253" s="80">
        <f t="shared" si="52"/>
        <v>239</v>
      </c>
      <c r="B253" s="218">
        <v>39906</v>
      </c>
      <c r="C253" s="79" t="s">
        <v>170</v>
      </c>
      <c r="D253" s="10">
        <v>1673779.5899999999</v>
      </c>
      <c r="E253" s="10">
        <v>0</v>
      </c>
      <c r="F253" s="219">
        <f t="shared" si="56"/>
        <v>1673779.5899999999</v>
      </c>
      <c r="G253" s="18">
        <f t="shared" si="62"/>
        <v>0.109</v>
      </c>
      <c r="H253" s="18">
        <f t="shared" si="63"/>
        <v>0.49459999999999998</v>
      </c>
      <c r="I253" s="10">
        <f t="shared" si="60"/>
        <v>90235.80098832598</v>
      </c>
      <c r="K253" s="10">
        <v>1673779.5899999999</v>
      </c>
      <c r="L253" s="18">
        <f t="shared" si="58"/>
        <v>0.109</v>
      </c>
      <c r="M253" s="18">
        <f t="shared" si="58"/>
        <v>0.49459999999999998</v>
      </c>
      <c r="N253" s="10">
        <f t="shared" si="59"/>
        <v>90235.80098832598</v>
      </c>
      <c r="P253" s="18"/>
      <c r="S253" s="15"/>
    </row>
    <row r="254" spans="1:19">
      <c r="A254" s="80">
        <f t="shared" si="52"/>
        <v>240</v>
      </c>
      <c r="B254" s="218">
        <v>39907</v>
      </c>
      <c r="C254" s="79" t="s">
        <v>171</v>
      </c>
      <c r="D254" s="10">
        <v>0</v>
      </c>
      <c r="E254" s="10">
        <v>0</v>
      </c>
      <c r="F254" s="219">
        <f t="shared" si="56"/>
        <v>0</v>
      </c>
      <c r="G254" s="18">
        <f t="shared" si="62"/>
        <v>0.109</v>
      </c>
      <c r="H254" s="18">
        <f t="shared" si="63"/>
        <v>0.49459999999999998</v>
      </c>
      <c r="I254" s="10">
        <f t="shared" si="60"/>
        <v>0</v>
      </c>
      <c r="K254" s="10">
        <v>0</v>
      </c>
      <c r="L254" s="18">
        <f t="shared" si="58"/>
        <v>0.109</v>
      </c>
      <c r="M254" s="18">
        <f t="shared" si="58"/>
        <v>0.49459999999999998</v>
      </c>
      <c r="N254" s="10">
        <f t="shared" si="59"/>
        <v>0</v>
      </c>
      <c r="P254" s="18"/>
      <c r="S254" s="15"/>
    </row>
    <row r="255" spans="1:19">
      <c r="A255" s="80">
        <f t="shared" si="52"/>
        <v>241</v>
      </c>
      <c r="B255" s="218">
        <v>39908</v>
      </c>
      <c r="C255" s="79" t="s">
        <v>172</v>
      </c>
      <c r="D255" s="10">
        <v>108594769.09423797</v>
      </c>
      <c r="E255" s="10">
        <v>0</v>
      </c>
      <c r="F255" s="219">
        <f t="shared" si="56"/>
        <v>108594769.09423797</v>
      </c>
      <c r="G255" s="18">
        <f t="shared" si="62"/>
        <v>0.109</v>
      </c>
      <c r="H255" s="18">
        <f t="shared" si="63"/>
        <v>0.49459999999999998</v>
      </c>
      <c r="I255" s="10">
        <f t="shared" si="60"/>
        <v>5854496.0345471008</v>
      </c>
      <c r="K255" s="10">
        <v>107593558.05838345</v>
      </c>
      <c r="L255" s="18">
        <f t="shared" si="58"/>
        <v>0.109</v>
      </c>
      <c r="M255" s="18">
        <f t="shared" si="58"/>
        <v>0.49459999999999998</v>
      </c>
      <c r="N255" s="10">
        <f t="shared" si="59"/>
        <v>5800519.345908734</v>
      </c>
      <c r="P255" s="18"/>
      <c r="S255" s="15"/>
    </row>
    <row r="256" spans="1:19">
      <c r="A256" s="80">
        <f t="shared" si="52"/>
        <v>242</v>
      </c>
      <c r="B256" s="218">
        <v>39910</v>
      </c>
      <c r="C256" s="79" t="s">
        <v>222</v>
      </c>
      <c r="D256" s="10">
        <v>310800.39260853879</v>
      </c>
      <c r="E256" s="10">
        <v>0</v>
      </c>
      <c r="F256" s="219">
        <f t="shared" si="56"/>
        <v>310800.39260853879</v>
      </c>
      <c r="G256" s="18">
        <v>1</v>
      </c>
      <c r="H256" s="18">
        <f>$H$233</f>
        <v>2.983098E-2</v>
      </c>
      <c r="I256" s="10">
        <f t="shared" si="60"/>
        <v>9271.4802958974687</v>
      </c>
      <c r="K256" s="10">
        <v>276023.20701298903</v>
      </c>
      <c r="L256" s="18">
        <f t="shared" ref="L256:M259" si="64">G256</f>
        <v>1</v>
      </c>
      <c r="M256" s="18">
        <f t="shared" si="64"/>
        <v>2.983098E-2</v>
      </c>
      <c r="N256" s="10">
        <f t="shared" si="59"/>
        <v>8234.0427679403365</v>
      </c>
      <c r="P256" s="18"/>
      <c r="S256" s="15"/>
    </row>
    <row r="257" spans="1:19">
      <c r="A257" s="80">
        <f t="shared" si="52"/>
        <v>243</v>
      </c>
      <c r="B257" s="218">
        <v>39916</v>
      </c>
      <c r="C257" t="s">
        <v>223</v>
      </c>
      <c r="D257" s="10">
        <v>116342.47</v>
      </c>
      <c r="E257" s="10">
        <v>0</v>
      </c>
      <c r="F257" s="219">
        <f t="shared" si="56"/>
        <v>116342.47</v>
      </c>
      <c r="G257" s="18">
        <v>1</v>
      </c>
      <c r="H257" s="18">
        <f>$H$233</f>
        <v>2.983098E-2</v>
      </c>
      <c r="I257" s="10">
        <f t="shared" si="60"/>
        <v>3470.6098957206</v>
      </c>
      <c r="K257" s="10">
        <v>116342.46999999999</v>
      </c>
      <c r="L257" s="18">
        <f t="shared" si="64"/>
        <v>1</v>
      </c>
      <c r="M257" s="18">
        <f t="shared" si="64"/>
        <v>2.983098E-2</v>
      </c>
      <c r="N257" s="10">
        <f t="shared" si="59"/>
        <v>3470.6098957205995</v>
      </c>
      <c r="P257" s="18"/>
      <c r="S257" s="15"/>
    </row>
    <row r="258" spans="1:19">
      <c r="A258" s="80">
        <f t="shared" si="52"/>
        <v>244</v>
      </c>
      <c r="B258" s="218">
        <v>39917</v>
      </c>
      <c r="C258" t="s">
        <v>224</v>
      </c>
      <c r="D258" s="10">
        <v>3299.04</v>
      </c>
      <c r="E258" s="10">
        <v>0</v>
      </c>
      <c r="F258" s="219">
        <f t="shared" si="56"/>
        <v>3299.04</v>
      </c>
      <c r="G258" s="18">
        <v>1</v>
      </c>
      <c r="H258" s="18">
        <f>$H$233</f>
        <v>2.983098E-2</v>
      </c>
      <c r="I258" s="10">
        <f t="shared" si="60"/>
        <v>98.413596259200006</v>
      </c>
      <c r="K258" s="10">
        <v>3299.0400000000004</v>
      </c>
      <c r="L258" s="18">
        <f t="shared" si="64"/>
        <v>1</v>
      </c>
      <c r="M258" s="18">
        <f t="shared" si="64"/>
        <v>2.983098E-2</v>
      </c>
      <c r="N258" s="10">
        <f t="shared" si="59"/>
        <v>98.413596259200006</v>
      </c>
      <c r="P258" s="18"/>
      <c r="S258" s="15"/>
    </row>
    <row r="259" spans="1:19">
      <c r="A259" s="80">
        <f t="shared" si="52"/>
        <v>245</v>
      </c>
      <c r="B259" s="218">
        <v>39918</v>
      </c>
      <c r="C259" t="s">
        <v>225</v>
      </c>
      <c r="D259" s="10">
        <v>0</v>
      </c>
      <c r="E259" s="10">
        <v>0</v>
      </c>
      <c r="F259" s="219">
        <f t="shared" si="56"/>
        <v>0</v>
      </c>
      <c r="G259" s="18">
        <v>1</v>
      </c>
      <c r="H259" s="18">
        <v>2.983098E-2</v>
      </c>
      <c r="I259" s="10">
        <f t="shared" si="60"/>
        <v>0</v>
      </c>
      <c r="K259" s="10">
        <v>0</v>
      </c>
      <c r="L259" s="18">
        <f t="shared" si="64"/>
        <v>1</v>
      </c>
      <c r="M259" s="18">
        <f t="shared" si="64"/>
        <v>2.983098E-2</v>
      </c>
      <c r="N259" s="10">
        <f t="shared" si="59"/>
        <v>0</v>
      </c>
      <c r="P259" s="18"/>
      <c r="S259" s="15"/>
    </row>
    <row r="260" spans="1:19">
      <c r="A260" s="80">
        <f t="shared" si="52"/>
        <v>246</v>
      </c>
      <c r="B260" s="218">
        <v>39924</v>
      </c>
      <c r="C260" t="s">
        <v>226</v>
      </c>
      <c r="D260" s="10">
        <v>0</v>
      </c>
      <c r="E260" s="10">
        <v>0</v>
      </c>
      <c r="F260" s="219">
        <f t="shared" si="56"/>
        <v>0</v>
      </c>
      <c r="G260" s="18">
        <v>0.109</v>
      </c>
      <c r="H260" s="18">
        <v>0.49459999999999998</v>
      </c>
      <c r="I260" s="10">
        <f t="shared" si="60"/>
        <v>0</v>
      </c>
      <c r="K260" s="10">
        <v>0</v>
      </c>
      <c r="L260" s="18">
        <v>0.109</v>
      </c>
      <c r="M260" s="18">
        <v>0.49459999999999998</v>
      </c>
      <c r="N260" s="10">
        <f t="shared" si="59"/>
        <v>0</v>
      </c>
      <c r="P260" s="18"/>
      <c r="S260" s="15"/>
    </row>
    <row r="261" spans="1:19">
      <c r="A261" s="80">
        <f t="shared" si="52"/>
        <v>247</v>
      </c>
      <c r="C261" s="79"/>
      <c r="D261" s="141"/>
      <c r="E261" s="141"/>
      <c r="F261" s="141"/>
      <c r="I261" s="141"/>
      <c r="K261" s="141"/>
      <c r="N261" s="141"/>
    </row>
    <row r="262" spans="1:19" ht="15.75" thickBot="1">
      <c r="A262" s="80">
        <f t="shared" si="52"/>
        <v>248</v>
      </c>
      <c r="C262" s="79" t="s">
        <v>227</v>
      </c>
      <c r="D262" s="198">
        <f>SUM(D232:D260)</f>
        <v>160531689.77410987</v>
      </c>
      <c r="E262" s="198">
        <f>SUM(E232:E260)</f>
        <v>0</v>
      </c>
      <c r="F262" s="198">
        <f>SUM(F232:F260)</f>
        <v>160531689.77410987</v>
      </c>
      <c r="I262" s="198">
        <f>SUM(I232:I260)</f>
        <v>8228166.2904221825</v>
      </c>
      <c r="K262" s="198">
        <f>SUM(K232:K260)</f>
        <v>159300412.10262921</v>
      </c>
      <c r="N262" s="198">
        <f>SUM(N232:N260)</f>
        <v>8166884.6203700323</v>
      </c>
    </row>
    <row r="263" spans="1:19" ht="15.75" thickTop="1">
      <c r="A263" s="80">
        <f t="shared" si="52"/>
        <v>249</v>
      </c>
      <c r="C263" s="79"/>
      <c r="D263" s="19"/>
      <c r="E263" s="19"/>
      <c r="F263" s="19"/>
      <c r="I263" s="19"/>
      <c r="K263" s="19"/>
      <c r="N263" s="19"/>
    </row>
    <row r="264" spans="1:19">
      <c r="A264" s="80">
        <f t="shared" si="52"/>
        <v>250</v>
      </c>
      <c r="D264" s="19"/>
      <c r="E264" s="19"/>
      <c r="F264" s="19"/>
      <c r="G264" s="18"/>
      <c r="H264" s="18"/>
      <c r="I264" s="19"/>
      <c r="K264" s="19"/>
      <c r="L264" s="18"/>
      <c r="M264" s="18"/>
      <c r="N264" s="19"/>
    </row>
    <row r="265" spans="1:19">
      <c r="A265" s="80">
        <f t="shared" si="52"/>
        <v>251</v>
      </c>
    </row>
    <row r="266" spans="1:19" ht="15.75" thickBot="1">
      <c r="A266" s="80">
        <f t="shared" si="52"/>
        <v>252</v>
      </c>
      <c r="C266" s="79" t="s">
        <v>228</v>
      </c>
      <c r="D266" s="198">
        <f>D262+D225+D179+D117</f>
        <v>1437404445.6209989</v>
      </c>
      <c r="E266" s="198">
        <f>E262+E225+E179+E117</f>
        <v>0</v>
      </c>
      <c r="F266" s="198">
        <f>F262+F225+F179+F117</f>
        <v>1437404445.6209989</v>
      </c>
      <c r="I266" s="198">
        <f>I262+I225+I179+I117</f>
        <v>964620347.35549128</v>
      </c>
      <c r="K266" s="198">
        <f>K262+K225+K179+K117</f>
        <v>1402980071.3604474</v>
      </c>
      <c r="N266" s="198">
        <f>N262+N225+N179+N117</f>
        <v>950799436.58981109</v>
      </c>
    </row>
    <row r="267" spans="1:19" ht="15.75" thickTop="1">
      <c r="A267" s="80">
        <f t="shared" si="52"/>
        <v>253</v>
      </c>
    </row>
    <row r="268" spans="1:19">
      <c r="A268" s="80">
        <f t="shared" si="52"/>
        <v>254</v>
      </c>
      <c r="C268" s="199"/>
      <c r="D268" s="19"/>
      <c r="E268" s="19"/>
      <c r="F268" s="19"/>
      <c r="I268" s="19"/>
      <c r="K268" s="19"/>
      <c r="N268" s="19"/>
    </row>
    <row r="269" spans="1:19">
      <c r="A269" s="80"/>
    </row>
    <row r="270" spans="1:19">
      <c r="A270" s="80"/>
    </row>
    <row r="271" spans="1:19">
      <c r="A271" s="80"/>
    </row>
    <row r="272" spans="1:19">
      <c r="A272" s="80"/>
      <c r="C272" t="s">
        <v>229</v>
      </c>
    </row>
    <row r="273" spans="1:3">
      <c r="A273" s="80"/>
      <c r="C273" t="s">
        <v>230</v>
      </c>
    </row>
    <row r="275" spans="1:3">
      <c r="C275" s="21" t="s">
        <v>231</v>
      </c>
    </row>
  </sheetData>
  <mergeCells count="4">
    <mergeCell ref="A1:N1"/>
    <mergeCell ref="A2:N2"/>
    <mergeCell ref="A3:N3"/>
    <mergeCell ref="A4:N4"/>
  </mergeCells>
  <printOptions horizontalCentered="1"/>
  <pageMargins left="0.52" right="0.34" top="0.96" bottom="1" header="0.25" footer="0.42"/>
  <pageSetup scale="53" orientation="landscape" r:id="rId1"/>
  <headerFooter alignWithMargins="0">
    <oddHeader xml:space="preserve">&amp;RCASE NO. 2024-00276 
FR 16(8)(b)
ATTACHMENT 1
</oddHeader>
    <oddFooter>&amp;RSchedule &amp;A
Page &amp;P of &amp;N</oddFooter>
  </headerFooter>
  <rowBreaks count="6" manualBreakCount="6">
    <brk id="47" max="13" man="1"/>
    <brk id="86" max="13" man="1"/>
    <brk id="119" max="13" man="1"/>
    <brk id="152" max="13" man="1"/>
    <brk id="181" max="13" man="1"/>
    <brk id="227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9671D-45D5-4BDD-9E60-733C913E3C0F}">
  <sheetPr>
    <tabColor rgb="FF92D050"/>
  </sheetPr>
  <dimension ref="A1:S267"/>
  <sheetViews>
    <sheetView view="pageBreakPreview" zoomScale="80" zoomScaleNormal="100" zoomScaleSheetLayoutView="80" workbookViewId="0">
      <pane xSplit="3" ySplit="12" topLeftCell="D13" activePane="bottomRight" state="frozen"/>
      <selection activeCell="C38" sqref="C38"/>
      <selection pane="topRight" activeCell="C38" sqref="C38"/>
      <selection pane="bottomLeft" activeCell="C38" sqref="C38"/>
      <selection pane="bottomRight" activeCell="D13" sqref="D13"/>
    </sheetView>
  </sheetViews>
  <sheetFormatPr defaultColWidth="8.88671875" defaultRowHeight="15"/>
  <cols>
    <col min="1" max="1" width="4.5546875" customWidth="1"/>
    <col min="2" max="2" width="9.33203125" customWidth="1"/>
    <col min="3" max="3" width="33.88671875" customWidth="1"/>
    <col min="4" max="4" width="14.6640625" customWidth="1"/>
    <col min="5" max="5" width="10.33203125" customWidth="1"/>
    <col min="6" max="6" width="14.21875" customWidth="1"/>
    <col min="7" max="7" width="12.6640625" style="77" bestFit="1" customWidth="1"/>
    <col min="8" max="8" width="13.5546875" style="77" customWidth="1"/>
    <col min="9" max="9" width="14" customWidth="1"/>
    <col min="10" max="10" width="3.21875" customWidth="1"/>
    <col min="11" max="11" width="15.77734375" customWidth="1"/>
    <col min="12" max="12" width="12.6640625" style="77" bestFit="1" customWidth="1"/>
    <col min="13" max="13" width="9.77734375" style="77" bestFit="1" customWidth="1"/>
    <col min="14" max="14" width="16" bestFit="1" customWidth="1"/>
    <col min="15" max="15" width="5" customWidth="1"/>
    <col min="16" max="17" width="12" bestFit="1" customWidth="1"/>
  </cols>
  <sheetData>
    <row r="1" spans="1:17">
      <c r="A1" s="228" t="s">
        <v>476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7">
      <c r="A2" s="228" t="s">
        <v>477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7">
      <c r="A3" s="228" t="s">
        <v>233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</row>
    <row r="4" spans="1:17" ht="15.75">
      <c r="A4" s="229" t="str">
        <f>'B.1 B'!A4</f>
        <v>Base Period: Twelve Months Ended December 31, 2024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</row>
    <row r="5" spans="1:17" ht="15.75">
      <c r="A5" s="82"/>
      <c r="B5" s="82"/>
      <c r="C5" s="82"/>
      <c r="D5" s="32"/>
      <c r="E5" s="82"/>
      <c r="F5" s="82"/>
      <c r="K5" s="82"/>
      <c r="P5" s="5"/>
    </row>
    <row r="6" spans="1:17" ht="15.75">
      <c r="A6" s="79" t="str">
        <f>'B.1 B'!A6</f>
        <v>Data:__X___Base Period______Forecasted Period</v>
      </c>
      <c r="E6" s="5"/>
      <c r="N6" s="96" t="s">
        <v>234</v>
      </c>
    </row>
    <row r="7" spans="1:17">
      <c r="A7" s="79" t="str">
        <f>'B.1 B'!A7</f>
        <v>Type of Filing:___X____Original________Updated ________Revised</v>
      </c>
      <c r="B7" s="79"/>
      <c r="I7" s="79"/>
      <c r="J7" s="79"/>
      <c r="N7" s="111" t="s">
        <v>235</v>
      </c>
    </row>
    <row r="8" spans="1:17">
      <c r="A8" s="79" t="str">
        <f>'B.1 B'!A8</f>
        <v>Workpaper Reference No(s).</v>
      </c>
      <c r="I8" s="79"/>
      <c r="J8" s="79"/>
      <c r="N8" s="111" t="str">
        <f>'B.2 B'!N8</f>
        <v>Witness: Waller</v>
      </c>
    </row>
    <row r="9" spans="1:17">
      <c r="A9" s="202"/>
      <c r="B9" s="141"/>
      <c r="C9" s="119"/>
      <c r="D9" s="140"/>
      <c r="E9" s="141"/>
      <c r="F9" s="141"/>
      <c r="G9" s="143"/>
      <c r="H9" s="144"/>
      <c r="I9" s="203"/>
      <c r="J9" s="79"/>
      <c r="K9" s="140"/>
      <c r="L9" s="143"/>
      <c r="M9" s="143"/>
      <c r="N9" s="119"/>
    </row>
    <row r="10" spans="1:17" ht="15.75">
      <c r="A10" s="204"/>
      <c r="C10" s="205"/>
      <c r="D10" s="3">
        <v>45657</v>
      </c>
      <c r="G10" s="77" t="s">
        <v>71</v>
      </c>
      <c r="H10" s="80" t="s">
        <v>72</v>
      </c>
      <c r="I10" s="206"/>
      <c r="J10" s="79"/>
      <c r="K10" s="207"/>
      <c r="L10" s="77" t="s">
        <v>71</v>
      </c>
      <c r="M10" s="80" t="s">
        <v>72</v>
      </c>
      <c r="N10" s="206"/>
    </row>
    <row r="11" spans="1:17" ht="15.75">
      <c r="A11" s="204" t="s">
        <v>31</v>
      </c>
      <c r="B11" s="80" t="s">
        <v>73</v>
      </c>
      <c r="C11" s="122" t="s">
        <v>74</v>
      </c>
      <c r="D11" s="25" t="s">
        <v>75</v>
      </c>
      <c r="E11" s="80"/>
      <c r="F11" s="80" t="s">
        <v>76</v>
      </c>
      <c r="G11" s="80" t="s">
        <v>77</v>
      </c>
      <c r="H11" s="80" t="s">
        <v>78</v>
      </c>
      <c r="I11" s="122" t="s">
        <v>79</v>
      </c>
      <c r="J11" s="80"/>
      <c r="K11" s="4" t="s">
        <v>80</v>
      </c>
      <c r="L11" s="80" t="s">
        <v>77</v>
      </c>
      <c r="M11" s="80" t="s">
        <v>78</v>
      </c>
      <c r="N11" s="122" t="s">
        <v>79</v>
      </c>
    </row>
    <row r="12" spans="1:17" ht="15.75">
      <c r="A12" s="128" t="s">
        <v>33</v>
      </c>
      <c r="B12" s="126" t="s">
        <v>33</v>
      </c>
      <c r="C12" s="146" t="s">
        <v>81</v>
      </c>
      <c r="D12" s="26" t="s">
        <v>82</v>
      </c>
      <c r="E12" s="126" t="s">
        <v>83</v>
      </c>
      <c r="F12" s="126" t="s">
        <v>82</v>
      </c>
      <c r="G12" s="126" t="s">
        <v>84</v>
      </c>
      <c r="H12" s="126" t="s">
        <v>84</v>
      </c>
      <c r="I12" s="146" t="s">
        <v>85</v>
      </c>
      <c r="J12" s="80"/>
      <c r="K12" s="26" t="s">
        <v>86</v>
      </c>
      <c r="L12" s="126" t="s">
        <v>84</v>
      </c>
      <c r="M12" s="126" t="s">
        <v>84</v>
      </c>
      <c r="N12" s="146" t="s">
        <v>85</v>
      </c>
      <c r="P12" s="80"/>
      <c r="Q12" s="80"/>
    </row>
    <row r="13" spans="1:17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</row>
    <row r="14" spans="1:17" ht="15.75">
      <c r="B14" s="5" t="s">
        <v>97</v>
      </c>
    </row>
    <row r="15" spans="1:17">
      <c r="A15" s="80">
        <v>1</v>
      </c>
      <c r="C15" s="6" t="s">
        <v>98</v>
      </c>
    </row>
    <row r="16" spans="1:17">
      <c r="A16" s="80">
        <f>A15+1</f>
        <v>2</v>
      </c>
      <c r="B16" s="185">
        <v>30100</v>
      </c>
      <c r="C16" s="79" t="s">
        <v>99</v>
      </c>
      <c r="D16" s="14">
        <v>8329.7199999999993</v>
      </c>
      <c r="E16" s="14">
        <v>0</v>
      </c>
      <c r="F16" s="14">
        <f>D16-E16</f>
        <v>8329.7199999999993</v>
      </c>
      <c r="G16" s="8">
        <v>1</v>
      </c>
      <c r="H16" s="8">
        <f>$G$16</f>
        <v>1</v>
      </c>
      <c r="I16" s="14">
        <f>F16*G16*H16</f>
        <v>8329.7199999999993</v>
      </c>
      <c r="J16" s="9"/>
      <c r="K16" s="14">
        <v>8329.7199999999993</v>
      </c>
      <c r="L16" s="8">
        <f t="shared" ref="L16:M17" si="0">$G$16</f>
        <v>1</v>
      </c>
      <c r="M16" s="8">
        <f t="shared" si="0"/>
        <v>1</v>
      </c>
      <c r="N16" s="14">
        <f>K16*L16*M16</f>
        <v>8329.7199999999993</v>
      </c>
    </row>
    <row r="17" spans="1:14">
      <c r="A17" s="80">
        <f t="shared" ref="A17:A80" si="1">A16+1</f>
        <v>3</v>
      </c>
      <c r="B17" s="185">
        <v>30200</v>
      </c>
      <c r="C17" s="79" t="s">
        <v>100</v>
      </c>
      <c r="D17" s="10">
        <v>119852.69</v>
      </c>
      <c r="E17" s="10">
        <v>0</v>
      </c>
      <c r="F17" s="10">
        <f>D17-E17</f>
        <v>119852.69</v>
      </c>
      <c r="G17" s="8">
        <f>$G$16</f>
        <v>1</v>
      </c>
      <c r="H17" s="8">
        <f>$G$16</f>
        <v>1</v>
      </c>
      <c r="I17" s="10">
        <f>F17*G17*H17</f>
        <v>119852.69</v>
      </c>
      <c r="K17" s="10">
        <v>119852.68999999996</v>
      </c>
      <c r="L17" s="8">
        <f t="shared" si="0"/>
        <v>1</v>
      </c>
      <c r="M17" s="8">
        <f t="shared" si="0"/>
        <v>1</v>
      </c>
      <c r="N17" s="10">
        <f>K17*L17*M17</f>
        <v>119852.68999999996</v>
      </c>
    </row>
    <row r="18" spans="1:14">
      <c r="A18" s="80">
        <f t="shared" si="1"/>
        <v>4</v>
      </c>
      <c r="B18" s="185"/>
      <c r="C18" s="79"/>
      <c r="D18" s="28"/>
      <c r="E18" s="28"/>
      <c r="F18" s="28"/>
      <c r="G18" s="8"/>
      <c r="H18" s="8"/>
      <c r="I18" s="28"/>
      <c r="K18" s="28"/>
      <c r="N18" s="28"/>
    </row>
    <row r="19" spans="1:14">
      <c r="A19" s="80">
        <f t="shared" si="1"/>
        <v>5</v>
      </c>
      <c r="B19" s="186"/>
      <c r="C19" s="79" t="s">
        <v>236</v>
      </c>
      <c r="D19" s="14">
        <f>SUM(D16:D18)</f>
        <v>128182.41</v>
      </c>
      <c r="E19" s="14">
        <f>SUM(E16:E18)</f>
        <v>0</v>
      </c>
      <c r="F19" s="14">
        <f>SUM(F16:F18)</f>
        <v>128182.41</v>
      </c>
      <c r="G19" s="8"/>
      <c r="H19" s="8"/>
      <c r="I19" s="14">
        <f>SUM(I16:I18)</f>
        <v>128182.41</v>
      </c>
      <c r="K19" s="14">
        <f>SUM(K16:K18)</f>
        <v>128182.40999999996</v>
      </c>
      <c r="N19" s="14">
        <f>SUM(N16:N17)</f>
        <v>128182.40999999996</v>
      </c>
    </row>
    <row r="20" spans="1:14">
      <c r="A20" s="80">
        <f t="shared" si="1"/>
        <v>6</v>
      </c>
      <c r="B20" s="186"/>
      <c r="D20" s="10"/>
      <c r="E20" s="10"/>
      <c r="F20" s="10"/>
      <c r="G20" s="8"/>
      <c r="H20" s="8"/>
      <c r="I20" s="10"/>
      <c r="K20" s="10"/>
      <c r="N20" s="10"/>
    </row>
    <row r="21" spans="1:14">
      <c r="A21" s="80">
        <f t="shared" si="1"/>
        <v>7</v>
      </c>
      <c r="B21" s="186"/>
      <c r="C21" s="6" t="s">
        <v>102</v>
      </c>
      <c r="D21" s="10"/>
      <c r="E21" s="10"/>
      <c r="F21" s="10"/>
      <c r="G21" s="8"/>
      <c r="H21" s="8"/>
      <c r="I21" s="10"/>
      <c r="K21" s="10"/>
      <c r="N21" s="10"/>
    </row>
    <row r="22" spans="1:14">
      <c r="A22" s="80">
        <f t="shared" si="1"/>
        <v>8</v>
      </c>
      <c r="B22" s="185">
        <v>32540</v>
      </c>
      <c r="C22" s="79" t="s">
        <v>103</v>
      </c>
      <c r="D22" s="10">
        <v>0</v>
      </c>
      <c r="E22" s="14">
        <v>0</v>
      </c>
      <c r="F22" s="14">
        <f t="shared" ref="F22:F24" si="2">D22-E22</f>
        <v>0</v>
      </c>
      <c r="G22" s="8">
        <f t="shared" ref="G22:H24" si="3">$G$16</f>
        <v>1</v>
      </c>
      <c r="H22" s="8">
        <f t="shared" si="3"/>
        <v>1</v>
      </c>
      <c r="I22" s="14">
        <f t="shared" ref="I22:I24" si="4">F22*G22*H22</f>
        <v>0</v>
      </c>
      <c r="K22" s="14">
        <v>0</v>
      </c>
      <c r="L22" s="8">
        <f t="shared" ref="L22:M24" si="5">$G$16</f>
        <v>1</v>
      </c>
      <c r="M22" s="8">
        <f t="shared" si="5"/>
        <v>1</v>
      </c>
      <c r="N22" s="14">
        <f t="shared" ref="N22:N24" si="6">K22*L22*M22</f>
        <v>0</v>
      </c>
    </row>
    <row r="23" spans="1:14">
      <c r="A23" s="80">
        <f t="shared" si="1"/>
        <v>9</v>
      </c>
      <c r="B23" s="185">
        <v>33202</v>
      </c>
      <c r="C23" s="79" t="s">
        <v>104</v>
      </c>
      <c r="D23" s="10">
        <v>0</v>
      </c>
      <c r="E23" s="10">
        <v>0</v>
      </c>
      <c r="F23" s="10">
        <f t="shared" si="2"/>
        <v>0</v>
      </c>
      <c r="G23" s="8">
        <f t="shared" si="3"/>
        <v>1</v>
      </c>
      <c r="H23" s="8">
        <f t="shared" si="3"/>
        <v>1</v>
      </c>
      <c r="I23" s="10">
        <f t="shared" si="4"/>
        <v>0</v>
      </c>
      <c r="K23" s="10">
        <v>0</v>
      </c>
      <c r="L23" s="8">
        <f t="shared" si="5"/>
        <v>1</v>
      </c>
      <c r="M23" s="8">
        <f t="shared" si="5"/>
        <v>1</v>
      </c>
      <c r="N23" s="10">
        <f t="shared" si="6"/>
        <v>0</v>
      </c>
    </row>
    <row r="24" spans="1:14">
      <c r="A24" s="80">
        <f t="shared" si="1"/>
        <v>10</v>
      </c>
      <c r="B24" s="185">
        <v>33400</v>
      </c>
      <c r="C24" s="79" t="s">
        <v>105</v>
      </c>
      <c r="D24" s="10">
        <v>0</v>
      </c>
      <c r="E24" s="10">
        <v>0</v>
      </c>
      <c r="F24" s="10">
        <f t="shared" si="2"/>
        <v>0</v>
      </c>
      <c r="G24" s="8">
        <f t="shared" si="3"/>
        <v>1</v>
      </c>
      <c r="H24" s="8">
        <f t="shared" si="3"/>
        <v>1</v>
      </c>
      <c r="I24" s="10">
        <f t="shared" si="4"/>
        <v>0</v>
      </c>
      <c r="K24" s="10">
        <v>0</v>
      </c>
      <c r="L24" s="8">
        <f t="shared" si="5"/>
        <v>1</v>
      </c>
      <c r="M24" s="8">
        <f t="shared" si="5"/>
        <v>1</v>
      </c>
      <c r="N24" s="10">
        <f t="shared" si="6"/>
        <v>0</v>
      </c>
    </row>
    <row r="25" spans="1:14">
      <c r="A25" s="80">
        <f t="shared" si="1"/>
        <v>11</v>
      </c>
      <c r="B25" s="185"/>
      <c r="D25" s="28"/>
      <c r="E25" s="10"/>
      <c r="F25" s="10"/>
      <c r="G25" s="8"/>
      <c r="H25" s="8"/>
      <c r="I25" s="10"/>
      <c r="K25" s="28"/>
      <c r="N25" s="10"/>
    </row>
    <row r="26" spans="1:14">
      <c r="A26" s="80">
        <f t="shared" si="1"/>
        <v>12</v>
      </c>
      <c r="B26" s="185"/>
      <c r="C26" t="s">
        <v>237</v>
      </c>
      <c r="D26" s="14">
        <f>SUM(D22:D25)</f>
        <v>0</v>
      </c>
      <c r="E26" s="14">
        <f>SUM(E22:E25)</f>
        <v>0</v>
      </c>
      <c r="F26" s="14">
        <f>SUM(F22:F25)</f>
        <v>0</v>
      </c>
      <c r="G26" s="8"/>
      <c r="H26" s="8"/>
      <c r="I26" s="14">
        <f>SUM(I22:I25)</f>
        <v>0</v>
      </c>
      <c r="K26" s="14">
        <f>SUM(K22:K25)</f>
        <v>0</v>
      </c>
      <c r="N26" s="14">
        <f>SUM(N22:N25)</f>
        <v>0</v>
      </c>
    </row>
    <row r="27" spans="1:14">
      <c r="A27" s="80">
        <f t="shared" si="1"/>
        <v>13</v>
      </c>
      <c r="B27" s="185"/>
      <c r="C27" s="79"/>
      <c r="D27" s="10"/>
      <c r="E27" s="10"/>
      <c r="F27" s="10"/>
      <c r="G27" s="8"/>
      <c r="H27" s="8"/>
      <c r="I27" s="10"/>
      <c r="K27" s="10"/>
      <c r="N27" s="10"/>
    </row>
    <row r="28" spans="1:14">
      <c r="A28" s="80">
        <f t="shared" si="1"/>
        <v>14</v>
      </c>
      <c r="B28" s="185"/>
      <c r="C28" s="6" t="s">
        <v>107</v>
      </c>
      <c r="D28" s="10"/>
      <c r="E28" s="10"/>
      <c r="F28" s="10"/>
      <c r="G28" s="8"/>
      <c r="H28" s="8"/>
      <c r="I28" s="10"/>
      <c r="K28" s="10"/>
      <c r="N28" s="10"/>
    </row>
    <row r="29" spans="1:14">
      <c r="A29" s="80">
        <f t="shared" si="1"/>
        <v>15</v>
      </c>
      <c r="B29" s="185">
        <v>35010</v>
      </c>
      <c r="C29" s="79" t="s">
        <v>108</v>
      </c>
      <c r="D29" s="14">
        <v>0</v>
      </c>
      <c r="E29" s="14">
        <v>0</v>
      </c>
      <c r="F29" s="14">
        <f t="shared" ref="F29:F45" si="7">D29-E29</f>
        <v>0</v>
      </c>
      <c r="G29" s="8">
        <f t="shared" ref="G29:H45" si="8">$G$16</f>
        <v>1</v>
      </c>
      <c r="H29" s="8">
        <f t="shared" si="8"/>
        <v>1</v>
      </c>
      <c r="I29" s="14">
        <f t="shared" ref="I29:I45" si="9">F29*G29*H29</f>
        <v>0</v>
      </c>
      <c r="K29" s="14">
        <v>0</v>
      </c>
      <c r="L29" s="8">
        <f t="shared" ref="L29:M45" si="10">$G$16</f>
        <v>1</v>
      </c>
      <c r="M29" s="8">
        <f t="shared" si="10"/>
        <v>1</v>
      </c>
      <c r="N29" s="14">
        <f t="shared" ref="N29:N45" si="11">K29*L29*M29</f>
        <v>0</v>
      </c>
    </row>
    <row r="30" spans="1:14">
      <c r="A30" s="80">
        <f t="shared" si="1"/>
        <v>16</v>
      </c>
      <c r="B30" s="185">
        <v>35020</v>
      </c>
      <c r="C30" s="79" t="s">
        <v>109</v>
      </c>
      <c r="D30" s="10">
        <v>4176.587372</v>
      </c>
      <c r="E30" s="10">
        <v>0</v>
      </c>
      <c r="F30" s="10">
        <f t="shared" si="7"/>
        <v>4176.587372</v>
      </c>
      <c r="G30" s="8">
        <f t="shared" si="8"/>
        <v>1</v>
      </c>
      <c r="H30" s="8">
        <f t="shared" si="8"/>
        <v>1</v>
      </c>
      <c r="I30" s="10">
        <f t="shared" si="9"/>
        <v>4176.587372</v>
      </c>
      <c r="K30" s="10">
        <v>4160.6746770769223</v>
      </c>
      <c r="L30" s="8">
        <f t="shared" si="10"/>
        <v>1</v>
      </c>
      <c r="M30" s="8">
        <f t="shared" si="10"/>
        <v>1</v>
      </c>
      <c r="N30" s="10">
        <f t="shared" si="11"/>
        <v>4160.6746770769223</v>
      </c>
    </row>
    <row r="31" spans="1:14">
      <c r="A31" s="80">
        <f t="shared" si="1"/>
        <v>17</v>
      </c>
      <c r="B31" s="185">
        <v>35100</v>
      </c>
      <c r="C31" s="79" t="s">
        <v>110</v>
      </c>
      <c r="D31" s="10">
        <v>7642.4327579999963</v>
      </c>
      <c r="E31" s="10">
        <v>0</v>
      </c>
      <c r="F31" s="10">
        <f t="shared" si="7"/>
        <v>7642.4327579999963</v>
      </c>
      <c r="G31" s="8">
        <f t="shared" si="8"/>
        <v>1</v>
      </c>
      <c r="H31" s="8">
        <f t="shared" si="8"/>
        <v>1</v>
      </c>
      <c r="I31" s="10">
        <f t="shared" si="9"/>
        <v>7642.4327579999963</v>
      </c>
      <c r="K31" s="10">
        <v>7495.5288194615378</v>
      </c>
      <c r="L31" s="8">
        <f t="shared" si="10"/>
        <v>1</v>
      </c>
      <c r="M31" s="8">
        <f t="shared" si="10"/>
        <v>1</v>
      </c>
      <c r="N31" s="10">
        <f t="shared" si="11"/>
        <v>7495.5288194615378</v>
      </c>
    </row>
    <row r="32" spans="1:14">
      <c r="A32" s="80">
        <f t="shared" si="1"/>
        <v>18</v>
      </c>
      <c r="B32" s="185">
        <v>35102</v>
      </c>
      <c r="C32" s="79" t="s">
        <v>111</v>
      </c>
      <c r="D32" s="10">
        <v>118143.07062199994</v>
      </c>
      <c r="E32" s="10">
        <v>0</v>
      </c>
      <c r="F32" s="10">
        <f t="shared" si="7"/>
        <v>118143.07062199994</v>
      </c>
      <c r="G32" s="8">
        <f t="shared" si="8"/>
        <v>1</v>
      </c>
      <c r="H32" s="8">
        <f t="shared" si="8"/>
        <v>1</v>
      </c>
      <c r="I32" s="10">
        <f t="shared" si="9"/>
        <v>118143.07062199994</v>
      </c>
      <c r="K32" s="10">
        <v>116649.05362899997</v>
      </c>
      <c r="L32" s="8">
        <f t="shared" si="10"/>
        <v>1</v>
      </c>
      <c r="M32" s="8">
        <f t="shared" si="10"/>
        <v>1</v>
      </c>
      <c r="N32" s="10">
        <f t="shared" si="11"/>
        <v>116649.05362899997</v>
      </c>
    </row>
    <row r="33" spans="1:14">
      <c r="A33" s="80">
        <f t="shared" si="1"/>
        <v>19</v>
      </c>
      <c r="B33" s="185">
        <v>35103</v>
      </c>
      <c r="C33" s="79" t="s">
        <v>112</v>
      </c>
      <c r="D33" s="10">
        <v>20672.951089999988</v>
      </c>
      <c r="E33" s="10">
        <v>0</v>
      </c>
      <c r="F33" s="10">
        <f t="shared" si="7"/>
        <v>20672.951089999988</v>
      </c>
      <c r="G33" s="8">
        <f t="shared" si="8"/>
        <v>1</v>
      </c>
      <c r="H33" s="8">
        <f t="shared" si="8"/>
        <v>1</v>
      </c>
      <c r="I33" s="10">
        <f t="shared" si="9"/>
        <v>20672.951089999988</v>
      </c>
      <c r="K33" s="10">
        <v>20545.690293461532</v>
      </c>
      <c r="L33" s="8">
        <f t="shared" si="10"/>
        <v>1</v>
      </c>
      <c r="M33" s="8">
        <f t="shared" si="10"/>
        <v>1</v>
      </c>
      <c r="N33" s="10">
        <f t="shared" si="11"/>
        <v>20545.690293461532</v>
      </c>
    </row>
    <row r="34" spans="1:14">
      <c r="A34" s="80">
        <f t="shared" si="1"/>
        <v>20</v>
      </c>
      <c r="B34" s="185">
        <v>35104</v>
      </c>
      <c r="C34" s="79" t="s">
        <v>113</v>
      </c>
      <c r="D34" s="10">
        <v>104580.743457</v>
      </c>
      <c r="E34" s="10">
        <v>0</v>
      </c>
      <c r="F34" s="10">
        <f t="shared" si="7"/>
        <v>104580.743457</v>
      </c>
      <c r="G34" s="8">
        <f t="shared" si="8"/>
        <v>1</v>
      </c>
      <c r="H34" s="8">
        <f t="shared" si="8"/>
        <v>1</v>
      </c>
      <c r="I34" s="10">
        <f t="shared" si="9"/>
        <v>104580.743457</v>
      </c>
      <c r="K34" s="10">
        <v>103632.38823842307</v>
      </c>
      <c r="L34" s="8">
        <f t="shared" si="10"/>
        <v>1</v>
      </c>
      <c r="M34" s="8">
        <f t="shared" si="10"/>
        <v>1</v>
      </c>
      <c r="N34" s="10">
        <f t="shared" si="11"/>
        <v>103632.38823842307</v>
      </c>
    </row>
    <row r="35" spans="1:14">
      <c r="A35" s="80">
        <f t="shared" si="1"/>
        <v>21</v>
      </c>
      <c r="B35" s="185">
        <v>35200</v>
      </c>
      <c r="C35" s="79" t="s">
        <v>114</v>
      </c>
      <c r="D35" s="10">
        <v>2294744.460933167</v>
      </c>
      <c r="E35" s="10">
        <v>0</v>
      </c>
      <c r="F35" s="10">
        <f t="shared" si="7"/>
        <v>2294744.460933167</v>
      </c>
      <c r="G35" s="8">
        <f t="shared" si="8"/>
        <v>1</v>
      </c>
      <c r="H35" s="8">
        <f t="shared" si="8"/>
        <v>1</v>
      </c>
      <c r="I35" s="10">
        <f t="shared" si="9"/>
        <v>2294744.460933167</v>
      </c>
      <c r="K35" s="10">
        <v>2199315.4516747245</v>
      </c>
      <c r="L35" s="8">
        <f t="shared" si="10"/>
        <v>1</v>
      </c>
      <c r="M35" s="8">
        <f t="shared" si="10"/>
        <v>1</v>
      </c>
      <c r="N35" s="10">
        <f t="shared" si="11"/>
        <v>2199315.4516747245</v>
      </c>
    </row>
    <row r="36" spans="1:14">
      <c r="A36" s="80">
        <f t="shared" si="1"/>
        <v>22</v>
      </c>
      <c r="B36" s="185">
        <v>35201</v>
      </c>
      <c r="C36" s="79" t="s">
        <v>115</v>
      </c>
      <c r="D36" s="10">
        <v>1482128.0283199996</v>
      </c>
      <c r="E36" s="10">
        <v>0</v>
      </c>
      <c r="F36" s="10">
        <f t="shared" si="7"/>
        <v>1482128.0283199996</v>
      </c>
      <c r="G36" s="8">
        <f t="shared" si="8"/>
        <v>1</v>
      </c>
      <c r="H36" s="8">
        <f t="shared" si="8"/>
        <v>1</v>
      </c>
      <c r="I36" s="10">
        <f t="shared" si="9"/>
        <v>1482128.0283199996</v>
      </c>
      <c r="K36" s="10">
        <v>1468528.0314707686</v>
      </c>
      <c r="L36" s="8">
        <f t="shared" si="10"/>
        <v>1</v>
      </c>
      <c r="M36" s="8">
        <f t="shared" si="10"/>
        <v>1</v>
      </c>
      <c r="N36" s="10">
        <f t="shared" si="11"/>
        <v>1468528.0314707686</v>
      </c>
    </row>
    <row r="37" spans="1:14">
      <c r="A37" s="80">
        <f t="shared" si="1"/>
        <v>23</v>
      </c>
      <c r="B37" s="185">
        <v>35202</v>
      </c>
      <c r="C37" s="79" t="s">
        <v>116</v>
      </c>
      <c r="D37" s="10">
        <v>467453.38765200024</v>
      </c>
      <c r="E37" s="10">
        <v>0</v>
      </c>
      <c r="F37" s="10">
        <f t="shared" si="7"/>
        <v>467453.38765200024</v>
      </c>
      <c r="G37" s="8">
        <f t="shared" si="8"/>
        <v>1</v>
      </c>
      <c r="H37" s="8">
        <f t="shared" si="8"/>
        <v>1</v>
      </c>
      <c r="I37" s="10">
        <f t="shared" si="9"/>
        <v>467453.38765200024</v>
      </c>
      <c r="K37" s="10">
        <v>462848.90552169248</v>
      </c>
      <c r="L37" s="8">
        <f t="shared" si="10"/>
        <v>1</v>
      </c>
      <c r="M37" s="8">
        <f t="shared" si="10"/>
        <v>1</v>
      </c>
      <c r="N37" s="10">
        <f t="shared" si="11"/>
        <v>462848.90552169248</v>
      </c>
    </row>
    <row r="38" spans="1:14">
      <c r="A38" s="80">
        <f t="shared" si="1"/>
        <v>24</v>
      </c>
      <c r="B38" s="185">
        <v>35203</v>
      </c>
      <c r="C38" s="79" t="s">
        <v>117</v>
      </c>
      <c r="D38" s="10">
        <v>685203.00072000059</v>
      </c>
      <c r="E38" s="10">
        <v>0</v>
      </c>
      <c r="F38" s="10">
        <f t="shared" si="7"/>
        <v>685203.00072000059</v>
      </c>
      <c r="G38" s="8">
        <f t="shared" si="8"/>
        <v>1</v>
      </c>
      <c r="H38" s="8">
        <f t="shared" si="8"/>
        <v>1</v>
      </c>
      <c r="I38" s="10">
        <f t="shared" si="9"/>
        <v>685203.00072000059</v>
      </c>
      <c r="K38" s="10">
        <v>673339.16211692349</v>
      </c>
      <c r="L38" s="8">
        <f t="shared" si="10"/>
        <v>1</v>
      </c>
      <c r="M38" s="8">
        <f t="shared" si="10"/>
        <v>1</v>
      </c>
      <c r="N38" s="10">
        <f t="shared" si="11"/>
        <v>673339.16211692349</v>
      </c>
    </row>
    <row r="39" spans="1:14">
      <c r="A39" s="80">
        <f t="shared" si="1"/>
        <v>25</v>
      </c>
      <c r="B39" s="185">
        <v>35210</v>
      </c>
      <c r="C39" s="79" t="s">
        <v>118</v>
      </c>
      <c r="D39" s="10">
        <v>166578.59425200007</v>
      </c>
      <c r="E39" s="10">
        <v>0</v>
      </c>
      <c r="F39" s="10">
        <f t="shared" si="7"/>
        <v>166578.59425200007</v>
      </c>
      <c r="G39" s="8">
        <f t="shared" si="8"/>
        <v>1</v>
      </c>
      <c r="H39" s="8">
        <f t="shared" si="8"/>
        <v>1</v>
      </c>
      <c r="I39" s="10">
        <f t="shared" si="9"/>
        <v>166578.59425200007</v>
      </c>
      <c r="K39" s="10">
        <v>166078.7165293846</v>
      </c>
      <c r="L39" s="8">
        <f t="shared" si="10"/>
        <v>1</v>
      </c>
      <c r="M39" s="8">
        <f t="shared" si="10"/>
        <v>1</v>
      </c>
      <c r="N39" s="10">
        <f t="shared" si="11"/>
        <v>166078.7165293846</v>
      </c>
    </row>
    <row r="40" spans="1:14">
      <c r="A40" s="80">
        <f t="shared" si="1"/>
        <v>26</v>
      </c>
      <c r="B40" s="185">
        <v>35211</v>
      </c>
      <c r="C40" s="79" t="s">
        <v>119</v>
      </c>
      <c r="D40" s="10">
        <v>44273.382777000006</v>
      </c>
      <c r="E40" s="10">
        <v>0</v>
      </c>
      <c r="F40" s="10">
        <f t="shared" si="7"/>
        <v>44273.382777000006</v>
      </c>
      <c r="G40" s="8">
        <f t="shared" si="8"/>
        <v>1</v>
      </c>
      <c r="H40" s="8">
        <f t="shared" si="8"/>
        <v>1</v>
      </c>
      <c r="I40" s="10">
        <f t="shared" si="9"/>
        <v>44273.382777000006</v>
      </c>
      <c r="K40" s="10">
        <v>43994.853439961531</v>
      </c>
      <c r="L40" s="8">
        <f t="shared" si="10"/>
        <v>1</v>
      </c>
      <c r="M40" s="8">
        <f t="shared" si="10"/>
        <v>1</v>
      </c>
      <c r="N40" s="10">
        <f t="shared" si="11"/>
        <v>43994.853439961531</v>
      </c>
    </row>
    <row r="41" spans="1:14">
      <c r="A41" s="80">
        <f t="shared" si="1"/>
        <v>27</v>
      </c>
      <c r="B41" s="185">
        <v>35301</v>
      </c>
      <c r="C41" t="s">
        <v>120</v>
      </c>
      <c r="D41" s="10">
        <v>103908.84733099995</v>
      </c>
      <c r="E41" s="10">
        <v>0</v>
      </c>
      <c r="F41" s="10">
        <f t="shared" si="7"/>
        <v>103908.84733099995</v>
      </c>
      <c r="G41" s="8">
        <f t="shared" si="8"/>
        <v>1</v>
      </c>
      <c r="H41" s="8">
        <f t="shared" si="8"/>
        <v>1</v>
      </c>
      <c r="I41" s="10">
        <f t="shared" si="9"/>
        <v>103908.84733099995</v>
      </c>
      <c r="K41" s="10">
        <v>102804.13658911538</v>
      </c>
      <c r="L41" s="8">
        <f t="shared" si="10"/>
        <v>1</v>
      </c>
      <c r="M41" s="8">
        <f t="shared" si="10"/>
        <v>1</v>
      </c>
      <c r="N41" s="10">
        <f t="shared" si="11"/>
        <v>102804.13658911538</v>
      </c>
    </row>
    <row r="42" spans="1:14">
      <c r="A42" s="80">
        <f t="shared" si="1"/>
        <v>28</v>
      </c>
      <c r="B42" s="185">
        <v>35302</v>
      </c>
      <c r="C42" s="79" t="s">
        <v>104</v>
      </c>
      <c r="D42" s="10">
        <v>151768.75906999991</v>
      </c>
      <c r="E42" s="10">
        <v>0</v>
      </c>
      <c r="F42" s="10">
        <f t="shared" si="7"/>
        <v>151768.75906999991</v>
      </c>
      <c r="G42" s="8">
        <f t="shared" si="8"/>
        <v>1</v>
      </c>
      <c r="H42" s="8">
        <f t="shared" si="8"/>
        <v>1</v>
      </c>
      <c r="I42" s="10">
        <f t="shared" si="9"/>
        <v>151768.75906999991</v>
      </c>
      <c r="K42" s="10">
        <v>150450.05782653842</v>
      </c>
      <c r="L42" s="8">
        <f t="shared" si="10"/>
        <v>1</v>
      </c>
      <c r="M42" s="8">
        <f t="shared" si="10"/>
        <v>1</v>
      </c>
      <c r="N42" s="10">
        <f t="shared" si="11"/>
        <v>150450.05782653842</v>
      </c>
    </row>
    <row r="43" spans="1:14">
      <c r="A43" s="80">
        <f t="shared" si="1"/>
        <v>29</v>
      </c>
      <c r="B43" s="185">
        <v>35400</v>
      </c>
      <c r="C43" s="79" t="s">
        <v>121</v>
      </c>
      <c r="D43" s="10">
        <v>450476.50750850007</v>
      </c>
      <c r="E43" s="10">
        <v>0</v>
      </c>
      <c r="F43" s="10">
        <f t="shared" si="7"/>
        <v>450476.50750850007</v>
      </c>
      <c r="G43" s="8">
        <f t="shared" si="8"/>
        <v>1</v>
      </c>
      <c r="H43" s="8">
        <f t="shared" si="8"/>
        <v>1</v>
      </c>
      <c r="I43" s="10">
        <f t="shared" si="9"/>
        <v>450476.50750850007</v>
      </c>
      <c r="K43" s="10">
        <v>343290.15723744227</v>
      </c>
      <c r="L43" s="8">
        <f t="shared" si="10"/>
        <v>1</v>
      </c>
      <c r="M43" s="8">
        <f t="shared" si="10"/>
        <v>1</v>
      </c>
      <c r="N43" s="10">
        <f t="shared" si="11"/>
        <v>343290.15723744227</v>
      </c>
    </row>
    <row r="44" spans="1:14">
      <c r="A44" s="80">
        <f t="shared" si="1"/>
        <v>30</v>
      </c>
      <c r="B44" s="185">
        <v>35500</v>
      </c>
      <c r="C44" s="79" t="s">
        <v>122</v>
      </c>
      <c r="D44" s="10">
        <v>163229.75895300007</v>
      </c>
      <c r="E44" s="10">
        <v>0</v>
      </c>
      <c r="F44" s="10">
        <f t="shared" si="7"/>
        <v>163229.75895300007</v>
      </c>
      <c r="G44" s="8">
        <f t="shared" si="8"/>
        <v>1</v>
      </c>
      <c r="H44" s="8">
        <f t="shared" si="8"/>
        <v>1</v>
      </c>
      <c r="I44" s="10">
        <f t="shared" si="9"/>
        <v>163229.75895300007</v>
      </c>
      <c r="K44" s="10">
        <v>160676.4143335</v>
      </c>
      <c r="L44" s="8">
        <f t="shared" si="10"/>
        <v>1</v>
      </c>
      <c r="M44" s="8">
        <f t="shared" si="10"/>
        <v>1</v>
      </c>
      <c r="N44" s="10">
        <f t="shared" si="11"/>
        <v>160676.4143335</v>
      </c>
    </row>
    <row r="45" spans="1:14">
      <c r="A45" s="80">
        <f t="shared" si="1"/>
        <v>31</v>
      </c>
      <c r="B45" s="185">
        <v>35600</v>
      </c>
      <c r="C45" s="79" t="s">
        <v>123</v>
      </c>
      <c r="D45" s="10">
        <v>297736.98325000011</v>
      </c>
      <c r="E45" s="17">
        <v>0</v>
      </c>
      <c r="F45" s="17">
        <f t="shared" si="7"/>
        <v>297736.98325000011</v>
      </c>
      <c r="G45" s="8">
        <f t="shared" si="8"/>
        <v>1</v>
      </c>
      <c r="H45" s="8">
        <f t="shared" si="8"/>
        <v>1</v>
      </c>
      <c r="I45" s="17">
        <f t="shared" si="9"/>
        <v>297736.98325000011</v>
      </c>
      <c r="K45" s="10">
        <v>281143.26087500004</v>
      </c>
      <c r="L45" s="8">
        <f t="shared" si="10"/>
        <v>1</v>
      </c>
      <c r="M45" s="8">
        <f t="shared" si="10"/>
        <v>1</v>
      </c>
      <c r="N45" s="17">
        <f t="shared" si="11"/>
        <v>281143.26087500004</v>
      </c>
    </row>
    <row r="46" spans="1:14">
      <c r="A46" s="80">
        <f t="shared" si="1"/>
        <v>32</v>
      </c>
      <c r="B46" s="185"/>
      <c r="C46" s="79"/>
      <c r="D46" s="28"/>
      <c r="E46" s="10"/>
      <c r="F46" s="10"/>
      <c r="G46" s="8"/>
      <c r="H46" s="8"/>
      <c r="I46" s="10"/>
      <c r="K46" s="28"/>
      <c r="N46" s="10"/>
    </row>
    <row r="47" spans="1:14">
      <c r="A47" s="80">
        <f t="shared" si="1"/>
        <v>33</v>
      </c>
      <c r="B47" s="185"/>
      <c r="C47" s="79" t="s">
        <v>238</v>
      </c>
      <c r="D47" s="14">
        <f>SUM(D29:D46)</f>
        <v>6562717.4960656678</v>
      </c>
      <c r="E47" s="14">
        <f>SUM(E29:E46)</f>
        <v>0</v>
      </c>
      <c r="F47" s="14">
        <f>SUM(F29:F46)</f>
        <v>6562717.4960656678</v>
      </c>
      <c r="G47" s="8"/>
      <c r="H47" s="8"/>
      <c r="I47" s="14">
        <f>SUM(I29:I46)</f>
        <v>6562717.4960656678</v>
      </c>
      <c r="K47" s="14">
        <f>SUM(K29:K46)</f>
        <v>6304952.4832724733</v>
      </c>
      <c r="N47" s="14">
        <f>SUM(N29:N46)</f>
        <v>6304952.4832724733</v>
      </c>
    </row>
    <row r="48" spans="1:14">
      <c r="A48" s="80">
        <f t="shared" si="1"/>
        <v>34</v>
      </c>
      <c r="B48" s="185"/>
      <c r="C48" s="79"/>
      <c r="D48" s="10"/>
      <c r="E48" s="10"/>
      <c r="F48" s="10"/>
      <c r="G48" s="8"/>
      <c r="H48" s="8"/>
      <c r="I48" s="10"/>
      <c r="K48" s="10"/>
      <c r="N48" s="10"/>
    </row>
    <row r="49" spans="1:14">
      <c r="A49" s="80">
        <f t="shared" si="1"/>
        <v>35</v>
      </c>
      <c r="B49" s="185"/>
      <c r="C49" s="6" t="s">
        <v>125</v>
      </c>
      <c r="D49" s="10"/>
      <c r="E49" s="10"/>
      <c r="F49" s="10"/>
      <c r="G49" s="8"/>
      <c r="H49" s="8"/>
      <c r="I49" s="10"/>
      <c r="K49" s="10"/>
      <c r="N49" s="10"/>
    </row>
    <row r="50" spans="1:14">
      <c r="A50" s="80">
        <f t="shared" si="1"/>
        <v>36</v>
      </c>
      <c r="B50" s="185">
        <v>36510</v>
      </c>
      <c r="C50" s="79" t="s">
        <v>108</v>
      </c>
      <c r="D50" s="14">
        <v>0</v>
      </c>
      <c r="E50" s="14">
        <v>0</v>
      </c>
      <c r="F50" s="14">
        <f t="shared" ref="F50:F58" si="12">D50-E50</f>
        <v>0</v>
      </c>
      <c r="G50" s="8">
        <f t="shared" ref="G50:H58" si="13">$G$16</f>
        <v>1</v>
      </c>
      <c r="H50" s="8">
        <f t="shared" si="13"/>
        <v>1</v>
      </c>
      <c r="I50" s="14">
        <f t="shared" ref="I50:I58" si="14">F50*G50*H50</f>
        <v>0</v>
      </c>
      <c r="K50" s="14">
        <v>0</v>
      </c>
      <c r="L50" s="8">
        <f t="shared" ref="L50:M58" si="15">$G$16</f>
        <v>1</v>
      </c>
      <c r="M50" s="8">
        <f t="shared" si="15"/>
        <v>1</v>
      </c>
      <c r="N50" s="14">
        <f t="shared" ref="N50:N58" si="16">K50*L50*M50</f>
        <v>0</v>
      </c>
    </row>
    <row r="51" spans="1:14">
      <c r="A51" s="80">
        <f t="shared" si="1"/>
        <v>37</v>
      </c>
      <c r="B51" s="185">
        <v>36520</v>
      </c>
      <c r="C51" s="79" t="s">
        <v>109</v>
      </c>
      <c r="D51" s="10">
        <v>581881.47100000025</v>
      </c>
      <c r="E51" s="10">
        <v>0</v>
      </c>
      <c r="F51" s="10">
        <f t="shared" si="12"/>
        <v>581881.47100000025</v>
      </c>
      <c r="G51" s="8">
        <f t="shared" si="13"/>
        <v>1</v>
      </c>
      <c r="H51" s="8">
        <f t="shared" si="13"/>
        <v>1</v>
      </c>
      <c r="I51" s="10">
        <f t="shared" si="14"/>
        <v>581881.47100000025</v>
      </c>
      <c r="K51" s="10">
        <v>578193.44296153868</v>
      </c>
      <c r="L51" s="8">
        <f t="shared" si="15"/>
        <v>1</v>
      </c>
      <c r="M51" s="8">
        <f t="shared" si="15"/>
        <v>1</v>
      </c>
      <c r="N51" s="10">
        <f t="shared" si="16"/>
        <v>578193.44296153868</v>
      </c>
    </row>
    <row r="52" spans="1:14">
      <c r="A52" s="80">
        <f t="shared" si="1"/>
        <v>38</v>
      </c>
      <c r="B52" s="185">
        <v>36602</v>
      </c>
      <c r="C52" s="79" t="s">
        <v>126</v>
      </c>
      <c r="D52" s="10">
        <v>25749.878772166667</v>
      </c>
      <c r="E52" s="10">
        <v>0</v>
      </c>
      <c r="F52" s="10">
        <f t="shared" si="12"/>
        <v>25749.878772166667</v>
      </c>
      <c r="G52" s="8">
        <f t="shared" si="13"/>
        <v>1</v>
      </c>
      <c r="H52" s="8">
        <f t="shared" si="13"/>
        <v>1</v>
      </c>
      <c r="I52" s="10">
        <f t="shared" si="14"/>
        <v>25749.878772166667</v>
      </c>
      <c r="K52" s="10">
        <v>24310.370332730767</v>
      </c>
      <c r="L52" s="8">
        <f t="shared" si="15"/>
        <v>1</v>
      </c>
      <c r="M52" s="8">
        <f t="shared" si="15"/>
        <v>1</v>
      </c>
      <c r="N52" s="10">
        <f t="shared" si="16"/>
        <v>24310.370332730767</v>
      </c>
    </row>
    <row r="53" spans="1:14">
      <c r="A53" s="80">
        <f t="shared" si="1"/>
        <v>39</v>
      </c>
      <c r="B53" s="185">
        <v>36603</v>
      </c>
      <c r="C53" s="79" t="s">
        <v>127</v>
      </c>
      <c r="D53" s="10">
        <v>62894.15</v>
      </c>
      <c r="E53" s="10">
        <v>0</v>
      </c>
      <c r="F53" s="10">
        <f t="shared" si="12"/>
        <v>62894.15</v>
      </c>
      <c r="G53" s="8">
        <f t="shared" si="13"/>
        <v>1</v>
      </c>
      <c r="H53" s="8">
        <f t="shared" si="13"/>
        <v>1</v>
      </c>
      <c r="I53" s="10">
        <f t="shared" si="14"/>
        <v>62894.15</v>
      </c>
      <c r="K53" s="10">
        <v>62894.150000000016</v>
      </c>
      <c r="L53" s="8">
        <f t="shared" si="15"/>
        <v>1</v>
      </c>
      <c r="M53" s="8">
        <f t="shared" si="15"/>
        <v>1</v>
      </c>
      <c r="N53" s="10">
        <f t="shared" si="16"/>
        <v>62894.150000000016</v>
      </c>
    </row>
    <row r="54" spans="1:14">
      <c r="A54" s="80">
        <f t="shared" si="1"/>
        <v>40</v>
      </c>
      <c r="B54" s="185">
        <v>36700</v>
      </c>
      <c r="C54" s="79" t="s">
        <v>128</v>
      </c>
      <c r="D54" s="10">
        <v>32054.705354499998</v>
      </c>
      <c r="E54" s="10">
        <v>0</v>
      </c>
      <c r="F54" s="10">
        <f t="shared" si="12"/>
        <v>32054.705354499998</v>
      </c>
      <c r="G54" s="8">
        <f t="shared" si="13"/>
        <v>1</v>
      </c>
      <c r="H54" s="8">
        <f t="shared" si="13"/>
        <v>1</v>
      </c>
      <c r="I54" s="10">
        <f t="shared" si="14"/>
        <v>32054.705354499998</v>
      </c>
      <c r="K54" s="10">
        <v>31315.508749288463</v>
      </c>
      <c r="L54" s="8">
        <f t="shared" si="15"/>
        <v>1</v>
      </c>
      <c r="M54" s="8">
        <f t="shared" si="15"/>
        <v>1</v>
      </c>
      <c r="N54" s="10">
        <f t="shared" si="16"/>
        <v>31315.508749288463</v>
      </c>
    </row>
    <row r="55" spans="1:14">
      <c r="A55" s="80">
        <f t="shared" si="1"/>
        <v>41</v>
      </c>
      <c r="B55" s="185">
        <v>36701</v>
      </c>
      <c r="C55" s="79" t="s">
        <v>129</v>
      </c>
      <c r="D55" s="10">
        <v>17756103.464348014</v>
      </c>
      <c r="E55" s="10">
        <v>0</v>
      </c>
      <c r="F55" s="10">
        <f t="shared" si="12"/>
        <v>17756103.464348014</v>
      </c>
      <c r="G55" s="8">
        <f t="shared" si="13"/>
        <v>1</v>
      </c>
      <c r="H55" s="8">
        <f t="shared" si="13"/>
        <v>1</v>
      </c>
      <c r="I55" s="10">
        <f t="shared" si="14"/>
        <v>17756103.464348014</v>
      </c>
      <c r="K55" s="10">
        <v>17564097.708478313</v>
      </c>
      <c r="L55" s="8">
        <f t="shared" si="15"/>
        <v>1</v>
      </c>
      <c r="M55" s="8">
        <f t="shared" si="15"/>
        <v>1</v>
      </c>
      <c r="N55" s="10">
        <f t="shared" si="16"/>
        <v>17564097.708478313</v>
      </c>
    </row>
    <row r="56" spans="1:14">
      <c r="A56" s="80">
        <f t="shared" si="1"/>
        <v>42</v>
      </c>
      <c r="B56" s="186">
        <v>36703</v>
      </c>
      <c r="C56" s="79" t="s">
        <v>130</v>
      </c>
      <c r="D56" s="10">
        <v>11040.592749999998</v>
      </c>
      <c r="E56" s="10">
        <v>0</v>
      </c>
      <c r="F56" s="10">
        <f t="shared" si="12"/>
        <v>11040.592749999998</v>
      </c>
      <c r="G56" s="8">
        <f t="shared" si="13"/>
        <v>1</v>
      </c>
      <c r="H56" s="8">
        <f t="shared" si="13"/>
        <v>1</v>
      </c>
      <c r="I56" s="10">
        <f t="shared" si="14"/>
        <v>11040.592749999998</v>
      </c>
      <c r="K56" s="10">
        <v>10762.243432692308</v>
      </c>
      <c r="L56" s="8">
        <f t="shared" si="15"/>
        <v>1</v>
      </c>
      <c r="M56" s="8">
        <f t="shared" si="15"/>
        <v>1</v>
      </c>
      <c r="N56" s="10">
        <f t="shared" si="16"/>
        <v>10762.243432692308</v>
      </c>
    </row>
    <row r="57" spans="1:14">
      <c r="A57" s="80">
        <f t="shared" si="1"/>
        <v>43</v>
      </c>
      <c r="B57" s="185">
        <v>36900</v>
      </c>
      <c r="C57" s="79" t="s">
        <v>131</v>
      </c>
      <c r="D57" s="10">
        <v>593714.42714049993</v>
      </c>
      <c r="E57" s="10">
        <v>0</v>
      </c>
      <c r="F57" s="10">
        <f t="shared" si="12"/>
        <v>593714.42714049993</v>
      </c>
      <c r="G57" s="8">
        <f t="shared" si="13"/>
        <v>1</v>
      </c>
      <c r="H57" s="8">
        <f t="shared" si="13"/>
        <v>1</v>
      </c>
      <c r="I57" s="10">
        <f t="shared" si="14"/>
        <v>593714.42714049993</v>
      </c>
      <c r="K57" s="10">
        <v>575818.11653782683</v>
      </c>
      <c r="L57" s="8">
        <f t="shared" si="15"/>
        <v>1</v>
      </c>
      <c r="M57" s="8">
        <f t="shared" si="15"/>
        <v>1</v>
      </c>
      <c r="N57" s="10">
        <f t="shared" si="16"/>
        <v>575818.11653782683</v>
      </c>
    </row>
    <row r="58" spans="1:14">
      <c r="A58" s="80">
        <f t="shared" si="1"/>
        <v>44</v>
      </c>
      <c r="B58" s="185">
        <v>36901</v>
      </c>
      <c r="C58" s="79" t="s">
        <v>131</v>
      </c>
      <c r="D58" s="10">
        <v>1993278.5786455004</v>
      </c>
      <c r="E58" s="17">
        <v>0</v>
      </c>
      <c r="F58" s="17">
        <f t="shared" si="12"/>
        <v>1993278.5786455004</v>
      </c>
      <c r="G58" s="8">
        <f t="shared" si="13"/>
        <v>1</v>
      </c>
      <c r="H58" s="8">
        <f t="shared" si="13"/>
        <v>1</v>
      </c>
      <c r="I58" s="17">
        <f t="shared" si="14"/>
        <v>1993278.5786455004</v>
      </c>
      <c r="K58" s="10">
        <v>1972966.5704045582</v>
      </c>
      <c r="L58" s="8">
        <f t="shared" si="15"/>
        <v>1</v>
      </c>
      <c r="M58" s="8">
        <f t="shared" si="15"/>
        <v>1</v>
      </c>
      <c r="N58" s="17">
        <f t="shared" si="16"/>
        <v>1972966.5704045582</v>
      </c>
    </row>
    <row r="59" spans="1:14">
      <c r="A59" s="80">
        <f t="shared" si="1"/>
        <v>45</v>
      </c>
      <c r="B59" s="185"/>
      <c r="C59" s="79"/>
      <c r="D59" s="28"/>
      <c r="E59" s="10"/>
      <c r="F59" s="10"/>
      <c r="G59" s="8"/>
      <c r="H59" s="8"/>
      <c r="I59" s="10"/>
      <c r="K59" s="28"/>
      <c r="N59" s="10"/>
    </row>
    <row r="60" spans="1:14">
      <c r="A60" s="80">
        <f t="shared" si="1"/>
        <v>46</v>
      </c>
      <c r="B60" s="186"/>
      <c r="C60" s="79" t="s">
        <v>239</v>
      </c>
      <c r="D60" s="14">
        <f>SUM(D50:D59)</f>
        <v>21056717.268010683</v>
      </c>
      <c r="E60" s="14">
        <f>SUM(E50:E59)</f>
        <v>0</v>
      </c>
      <c r="F60" s="14">
        <f>SUM(F50:F59)</f>
        <v>21056717.268010683</v>
      </c>
      <c r="G60" s="8"/>
      <c r="H60" s="8"/>
      <c r="I60" s="14">
        <f>SUM(I50:I59)</f>
        <v>21056717.268010683</v>
      </c>
      <c r="K60" s="14">
        <f>SUM(K50:K59)</f>
        <v>20820358.110896952</v>
      </c>
      <c r="N60" s="14">
        <f>SUM(N50:N59)</f>
        <v>20820358.110896952</v>
      </c>
    </row>
    <row r="61" spans="1:14">
      <c r="A61" s="80">
        <f t="shared" si="1"/>
        <v>47</v>
      </c>
      <c r="B61" s="186"/>
      <c r="D61" s="10"/>
      <c r="E61" s="10"/>
      <c r="F61" s="10"/>
      <c r="G61" s="8"/>
      <c r="H61" s="8"/>
      <c r="I61" s="10"/>
      <c r="K61" s="10"/>
      <c r="N61" s="10"/>
    </row>
    <row r="62" spans="1:14">
      <c r="A62" s="80">
        <f t="shared" si="1"/>
        <v>48</v>
      </c>
      <c r="B62" s="186"/>
      <c r="C62" s="6" t="s">
        <v>133</v>
      </c>
      <c r="D62" s="10"/>
      <c r="E62" s="10"/>
      <c r="F62" s="10"/>
      <c r="G62" s="8"/>
      <c r="H62" s="8"/>
      <c r="I62" s="10"/>
      <c r="K62" s="10"/>
      <c r="N62" s="10"/>
    </row>
    <row r="63" spans="1:14">
      <c r="A63" s="80">
        <f t="shared" si="1"/>
        <v>49</v>
      </c>
      <c r="B63" s="185">
        <v>37400</v>
      </c>
      <c r="C63" s="79" t="s">
        <v>134</v>
      </c>
      <c r="D63" s="14">
        <v>0</v>
      </c>
      <c r="E63" s="14">
        <v>0</v>
      </c>
      <c r="F63" s="14">
        <f t="shared" ref="F63:F84" si="17">D63-E63</f>
        <v>0</v>
      </c>
      <c r="G63" s="8">
        <f t="shared" ref="G63:H84" si="18">$G$16</f>
        <v>1</v>
      </c>
      <c r="H63" s="8">
        <f t="shared" si="18"/>
        <v>1</v>
      </c>
      <c r="I63" s="14">
        <f t="shared" ref="I63:I84" si="19">F63*G63*H63</f>
        <v>0</v>
      </c>
      <c r="K63" s="14">
        <v>0</v>
      </c>
      <c r="L63" s="8">
        <f t="shared" ref="L63:M84" si="20">$G$16</f>
        <v>1</v>
      </c>
      <c r="M63" s="8">
        <f t="shared" si="20"/>
        <v>1</v>
      </c>
      <c r="N63" s="14">
        <f t="shared" ref="N63:N84" si="21">K63*L63*M63</f>
        <v>0</v>
      </c>
    </row>
    <row r="64" spans="1:14">
      <c r="A64" s="80">
        <f t="shared" si="1"/>
        <v>50</v>
      </c>
      <c r="B64" s="185">
        <v>37401</v>
      </c>
      <c r="C64" s="79" t="s">
        <v>108</v>
      </c>
      <c r="D64" s="10">
        <v>0</v>
      </c>
      <c r="E64" s="10">
        <v>0</v>
      </c>
      <c r="F64" s="10">
        <f t="shared" si="17"/>
        <v>0</v>
      </c>
      <c r="G64" s="8">
        <f t="shared" si="18"/>
        <v>1</v>
      </c>
      <c r="H64" s="8">
        <f t="shared" si="18"/>
        <v>1</v>
      </c>
      <c r="I64" s="10">
        <f t="shared" si="19"/>
        <v>0</v>
      </c>
      <c r="K64" s="10">
        <v>0</v>
      </c>
      <c r="L64" s="8">
        <f t="shared" si="20"/>
        <v>1</v>
      </c>
      <c r="M64" s="8">
        <f t="shared" si="20"/>
        <v>1</v>
      </c>
      <c r="N64" s="10">
        <f t="shared" si="21"/>
        <v>0</v>
      </c>
    </row>
    <row r="65" spans="1:14">
      <c r="A65" s="80">
        <f t="shared" si="1"/>
        <v>51</v>
      </c>
      <c r="B65" s="185">
        <v>37402</v>
      </c>
      <c r="C65" s="79" t="s">
        <v>135</v>
      </c>
      <c r="D65" s="10">
        <v>603312.46191349963</v>
      </c>
      <c r="E65" s="10">
        <v>0</v>
      </c>
      <c r="F65" s="10">
        <f t="shared" si="17"/>
        <v>603312.46191349963</v>
      </c>
      <c r="G65" s="8">
        <f t="shared" si="18"/>
        <v>1</v>
      </c>
      <c r="H65" s="8">
        <f t="shared" si="18"/>
        <v>1</v>
      </c>
      <c r="I65" s="10">
        <f t="shared" si="19"/>
        <v>603312.46191349963</v>
      </c>
      <c r="K65" s="10">
        <v>574466.9258997885</v>
      </c>
      <c r="L65" s="8">
        <f t="shared" si="20"/>
        <v>1</v>
      </c>
      <c r="M65" s="8">
        <f t="shared" si="20"/>
        <v>1</v>
      </c>
      <c r="N65" s="10">
        <f t="shared" si="21"/>
        <v>574466.9258997885</v>
      </c>
    </row>
    <row r="66" spans="1:14">
      <c r="A66" s="80">
        <f t="shared" si="1"/>
        <v>52</v>
      </c>
      <c r="B66" s="185">
        <v>37403</v>
      </c>
      <c r="C66" s="79" t="s">
        <v>136</v>
      </c>
      <c r="D66" s="10">
        <v>0</v>
      </c>
      <c r="E66" s="10">
        <v>0</v>
      </c>
      <c r="F66" s="10">
        <f t="shared" si="17"/>
        <v>0</v>
      </c>
      <c r="G66" s="8">
        <f t="shared" si="18"/>
        <v>1</v>
      </c>
      <c r="H66" s="8">
        <f t="shared" si="18"/>
        <v>1</v>
      </c>
      <c r="I66" s="10">
        <f t="shared" si="19"/>
        <v>0</v>
      </c>
      <c r="K66" s="10">
        <v>0</v>
      </c>
      <c r="L66" s="8">
        <f t="shared" si="20"/>
        <v>1</v>
      </c>
      <c r="M66" s="8">
        <f t="shared" si="20"/>
        <v>1</v>
      </c>
      <c r="N66" s="10">
        <f t="shared" si="21"/>
        <v>0</v>
      </c>
    </row>
    <row r="67" spans="1:14">
      <c r="A67" s="80">
        <f t="shared" si="1"/>
        <v>53</v>
      </c>
      <c r="B67" s="185">
        <v>37500</v>
      </c>
      <c r="C67" s="79" t="s">
        <v>126</v>
      </c>
      <c r="D67" s="10">
        <v>132744.17628799999</v>
      </c>
      <c r="E67" s="10">
        <v>0</v>
      </c>
      <c r="F67" s="10">
        <f t="shared" si="17"/>
        <v>132744.17628799999</v>
      </c>
      <c r="G67" s="8">
        <f t="shared" si="18"/>
        <v>1</v>
      </c>
      <c r="H67" s="8">
        <f t="shared" si="18"/>
        <v>1</v>
      </c>
      <c r="I67" s="10">
        <f t="shared" si="19"/>
        <v>132744.17628799999</v>
      </c>
      <c r="K67" s="10">
        <v>130323.77169292307</v>
      </c>
      <c r="L67" s="8">
        <f t="shared" si="20"/>
        <v>1</v>
      </c>
      <c r="M67" s="8">
        <f t="shared" si="20"/>
        <v>1</v>
      </c>
      <c r="N67" s="10">
        <f t="shared" si="21"/>
        <v>130323.77169292307</v>
      </c>
    </row>
    <row r="68" spans="1:14">
      <c r="A68" s="80">
        <f t="shared" si="1"/>
        <v>54</v>
      </c>
      <c r="B68" s="185">
        <v>37501</v>
      </c>
      <c r="C68" s="79" t="s">
        <v>137</v>
      </c>
      <c r="D68" s="10">
        <v>80692.410535999981</v>
      </c>
      <c r="E68" s="10">
        <v>0</v>
      </c>
      <c r="F68" s="10">
        <f t="shared" si="17"/>
        <v>80692.410535999981</v>
      </c>
      <c r="G68" s="8">
        <f t="shared" si="18"/>
        <v>1</v>
      </c>
      <c r="H68" s="8">
        <f t="shared" si="18"/>
        <v>1</v>
      </c>
      <c r="I68" s="10">
        <f t="shared" si="19"/>
        <v>80692.410535999981</v>
      </c>
      <c r="K68" s="10">
        <v>79973.722836615387</v>
      </c>
      <c r="L68" s="8">
        <f t="shared" si="20"/>
        <v>1</v>
      </c>
      <c r="M68" s="8">
        <f t="shared" si="20"/>
        <v>1</v>
      </c>
      <c r="N68" s="10">
        <f t="shared" si="21"/>
        <v>79973.722836615387</v>
      </c>
    </row>
    <row r="69" spans="1:14">
      <c r="A69" s="80">
        <f t="shared" si="1"/>
        <v>55</v>
      </c>
      <c r="B69" s="185">
        <v>37502</v>
      </c>
      <c r="C69" s="79" t="s">
        <v>135</v>
      </c>
      <c r="D69" s="10">
        <v>40211.282168000027</v>
      </c>
      <c r="E69" s="10">
        <v>0</v>
      </c>
      <c r="F69" s="10">
        <f t="shared" si="17"/>
        <v>40211.282168000027</v>
      </c>
      <c r="G69" s="8">
        <f t="shared" si="18"/>
        <v>1</v>
      </c>
      <c r="H69" s="8">
        <f t="shared" si="18"/>
        <v>1</v>
      </c>
      <c r="I69" s="10">
        <f t="shared" si="19"/>
        <v>40211.282168000027</v>
      </c>
      <c r="K69" s="10">
        <v>39878.191352923088</v>
      </c>
      <c r="L69" s="8">
        <f t="shared" si="20"/>
        <v>1</v>
      </c>
      <c r="M69" s="8">
        <f t="shared" si="20"/>
        <v>1</v>
      </c>
      <c r="N69" s="10">
        <f t="shared" si="21"/>
        <v>39878.191352923088</v>
      </c>
    </row>
    <row r="70" spans="1:14">
      <c r="A70" s="80">
        <f t="shared" si="1"/>
        <v>56</v>
      </c>
      <c r="B70" s="185">
        <v>37503</v>
      </c>
      <c r="C70" s="79" t="s">
        <v>138</v>
      </c>
      <c r="D70" s="10">
        <v>2161.0865759999983</v>
      </c>
      <c r="E70" s="10">
        <v>0</v>
      </c>
      <c r="F70" s="10">
        <f t="shared" si="17"/>
        <v>2161.0865759999983</v>
      </c>
      <c r="G70" s="8">
        <f t="shared" si="18"/>
        <v>1</v>
      </c>
      <c r="H70" s="8">
        <f t="shared" si="18"/>
        <v>1</v>
      </c>
      <c r="I70" s="10">
        <f t="shared" si="19"/>
        <v>2161.0865759999983</v>
      </c>
      <c r="K70" s="10">
        <v>2132.2436935384608</v>
      </c>
      <c r="L70" s="8">
        <f t="shared" si="20"/>
        <v>1</v>
      </c>
      <c r="M70" s="8">
        <f t="shared" si="20"/>
        <v>1</v>
      </c>
      <c r="N70" s="10">
        <f t="shared" si="21"/>
        <v>2132.2436935384608</v>
      </c>
    </row>
    <row r="71" spans="1:14">
      <c r="A71" s="80">
        <f t="shared" si="1"/>
        <v>57</v>
      </c>
      <c r="B71" s="185">
        <v>37600</v>
      </c>
      <c r="C71" s="79" t="s">
        <v>128</v>
      </c>
      <c r="D71" s="10">
        <v>1672865.3501720002</v>
      </c>
      <c r="E71" s="10">
        <v>0</v>
      </c>
      <c r="F71" s="10">
        <f t="shared" si="17"/>
        <v>1672865.3501720002</v>
      </c>
      <c r="G71" s="8">
        <f t="shared" si="18"/>
        <v>1</v>
      </c>
      <c r="H71" s="8">
        <f t="shared" si="18"/>
        <v>1</v>
      </c>
      <c r="I71" s="10">
        <f t="shared" si="19"/>
        <v>1672865.3501720002</v>
      </c>
      <c r="K71" s="10">
        <v>1593572.3050463076</v>
      </c>
      <c r="L71" s="8">
        <f t="shared" si="20"/>
        <v>1</v>
      </c>
      <c r="M71" s="8">
        <f t="shared" si="20"/>
        <v>1</v>
      </c>
      <c r="N71" s="10">
        <f t="shared" si="21"/>
        <v>1593572.3050463076</v>
      </c>
    </row>
    <row r="72" spans="1:14">
      <c r="A72" s="80">
        <f t="shared" si="1"/>
        <v>58</v>
      </c>
      <c r="B72" s="185">
        <v>37601</v>
      </c>
      <c r="C72" s="79" t="s">
        <v>129</v>
      </c>
      <c r="D72" s="10">
        <v>28631477.239217427</v>
      </c>
      <c r="E72" s="10">
        <v>0</v>
      </c>
      <c r="F72" s="10">
        <f t="shared" si="17"/>
        <v>28631477.239217427</v>
      </c>
      <c r="G72" s="8">
        <f t="shared" si="18"/>
        <v>1</v>
      </c>
      <c r="H72" s="8">
        <f t="shared" si="18"/>
        <v>1</v>
      </c>
      <c r="I72" s="10">
        <f t="shared" si="19"/>
        <v>28631477.239217427</v>
      </c>
      <c r="K72" s="10">
        <v>27044795.975789253</v>
      </c>
      <c r="L72" s="8">
        <f t="shared" si="20"/>
        <v>1</v>
      </c>
      <c r="M72" s="8">
        <f t="shared" si="20"/>
        <v>1</v>
      </c>
      <c r="N72" s="10">
        <f t="shared" si="21"/>
        <v>27044795.975789253</v>
      </c>
    </row>
    <row r="73" spans="1:14">
      <c r="A73" s="80">
        <f t="shared" si="1"/>
        <v>59</v>
      </c>
      <c r="B73" s="185">
        <v>37602</v>
      </c>
      <c r="C73" s="79" t="s">
        <v>139</v>
      </c>
      <c r="D73" s="10">
        <v>25538586.86337366</v>
      </c>
      <c r="E73" s="10">
        <v>0</v>
      </c>
      <c r="F73" s="10">
        <f t="shared" si="17"/>
        <v>25538586.86337366</v>
      </c>
      <c r="G73" s="8">
        <f t="shared" si="18"/>
        <v>1</v>
      </c>
      <c r="H73" s="8">
        <f t="shared" si="18"/>
        <v>1</v>
      </c>
      <c r="I73" s="10">
        <f t="shared" si="19"/>
        <v>25538586.86337366</v>
      </c>
      <c r="K73" s="10">
        <v>23833973.446900722</v>
      </c>
      <c r="L73" s="8">
        <f t="shared" si="20"/>
        <v>1</v>
      </c>
      <c r="M73" s="8">
        <f t="shared" si="20"/>
        <v>1</v>
      </c>
      <c r="N73" s="10">
        <f t="shared" si="21"/>
        <v>23833973.446900722</v>
      </c>
    </row>
    <row r="74" spans="1:14">
      <c r="A74" s="80">
        <f t="shared" si="1"/>
        <v>60</v>
      </c>
      <c r="B74" s="185">
        <v>37603</v>
      </c>
      <c r="C74" s="79" t="s">
        <v>130</v>
      </c>
      <c r="D74" s="10">
        <v>1779756.1504520264</v>
      </c>
      <c r="E74" s="10">
        <v>0</v>
      </c>
      <c r="F74" s="10">
        <f t="shared" si="17"/>
        <v>1779756.1504520264</v>
      </c>
      <c r="G74" s="8">
        <f t="shared" si="18"/>
        <v>1</v>
      </c>
      <c r="H74" s="8">
        <f t="shared" si="18"/>
        <v>1</v>
      </c>
      <c r="I74" s="10">
        <f t="shared" si="19"/>
        <v>1779756.1504520264</v>
      </c>
      <c r="K74" s="10">
        <v>1729471.5091478017</v>
      </c>
      <c r="L74" s="8">
        <f t="shared" si="20"/>
        <v>1</v>
      </c>
      <c r="M74" s="8">
        <f t="shared" si="20"/>
        <v>1</v>
      </c>
      <c r="N74" s="10">
        <f t="shared" si="21"/>
        <v>1729471.5091478017</v>
      </c>
    </row>
    <row r="75" spans="1:14">
      <c r="A75" s="80">
        <f t="shared" si="1"/>
        <v>61</v>
      </c>
      <c r="B75" s="185">
        <v>37604</v>
      </c>
      <c r="C75" s="79" t="s">
        <v>140</v>
      </c>
      <c r="D75" s="10">
        <v>5360462.2602499966</v>
      </c>
      <c r="E75" s="10">
        <v>0</v>
      </c>
      <c r="F75" s="10">
        <f t="shared" si="17"/>
        <v>5360462.2602499966</v>
      </c>
      <c r="G75" s="8">
        <f t="shared" si="18"/>
        <v>1</v>
      </c>
      <c r="H75" s="8">
        <f t="shared" si="18"/>
        <v>1</v>
      </c>
      <c r="I75" s="10">
        <f t="shared" si="19"/>
        <v>5360462.2602499966</v>
      </c>
      <c r="K75" s="10">
        <v>5433245.2662211526</v>
      </c>
      <c r="L75" s="8">
        <f t="shared" si="20"/>
        <v>1</v>
      </c>
      <c r="M75" s="8">
        <f t="shared" si="20"/>
        <v>1</v>
      </c>
      <c r="N75" s="10">
        <f t="shared" si="21"/>
        <v>5433245.2662211526</v>
      </c>
    </row>
    <row r="76" spans="1:14">
      <c r="A76" s="80">
        <f t="shared" si="1"/>
        <v>62</v>
      </c>
      <c r="B76" s="185">
        <v>37800</v>
      </c>
      <c r="C76" s="79" t="s">
        <v>141</v>
      </c>
      <c r="D76" s="10">
        <v>5007226.3805279816</v>
      </c>
      <c r="E76" s="10">
        <v>0</v>
      </c>
      <c r="F76" s="10">
        <f t="shared" si="17"/>
        <v>5007226.3805279816</v>
      </c>
      <c r="G76" s="8">
        <f t="shared" si="18"/>
        <v>1</v>
      </c>
      <c r="H76" s="8">
        <f t="shared" si="18"/>
        <v>1</v>
      </c>
      <c r="I76" s="10">
        <f t="shared" si="19"/>
        <v>5007226.3805279816</v>
      </c>
      <c r="K76" s="10">
        <v>4733932.9971107626</v>
      </c>
      <c r="L76" s="8">
        <f t="shared" si="20"/>
        <v>1</v>
      </c>
      <c r="M76" s="8">
        <f t="shared" si="20"/>
        <v>1</v>
      </c>
      <c r="N76" s="10">
        <f t="shared" si="21"/>
        <v>4733932.9971107626</v>
      </c>
    </row>
    <row r="77" spans="1:14">
      <c r="A77" s="80">
        <f t="shared" si="1"/>
        <v>63</v>
      </c>
      <c r="B77" s="185">
        <v>37900</v>
      </c>
      <c r="C77" s="79" t="s">
        <v>142</v>
      </c>
      <c r="D77" s="10">
        <v>1316472.1830329988</v>
      </c>
      <c r="E77" s="10">
        <v>0</v>
      </c>
      <c r="F77" s="10">
        <f t="shared" si="17"/>
        <v>1316472.1830329988</v>
      </c>
      <c r="G77" s="8">
        <f t="shared" si="18"/>
        <v>1</v>
      </c>
      <c r="H77" s="8">
        <f t="shared" si="18"/>
        <v>1</v>
      </c>
      <c r="I77" s="10">
        <f t="shared" si="19"/>
        <v>1316472.1830329988</v>
      </c>
      <c r="K77" s="10">
        <v>1234909.2588934994</v>
      </c>
      <c r="L77" s="8">
        <f t="shared" si="20"/>
        <v>1</v>
      </c>
      <c r="M77" s="8">
        <f t="shared" si="20"/>
        <v>1</v>
      </c>
      <c r="N77" s="10">
        <f t="shared" si="21"/>
        <v>1234909.2588934994</v>
      </c>
    </row>
    <row r="78" spans="1:14">
      <c r="A78" s="80">
        <f>A77+1</f>
        <v>64</v>
      </c>
      <c r="B78" s="185">
        <v>37905</v>
      </c>
      <c r="C78" s="79" t="s">
        <v>143</v>
      </c>
      <c r="D78" s="10">
        <v>1040392.9128474996</v>
      </c>
      <c r="E78" s="10">
        <v>0</v>
      </c>
      <c r="F78" s="10">
        <f t="shared" si="17"/>
        <v>1040392.9128474996</v>
      </c>
      <c r="G78" s="8">
        <f t="shared" si="18"/>
        <v>1</v>
      </c>
      <c r="H78" s="8">
        <f t="shared" si="18"/>
        <v>1</v>
      </c>
      <c r="I78" s="10">
        <f t="shared" si="19"/>
        <v>1040392.9128474996</v>
      </c>
      <c r="K78" s="10">
        <v>1021749.4415358652</v>
      </c>
      <c r="L78" s="8">
        <f t="shared" si="20"/>
        <v>1</v>
      </c>
      <c r="M78" s="8">
        <f t="shared" si="20"/>
        <v>1</v>
      </c>
      <c r="N78" s="10">
        <f t="shared" si="21"/>
        <v>1021749.4415358652</v>
      </c>
    </row>
    <row r="79" spans="1:14">
      <c r="A79" s="80">
        <f t="shared" si="1"/>
        <v>65</v>
      </c>
      <c r="B79" s="185">
        <v>38000</v>
      </c>
      <c r="C79" s="79" t="s">
        <v>144</v>
      </c>
      <c r="D79" s="10">
        <v>37658454.128658891</v>
      </c>
      <c r="E79" s="10">
        <v>0</v>
      </c>
      <c r="F79" s="10">
        <f t="shared" si="17"/>
        <v>37658454.128658891</v>
      </c>
      <c r="G79" s="8">
        <f t="shared" si="18"/>
        <v>1</v>
      </c>
      <c r="H79" s="8">
        <f t="shared" si="18"/>
        <v>1</v>
      </c>
      <c r="I79" s="10">
        <f t="shared" si="19"/>
        <v>37658454.128658891</v>
      </c>
      <c r="K79" s="10">
        <v>37126547.481363542</v>
      </c>
      <c r="L79" s="8">
        <f t="shared" si="20"/>
        <v>1</v>
      </c>
      <c r="M79" s="8">
        <f t="shared" si="20"/>
        <v>1</v>
      </c>
      <c r="N79" s="10">
        <f t="shared" si="21"/>
        <v>37126547.481363542</v>
      </c>
    </row>
    <row r="80" spans="1:14">
      <c r="A80" s="80">
        <f t="shared" si="1"/>
        <v>66</v>
      </c>
      <c r="B80" s="185">
        <v>38100</v>
      </c>
      <c r="C80" s="79" t="s">
        <v>145</v>
      </c>
      <c r="D80" s="10">
        <v>23104334.588388026</v>
      </c>
      <c r="E80" s="10">
        <v>0</v>
      </c>
      <c r="F80" s="10">
        <f t="shared" si="17"/>
        <v>23104334.588388026</v>
      </c>
      <c r="G80" s="8">
        <f t="shared" si="18"/>
        <v>1</v>
      </c>
      <c r="H80" s="8">
        <f t="shared" si="18"/>
        <v>1</v>
      </c>
      <c r="I80" s="10">
        <f t="shared" si="19"/>
        <v>23104334.588388026</v>
      </c>
      <c r="K80" s="10">
        <v>22286831.691255443</v>
      </c>
      <c r="L80" s="8">
        <f t="shared" si="20"/>
        <v>1</v>
      </c>
      <c r="M80" s="8">
        <f t="shared" si="20"/>
        <v>1</v>
      </c>
      <c r="N80" s="10">
        <f t="shared" si="21"/>
        <v>22286831.691255443</v>
      </c>
    </row>
    <row r="81" spans="1:14">
      <c r="A81" s="80">
        <f t="shared" ref="A81:A144" si="22">A80+1</f>
        <v>67</v>
      </c>
      <c r="B81" s="185">
        <v>38200</v>
      </c>
      <c r="C81" s="79" t="s">
        <v>146</v>
      </c>
      <c r="D81" s="10">
        <v>21451840.092218567</v>
      </c>
      <c r="E81" s="10">
        <v>0</v>
      </c>
      <c r="F81" s="10">
        <f t="shared" si="17"/>
        <v>21451840.092218567</v>
      </c>
      <c r="G81" s="8">
        <f t="shared" si="18"/>
        <v>1</v>
      </c>
      <c r="H81" s="8">
        <f t="shared" si="18"/>
        <v>1</v>
      </c>
      <c r="I81" s="10">
        <f t="shared" si="19"/>
        <v>21451840.092218567</v>
      </c>
      <c r="K81" s="10">
        <v>20641923.145218946</v>
      </c>
      <c r="L81" s="8">
        <f t="shared" si="20"/>
        <v>1</v>
      </c>
      <c r="M81" s="8">
        <f t="shared" si="20"/>
        <v>1</v>
      </c>
      <c r="N81" s="10">
        <f t="shared" si="21"/>
        <v>20641923.145218946</v>
      </c>
    </row>
    <row r="82" spans="1:14">
      <c r="A82" s="80">
        <f t="shared" si="22"/>
        <v>68</v>
      </c>
      <c r="B82" s="185">
        <v>38300</v>
      </c>
      <c r="C82" s="79" t="s">
        <v>147</v>
      </c>
      <c r="D82" s="10">
        <v>375750.32505000016</v>
      </c>
      <c r="E82" s="10">
        <v>0</v>
      </c>
      <c r="F82" s="10">
        <f t="shared" si="17"/>
        <v>375750.32505000016</v>
      </c>
      <c r="G82" s="8">
        <f t="shared" si="18"/>
        <v>1</v>
      </c>
      <c r="H82" s="8">
        <f t="shared" si="18"/>
        <v>1</v>
      </c>
      <c r="I82" s="10">
        <f t="shared" si="19"/>
        <v>375750.32505000016</v>
      </c>
      <c r="K82" s="10">
        <v>373789.79328269238</v>
      </c>
      <c r="L82" s="8">
        <f t="shared" si="20"/>
        <v>1</v>
      </c>
      <c r="M82" s="8">
        <f t="shared" si="20"/>
        <v>1</v>
      </c>
      <c r="N82" s="10">
        <f t="shared" si="21"/>
        <v>373789.79328269238</v>
      </c>
    </row>
    <row r="83" spans="1:14">
      <c r="A83" s="80">
        <f t="shared" si="22"/>
        <v>69</v>
      </c>
      <c r="B83" s="185">
        <v>38400</v>
      </c>
      <c r="C83" s="79" t="s">
        <v>148</v>
      </c>
      <c r="D83" s="10">
        <v>120722.91225599998</v>
      </c>
      <c r="E83" s="10">
        <v>0</v>
      </c>
      <c r="F83" s="10">
        <f t="shared" si="17"/>
        <v>120722.91225599998</v>
      </c>
      <c r="G83" s="8">
        <f t="shared" si="18"/>
        <v>1</v>
      </c>
      <c r="H83" s="8">
        <f t="shared" si="18"/>
        <v>1</v>
      </c>
      <c r="I83" s="10">
        <f t="shared" si="19"/>
        <v>120722.91225599998</v>
      </c>
      <c r="K83" s="10">
        <v>114584.30753046152</v>
      </c>
      <c r="L83" s="8">
        <f t="shared" si="20"/>
        <v>1</v>
      </c>
      <c r="M83" s="8">
        <f t="shared" si="20"/>
        <v>1</v>
      </c>
      <c r="N83" s="10">
        <f t="shared" si="21"/>
        <v>114584.30753046152</v>
      </c>
    </row>
    <row r="84" spans="1:14">
      <c r="A84" s="80">
        <f t="shared" si="22"/>
        <v>70</v>
      </c>
      <c r="B84" s="185">
        <v>38500</v>
      </c>
      <c r="C84" s="79" t="s">
        <v>149</v>
      </c>
      <c r="D84" s="10">
        <v>3017639.7740200008</v>
      </c>
      <c r="E84" s="10">
        <v>0</v>
      </c>
      <c r="F84" s="10">
        <f t="shared" si="17"/>
        <v>3017639.7740200008</v>
      </c>
      <c r="G84" s="8">
        <f t="shared" si="18"/>
        <v>1</v>
      </c>
      <c r="H84" s="8">
        <f t="shared" si="18"/>
        <v>1</v>
      </c>
      <c r="I84" s="10">
        <f t="shared" si="19"/>
        <v>3017639.7740200008</v>
      </c>
      <c r="K84" s="10">
        <v>2986224.6364669232</v>
      </c>
      <c r="L84" s="8">
        <f t="shared" si="20"/>
        <v>1</v>
      </c>
      <c r="M84" s="8">
        <f t="shared" si="20"/>
        <v>1</v>
      </c>
      <c r="N84" s="10">
        <f t="shared" si="21"/>
        <v>2986224.6364669232</v>
      </c>
    </row>
    <row r="85" spans="1:14">
      <c r="A85" s="80">
        <f t="shared" si="22"/>
        <v>71</v>
      </c>
      <c r="B85" s="185"/>
      <c r="C85" s="79"/>
      <c r="D85" s="28"/>
      <c r="E85" s="28"/>
      <c r="F85" s="28"/>
      <c r="G85" s="8"/>
      <c r="H85" s="8"/>
      <c r="I85" s="28"/>
      <c r="K85" s="28"/>
      <c r="N85" s="28"/>
    </row>
    <row r="86" spans="1:14">
      <c r="A86" s="80">
        <f t="shared" si="22"/>
        <v>72</v>
      </c>
      <c r="B86" s="185"/>
      <c r="C86" s="79" t="s">
        <v>240</v>
      </c>
      <c r="D86" s="14">
        <f>SUM(D63:D85)</f>
        <v>156935102.57794657</v>
      </c>
      <c r="E86" s="14">
        <f>SUM(E63:E85)</f>
        <v>0</v>
      </c>
      <c r="F86" s="14">
        <f>SUM(F63:F85)</f>
        <v>156935102.57794657</v>
      </c>
      <c r="G86" s="8"/>
      <c r="H86" s="8"/>
      <c r="I86" s="14">
        <f>SUM(I63:I85)</f>
        <v>156935102.57794657</v>
      </c>
      <c r="K86" s="14">
        <f>SUM(K63:K85)</f>
        <v>150982326.11123914</v>
      </c>
      <c r="N86" s="14">
        <f>SUM(N63:N85)</f>
        <v>150982326.11123914</v>
      </c>
    </row>
    <row r="87" spans="1:14">
      <c r="A87" s="80">
        <f t="shared" si="22"/>
        <v>73</v>
      </c>
      <c r="B87" s="185"/>
      <c r="C87" s="79"/>
      <c r="D87" s="10"/>
      <c r="E87" s="10"/>
      <c r="F87" s="10"/>
      <c r="G87" s="8"/>
      <c r="H87" s="8"/>
      <c r="I87" s="10"/>
      <c r="K87" s="10"/>
      <c r="N87" s="10"/>
    </row>
    <row r="88" spans="1:14">
      <c r="A88" s="80">
        <f t="shared" si="22"/>
        <v>74</v>
      </c>
      <c r="B88" s="186"/>
      <c r="C88" s="6" t="s">
        <v>178</v>
      </c>
      <c r="D88" s="10"/>
      <c r="E88" s="10"/>
      <c r="F88" s="10"/>
      <c r="G88" s="8"/>
      <c r="H88" s="8"/>
      <c r="I88" s="10"/>
      <c r="K88" s="10"/>
      <c r="N88" s="10"/>
    </row>
    <row r="89" spans="1:14">
      <c r="A89" s="80">
        <f t="shared" si="22"/>
        <v>75</v>
      </c>
      <c r="B89" s="185">
        <v>38900</v>
      </c>
      <c r="C89" s="213" t="s">
        <v>241</v>
      </c>
      <c r="D89" s="14">
        <v>0</v>
      </c>
      <c r="E89" s="14">
        <v>0</v>
      </c>
      <c r="F89" s="14">
        <f t="shared" ref="F89:F114" si="23">D89-E89</f>
        <v>0</v>
      </c>
      <c r="G89" s="8">
        <f t="shared" ref="G89:H104" si="24">$G$16</f>
        <v>1</v>
      </c>
      <c r="H89" s="8">
        <f t="shared" si="24"/>
        <v>1</v>
      </c>
      <c r="I89" s="14">
        <f t="shared" ref="I89:I114" si="25">F89*G89*H89</f>
        <v>0</v>
      </c>
      <c r="K89" s="14">
        <v>0</v>
      </c>
      <c r="L89" s="8">
        <f t="shared" ref="L89:M104" si="26">$G$16</f>
        <v>1</v>
      </c>
      <c r="M89" s="8">
        <f t="shared" si="26"/>
        <v>1</v>
      </c>
      <c r="N89" s="14">
        <f t="shared" ref="N89:N114" si="27">K89*L89*M89</f>
        <v>0</v>
      </c>
    </row>
    <row r="90" spans="1:14">
      <c r="A90" s="80">
        <f t="shared" si="22"/>
        <v>76</v>
      </c>
      <c r="B90" s="185">
        <v>39000</v>
      </c>
      <c r="C90" s="213" t="s">
        <v>242</v>
      </c>
      <c r="D90" s="10">
        <v>1800963.9125270003</v>
      </c>
      <c r="E90" s="10">
        <v>0</v>
      </c>
      <c r="F90" s="10">
        <f t="shared" si="23"/>
        <v>1800963.9125270003</v>
      </c>
      <c r="G90" s="8">
        <f t="shared" si="24"/>
        <v>1</v>
      </c>
      <c r="H90" s="8">
        <f t="shared" si="24"/>
        <v>1</v>
      </c>
      <c r="I90" s="10">
        <f t="shared" si="25"/>
        <v>1800963.9125270003</v>
      </c>
      <c r="K90" s="10">
        <v>1690038.0052957307</v>
      </c>
      <c r="L90" s="8">
        <f t="shared" si="26"/>
        <v>1</v>
      </c>
      <c r="M90" s="8">
        <f t="shared" si="26"/>
        <v>1</v>
      </c>
      <c r="N90" s="10">
        <f t="shared" si="27"/>
        <v>1690038.0052957307</v>
      </c>
    </row>
    <row r="91" spans="1:14">
      <c r="A91" s="80">
        <f t="shared" si="22"/>
        <v>77</v>
      </c>
      <c r="B91" s="185">
        <v>39002</v>
      </c>
      <c r="C91" s="213" t="s">
        <v>243</v>
      </c>
      <c r="D91" s="10">
        <v>115661.53542749998</v>
      </c>
      <c r="E91" s="10">
        <v>0</v>
      </c>
      <c r="F91" s="10">
        <f t="shared" si="23"/>
        <v>115661.53542749998</v>
      </c>
      <c r="G91" s="8">
        <f t="shared" si="24"/>
        <v>1</v>
      </c>
      <c r="H91" s="8">
        <f t="shared" si="24"/>
        <v>1</v>
      </c>
      <c r="I91" s="10">
        <f t="shared" si="25"/>
        <v>115661.53542749998</v>
      </c>
      <c r="K91" s="10">
        <v>113558.18607663459</v>
      </c>
      <c r="L91" s="8">
        <f t="shared" si="26"/>
        <v>1</v>
      </c>
      <c r="M91" s="8">
        <f t="shared" si="26"/>
        <v>1</v>
      </c>
      <c r="N91" s="10">
        <f t="shared" si="27"/>
        <v>113558.18607663459</v>
      </c>
    </row>
    <row r="92" spans="1:14">
      <c r="A92" s="80">
        <f t="shared" si="22"/>
        <v>78</v>
      </c>
      <c r="B92" s="185">
        <v>39003</v>
      </c>
      <c r="C92" s="213" t="s">
        <v>244</v>
      </c>
      <c r="D92" s="10">
        <v>319098.79796000017</v>
      </c>
      <c r="E92" s="10">
        <v>0</v>
      </c>
      <c r="F92" s="10">
        <f t="shared" si="23"/>
        <v>319098.79796000017</v>
      </c>
      <c r="G92" s="8">
        <f t="shared" si="24"/>
        <v>1</v>
      </c>
      <c r="H92" s="8">
        <f t="shared" si="24"/>
        <v>1</v>
      </c>
      <c r="I92" s="10">
        <f t="shared" si="25"/>
        <v>319098.79796000017</v>
      </c>
      <c r="K92" s="10">
        <v>308447.68137384619</v>
      </c>
      <c r="L92" s="8">
        <f t="shared" si="26"/>
        <v>1</v>
      </c>
      <c r="M92" s="8">
        <f t="shared" si="26"/>
        <v>1</v>
      </c>
      <c r="N92" s="10">
        <f t="shared" si="27"/>
        <v>308447.68137384619</v>
      </c>
    </row>
    <row r="93" spans="1:14">
      <c r="A93" s="80">
        <f t="shared" si="22"/>
        <v>79</v>
      </c>
      <c r="B93" s="185">
        <v>39004</v>
      </c>
      <c r="C93" s="213" t="s">
        <v>245</v>
      </c>
      <c r="D93" s="10">
        <v>8500.6536989999968</v>
      </c>
      <c r="E93" s="10">
        <v>0</v>
      </c>
      <c r="F93" s="10">
        <f t="shared" si="23"/>
        <v>8500.6536989999968</v>
      </c>
      <c r="G93" s="8">
        <f t="shared" si="24"/>
        <v>1</v>
      </c>
      <c r="H93" s="8">
        <f t="shared" si="24"/>
        <v>1</v>
      </c>
      <c r="I93" s="10">
        <f t="shared" si="25"/>
        <v>8500.6536989999968</v>
      </c>
      <c r="K93" s="10">
        <v>8224.0656112692304</v>
      </c>
      <c r="L93" s="8">
        <f t="shared" si="26"/>
        <v>1</v>
      </c>
      <c r="M93" s="8">
        <f t="shared" si="26"/>
        <v>1</v>
      </c>
      <c r="N93" s="10">
        <f t="shared" si="27"/>
        <v>8224.0656112692304</v>
      </c>
    </row>
    <row r="94" spans="1:14">
      <c r="A94" s="80">
        <f t="shared" si="22"/>
        <v>80</v>
      </c>
      <c r="B94" s="185">
        <v>39009</v>
      </c>
      <c r="C94" s="213" t="s">
        <v>246</v>
      </c>
      <c r="D94" s="10">
        <v>1267195.19</v>
      </c>
      <c r="E94" s="10">
        <v>0</v>
      </c>
      <c r="F94" s="10">
        <f t="shared" si="23"/>
        <v>1267195.19</v>
      </c>
      <c r="G94" s="8">
        <f t="shared" si="24"/>
        <v>1</v>
      </c>
      <c r="H94" s="8">
        <f t="shared" si="24"/>
        <v>1</v>
      </c>
      <c r="I94" s="10">
        <f t="shared" si="25"/>
        <v>1267195.19</v>
      </c>
      <c r="K94" s="10">
        <v>1267195.1899999997</v>
      </c>
      <c r="L94" s="8">
        <f t="shared" si="26"/>
        <v>1</v>
      </c>
      <c r="M94" s="8">
        <f t="shared" si="26"/>
        <v>1</v>
      </c>
      <c r="N94" s="10">
        <f t="shared" si="27"/>
        <v>1267195.1899999997</v>
      </c>
    </row>
    <row r="95" spans="1:14">
      <c r="A95" s="80">
        <f t="shared" si="22"/>
        <v>81</v>
      </c>
      <c r="B95" s="185">
        <v>39100</v>
      </c>
      <c r="C95" s="213" t="s">
        <v>247</v>
      </c>
      <c r="D95" s="10">
        <v>1405570.5754999996</v>
      </c>
      <c r="E95" s="10">
        <v>0</v>
      </c>
      <c r="F95" s="10">
        <f t="shared" si="23"/>
        <v>1405570.5754999996</v>
      </c>
      <c r="G95" s="8">
        <f t="shared" si="24"/>
        <v>1</v>
      </c>
      <c r="H95" s="8">
        <f t="shared" si="24"/>
        <v>1</v>
      </c>
      <c r="I95" s="10">
        <f t="shared" si="25"/>
        <v>1405570.5754999996</v>
      </c>
      <c r="K95" s="10">
        <v>1360178.9914807691</v>
      </c>
      <c r="L95" s="8">
        <f t="shared" si="26"/>
        <v>1</v>
      </c>
      <c r="M95" s="8">
        <f t="shared" si="26"/>
        <v>1</v>
      </c>
      <c r="N95" s="10">
        <f t="shared" si="27"/>
        <v>1360178.9914807691</v>
      </c>
    </row>
    <row r="96" spans="1:14">
      <c r="A96" s="80">
        <f t="shared" si="22"/>
        <v>82</v>
      </c>
      <c r="B96" s="185">
        <v>39103</v>
      </c>
      <c r="C96" s="213" t="s">
        <v>156</v>
      </c>
      <c r="D96" s="10">
        <v>0</v>
      </c>
      <c r="E96" s="10">
        <v>0</v>
      </c>
      <c r="F96" s="10">
        <f t="shared" si="23"/>
        <v>0</v>
      </c>
      <c r="G96" s="8">
        <f t="shared" si="24"/>
        <v>1</v>
      </c>
      <c r="H96" s="8">
        <f t="shared" si="24"/>
        <v>1</v>
      </c>
      <c r="I96" s="10">
        <f t="shared" si="25"/>
        <v>0</v>
      </c>
      <c r="K96" s="10">
        <v>0</v>
      </c>
      <c r="L96" s="8">
        <f t="shared" si="26"/>
        <v>1</v>
      </c>
      <c r="M96" s="8">
        <f t="shared" si="26"/>
        <v>1</v>
      </c>
      <c r="N96" s="10">
        <f t="shared" si="27"/>
        <v>0</v>
      </c>
    </row>
    <row r="97" spans="1:14">
      <c r="A97" s="80">
        <f t="shared" si="22"/>
        <v>83</v>
      </c>
      <c r="B97" s="185">
        <v>39200</v>
      </c>
      <c r="C97" s="213" t="s">
        <v>248</v>
      </c>
      <c r="D97" s="10">
        <v>69784.465694999977</v>
      </c>
      <c r="E97" s="10">
        <v>0</v>
      </c>
      <c r="F97" s="10">
        <f t="shared" si="23"/>
        <v>69784.465694999977</v>
      </c>
      <c r="G97" s="8">
        <f t="shared" si="24"/>
        <v>1</v>
      </c>
      <c r="H97" s="8">
        <f t="shared" si="24"/>
        <v>1</v>
      </c>
      <c r="I97" s="10">
        <f t="shared" si="25"/>
        <v>69784.465694999977</v>
      </c>
      <c r="K97" s="10">
        <v>65762.796148653855</v>
      </c>
      <c r="L97" s="8">
        <f t="shared" si="26"/>
        <v>1</v>
      </c>
      <c r="M97" s="8">
        <f t="shared" si="26"/>
        <v>1</v>
      </c>
      <c r="N97" s="10">
        <f t="shared" si="27"/>
        <v>65762.796148653855</v>
      </c>
    </row>
    <row r="98" spans="1:14">
      <c r="A98" s="80">
        <f t="shared" si="22"/>
        <v>84</v>
      </c>
      <c r="B98" s="185">
        <v>39202</v>
      </c>
      <c r="C98" s="213" t="s">
        <v>249</v>
      </c>
      <c r="D98" s="10">
        <v>7436.8827900000006</v>
      </c>
      <c r="E98" s="10">
        <v>0</v>
      </c>
      <c r="F98" s="10">
        <f t="shared" si="23"/>
        <v>7436.8827900000006</v>
      </c>
      <c r="G98" s="8">
        <f t="shared" si="24"/>
        <v>1</v>
      </c>
      <c r="H98" s="8">
        <f t="shared" si="24"/>
        <v>1</v>
      </c>
      <c r="I98" s="10">
        <f t="shared" si="25"/>
        <v>7436.8827900000006</v>
      </c>
      <c r="K98" s="10">
        <v>6622.7934434615399</v>
      </c>
      <c r="L98" s="8">
        <f t="shared" si="26"/>
        <v>1</v>
      </c>
      <c r="M98" s="8">
        <f t="shared" si="26"/>
        <v>1</v>
      </c>
      <c r="N98" s="10">
        <f t="shared" si="27"/>
        <v>6622.7934434615399</v>
      </c>
    </row>
    <row r="99" spans="1:14">
      <c r="A99" s="80">
        <f t="shared" si="22"/>
        <v>85</v>
      </c>
      <c r="B99" s="186">
        <v>39400</v>
      </c>
      <c r="C99" s="213" t="s">
        <v>250</v>
      </c>
      <c r="D99" s="10">
        <v>3065859.7813638686</v>
      </c>
      <c r="E99" s="10">
        <v>0</v>
      </c>
      <c r="F99" s="10">
        <f t="shared" si="23"/>
        <v>3065859.7813638686</v>
      </c>
      <c r="G99" s="8">
        <f t="shared" si="24"/>
        <v>1</v>
      </c>
      <c r="H99" s="8">
        <f t="shared" si="24"/>
        <v>1</v>
      </c>
      <c r="I99" s="10">
        <f t="shared" si="25"/>
        <v>3065859.7813638686</v>
      </c>
      <c r="K99" s="10">
        <v>2872493.7439717758</v>
      </c>
      <c r="L99" s="8">
        <f t="shared" si="26"/>
        <v>1</v>
      </c>
      <c r="M99" s="8">
        <f t="shared" si="26"/>
        <v>1</v>
      </c>
      <c r="N99" s="10">
        <f t="shared" si="27"/>
        <v>2872493.7439717758</v>
      </c>
    </row>
    <row r="100" spans="1:14">
      <c r="A100" s="80">
        <f t="shared" si="22"/>
        <v>86</v>
      </c>
      <c r="B100" s="186">
        <v>39603</v>
      </c>
      <c r="C100" s="108" t="s">
        <v>251</v>
      </c>
      <c r="D100" s="10">
        <v>0</v>
      </c>
      <c r="E100" s="10">
        <v>0</v>
      </c>
      <c r="F100" s="10">
        <f t="shared" si="23"/>
        <v>0</v>
      </c>
      <c r="G100" s="8">
        <f t="shared" si="24"/>
        <v>1</v>
      </c>
      <c r="H100" s="8">
        <f t="shared" si="24"/>
        <v>1</v>
      </c>
      <c r="I100" s="10">
        <f t="shared" si="25"/>
        <v>0</v>
      </c>
      <c r="K100" s="10">
        <v>0</v>
      </c>
      <c r="L100" s="8">
        <f t="shared" si="26"/>
        <v>1</v>
      </c>
      <c r="M100" s="8">
        <f t="shared" si="26"/>
        <v>1</v>
      </c>
      <c r="N100" s="10">
        <f t="shared" si="27"/>
        <v>0</v>
      </c>
    </row>
    <row r="101" spans="1:14">
      <c r="A101" s="80">
        <f t="shared" si="22"/>
        <v>87</v>
      </c>
      <c r="B101" s="186">
        <v>39604</v>
      </c>
      <c r="C101" s="213" t="s">
        <v>252</v>
      </c>
      <c r="D101" s="10">
        <v>0</v>
      </c>
      <c r="E101" s="10">
        <v>0</v>
      </c>
      <c r="F101" s="10">
        <f t="shared" si="23"/>
        <v>0</v>
      </c>
      <c r="G101" s="8">
        <f t="shared" si="24"/>
        <v>1</v>
      </c>
      <c r="H101" s="8">
        <f t="shared" si="24"/>
        <v>1</v>
      </c>
      <c r="I101" s="10">
        <f t="shared" si="25"/>
        <v>0</v>
      </c>
      <c r="K101" s="10">
        <v>0</v>
      </c>
      <c r="L101" s="8">
        <f t="shared" si="26"/>
        <v>1</v>
      </c>
      <c r="M101" s="8">
        <f t="shared" si="26"/>
        <v>1</v>
      </c>
      <c r="N101" s="10">
        <f t="shared" si="27"/>
        <v>0</v>
      </c>
    </row>
    <row r="102" spans="1:14">
      <c r="A102" s="80">
        <f t="shared" si="22"/>
        <v>88</v>
      </c>
      <c r="B102" s="186">
        <v>39605</v>
      </c>
      <c r="C102" s="213" t="s">
        <v>253</v>
      </c>
      <c r="D102" s="10">
        <v>0</v>
      </c>
      <c r="E102" s="10">
        <v>0</v>
      </c>
      <c r="F102" s="10">
        <f t="shared" si="23"/>
        <v>0</v>
      </c>
      <c r="G102" s="8">
        <f t="shared" si="24"/>
        <v>1</v>
      </c>
      <c r="H102" s="8">
        <f t="shared" si="24"/>
        <v>1</v>
      </c>
      <c r="I102" s="10">
        <f t="shared" si="25"/>
        <v>0</v>
      </c>
      <c r="K102" s="10">
        <v>0</v>
      </c>
      <c r="L102" s="8">
        <f t="shared" si="26"/>
        <v>1</v>
      </c>
      <c r="M102" s="8">
        <f t="shared" si="26"/>
        <v>1</v>
      </c>
      <c r="N102" s="10">
        <f t="shared" si="27"/>
        <v>0</v>
      </c>
    </row>
    <row r="103" spans="1:14">
      <c r="A103" s="80">
        <f t="shared" si="22"/>
        <v>89</v>
      </c>
      <c r="B103" s="186">
        <v>39700</v>
      </c>
      <c r="C103" s="213" t="s">
        <v>254</v>
      </c>
      <c r="D103" s="10">
        <v>344945.34262849996</v>
      </c>
      <c r="E103" s="10">
        <v>0</v>
      </c>
      <c r="F103" s="10">
        <f t="shared" si="23"/>
        <v>344945.34262849996</v>
      </c>
      <c r="G103" s="8">
        <f t="shared" si="24"/>
        <v>1</v>
      </c>
      <c r="H103" s="8">
        <f t="shared" si="24"/>
        <v>1</v>
      </c>
      <c r="I103" s="10">
        <f t="shared" si="25"/>
        <v>344945.34262849996</v>
      </c>
      <c r="K103" s="10">
        <v>330550.83301536529</v>
      </c>
      <c r="L103" s="8">
        <f t="shared" si="26"/>
        <v>1</v>
      </c>
      <c r="M103" s="8">
        <f t="shared" si="26"/>
        <v>1</v>
      </c>
      <c r="N103" s="10">
        <f t="shared" si="27"/>
        <v>330550.83301536529</v>
      </c>
    </row>
    <row r="104" spans="1:14">
      <c r="A104" s="80">
        <f t="shared" si="22"/>
        <v>90</v>
      </c>
      <c r="B104" s="186">
        <v>39701</v>
      </c>
      <c r="C104" s="213" t="s">
        <v>164</v>
      </c>
      <c r="D104" s="10">
        <v>0</v>
      </c>
      <c r="E104" s="10">
        <v>0</v>
      </c>
      <c r="F104" s="10">
        <f t="shared" si="23"/>
        <v>0</v>
      </c>
      <c r="G104" s="8">
        <f t="shared" si="24"/>
        <v>1</v>
      </c>
      <c r="H104" s="8">
        <f t="shared" si="24"/>
        <v>1</v>
      </c>
      <c r="I104" s="10">
        <f t="shared" si="25"/>
        <v>0</v>
      </c>
      <c r="K104" s="10">
        <v>0</v>
      </c>
      <c r="L104" s="8">
        <f t="shared" si="26"/>
        <v>1</v>
      </c>
      <c r="M104" s="8">
        <f t="shared" si="26"/>
        <v>1</v>
      </c>
      <c r="N104" s="10">
        <f t="shared" si="27"/>
        <v>0</v>
      </c>
    </row>
    <row r="105" spans="1:14">
      <c r="A105" s="80">
        <f t="shared" si="22"/>
        <v>91</v>
      </c>
      <c r="B105" s="186">
        <v>39702</v>
      </c>
      <c r="C105" s="213" t="s">
        <v>164</v>
      </c>
      <c r="D105" s="10">
        <v>0</v>
      </c>
      <c r="E105" s="10">
        <v>0</v>
      </c>
      <c r="F105" s="10">
        <f t="shared" si="23"/>
        <v>0</v>
      </c>
      <c r="G105" s="8">
        <f t="shared" ref="G105:H114" si="28">$G$16</f>
        <v>1</v>
      </c>
      <c r="H105" s="8">
        <f t="shared" si="28"/>
        <v>1</v>
      </c>
      <c r="I105" s="10">
        <f t="shared" si="25"/>
        <v>0</v>
      </c>
      <c r="K105" s="10">
        <v>0</v>
      </c>
      <c r="L105" s="8">
        <f t="shared" ref="L105:M114" si="29">$G$16</f>
        <v>1</v>
      </c>
      <c r="M105" s="8">
        <f t="shared" si="29"/>
        <v>1</v>
      </c>
      <c r="N105" s="10">
        <f t="shared" si="27"/>
        <v>0</v>
      </c>
    </row>
    <row r="106" spans="1:14">
      <c r="A106" s="80">
        <f t="shared" si="22"/>
        <v>92</v>
      </c>
      <c r="B106" s="186">
        <v>39705</v>
      </c>
      <c r="C106" s="213" t="s">
        <v>255</v>
      </c>
      <c r="D106" s="10">
        <v>0</v>
      </c>
      <c r="E106" s="10">
        <v>0</v>
      </c>
      <c r="F106" s="10">
        <f t="shared" si="23"/>
        <v>0</v>
      </c>
      <c r="G106" s="8">
        <f t="shared" si="28"/>
        <v>1</v>
      </c>
      <c r="H106" s="8">
        <f t="shared" si="28"/>
        <v>1</v>
      </c>
      <c r="I106" s="10">
        <f t="shared" si="25"/>
        <v>0</v>
      </c>
      <c r="K106" s="10">
        <v>0</v>
      </c>
      <c r="L106" s="8">
        <f t="shared" si="29"/>
        <v>1</v>
      </c>
      <c r="M106" s="8">
        <f t="shared" si="29"/>
        <v>1</v>
      </c>
      <c r="N106" s="10">
        <f t="shared" si="27"/>
        <v>0</v>
      </c>
    </row>
    <row r="107" spans="1:14">
      <c r="A107" s="80">
        <f t="shared" si="22"/>
        <v>93</v>
      </c>
      <c r="B107" s="186">
        <v>39800</v>
      </c>
      <c r="C107" s="213" t="s">
        <v>256</v>
      </c>
      <c r="D107" s="10">
        <v>1403377.086840797</v>
      </c>
      <c r="E107" s="10">
        <v>0</v>
      </c>
      <c r="F107" s="10">
        <f t="shared" si="23"/>
        <v>1403377.086840797</v>
      </c>
      <c r="G107" s="8">
        <f t="shared" si="28"/>
        <v>1</v>
      </c>
      <c r="H107" s="8">
        <f t="shared" si="28"/>
        <v>1</v>
      </c>
      <c r="I107" s="10">
        <f t="shared" si="25"/>
        <v>1403377.086840797</v>
      </c>
      <c r="K107" s="10">
        <v>1315746.7037254719</v>
      </c>
      <c r="L107" s="8">
        <f t="shared" si="29"/>
        <v>1</v>
      </c>
      <c r="M107" s="8">
        <f t="shared" si="29"/>
        <v>1</v>
      </c>
      <c r="N107" s="10">
        <f t="shared" si="27"/>
        <v>1315746.7037254719</v>
      </c>
    </row>
    <row r="108" spans="1:14">
      <c r="A108" s="80">
        <f t="shared" si="22"/>
        <v>94</v>
      </c>
      <c r="B108" s="186">
        <v>39901</v>
      </c>
      <c r="C108" s="213" t="s">
        <v>167</v>
      </c>
      <c r="D108" s="10">
        <v>21339.982683499995</v>
      </c>
      <c r="E108" s="10">
        <v>0</v>
      </c>
      <c r="F108" s="10">
        <f t="shared" si="23"/>
        <v>21339.982683499995</v>
      </c>
      <c r="G108" s="8">
        <f t="shared" si="28"/>
        <v>1</v>
      </c>
      <c r="H108" s="8">
        <f t="shared" si="28"/>
        <v>1</v>
      </c>
      <c r="I108" s="10">
        <f t="shared" si="25"/>
        <v>21339.982683499995</v>
      </c>
      <c r="K108" s="10">
        <v>19809.148030173073</v>
      </c>
      <c r="L108" s="8">
        <f t="shared" si="29"/>
        <v>1</v>
      </c>
      <c r="M108" s="8">
        <f t="shared" si="29"/>
        <v>1</v>
      </c>
      <c r="N108" s="10">
        <f t="shared" si="27"/>
        <v>19809.148030173073</v>
      </c>
    </row>
    <row r="109" spans="1:14">
      <c r="A109" s="80">
        <f t="shared" si="22"/>
        <v>95</v>
      </c>
      <c r="B109" s="186">
        <v>39902</v>
      </c>
      <c r="C109" s="213" t="s">
        <v>168</v>
      </c>
      <c r="D109" s="10">
        <v>0</v>
      </c>
      <c r="E109" s="10">
        <v>0</v>
      </c>
      <c r="F109" s="10">
        <f t="shared" si="23"/>
        <v>0</v>
      </c>
      <c r="G109" s="8">
        <f t="shared" si="28"/>
        <v>1</v>
      </c>
      <c r="H109" s="8">
        <f t="shared" si="28"/>
        <v>1</v>
      </c>
      <c r="I109" s="10">
        <f t="shared" si="25"/>
        <v>0</v>
      </c>
      <c r="K109" s="10">
        <v>0</v>
      </c>
      <c r="L109" s="8">
        <f t="shared" si="29"/>
        <v>1</v>
      </c>
      <c r="M109" s="8">
        <f t="shared" si="29"/>
        <v>1</v>
      </c>
      <c r="N109" s="10">
        <f t="shared" si="27"/>
        <v>0</v>
      </c>
    </row>
    <row r="110" spans="1:14">
      <c r="A110" s="80">
        <f t="shared" si="22"/>
        <v>96</v>
      </c>
      <c r="B110" s="186">
        <v>39903</v>
      </c>
      <c r="C110" s="213" t="s">
        <v>257</v>
      </c>
      <c r="D110" s="10">
        <v>0</v>
      </c>
      <c r="E110" s="10">
        <v>0</v>
      </c>
      <c r="F110" s="10">
        <f t="shared" si="23"/>
        <v>0</v>
      </c>
      <c r="G110" s="8">
        <f t="shared" si="28"/>
        <v>1</v>
      </c>
      <c r="H110" s="8">
        <f t="shared" si="28"/>
        <v>1</v>
      </c>
      <c r="I110" s="10">
        <f t="shared" si="25"/>
        <v>0</v>
      </c>
      <c r="K110" s="10">
        <v>0</v>
      </c>
      <c r="L110" s="8">
        <f t="shared" si="29"/>
        <v>1</v>
      </c>
      <c r="M110" s="8">
        <f t="shared" si="29"/>
        <v>1</v>
      </c>
      <c r="N110" s="10">
        <f t="shared" si="27"/>
        <v>0</v>
      </c>
    </row>
    <row r="111" spans="1:14">
      <c r="A111" s="80">
        <f t="shared" si="22"/>
        <v>97</v>
      </c>
      <c r="B111" s="186">
        <v>39906</v>
      </c>
      <c r="C111" s="213" t="s">
        <v>258</v>
      </c>
      <c r="D111" s="10">
        <v>486632.08625000011</v>
      </c>
      <c r="E111" s="10">
        <v>0</v>
      </c>
      <c r="F111" s="10">
        <f t="shared" si="23"/>
        <v>486632.08625000011</v>
      </c>
      <c r="G111" s="8">
        <f t="shared" si="28"/>
        <v>1</v>
      </c>
      <c r="H111" s="8">
        <f t="shared" si="28"/>
        <v>1</v>
      </c>
      <c r="I111" s="10">
        <f t="shared" si="25"/>
        <v>486632.08625000011</v>
      </c>
      <c r="K111" s="10">
        <v>495077.82091346162</v>
      </c>
      <c r="L111" s="8">
        <f t="shared" si="29"/>
        <v>1</v>
      </c>
      <c r="M111" s="8">
        <f t="shared" si="29"/>
        <v>1</v>
      </c>
      <c r="N111" s="10">
        <f t="shared" si="27"/>
        <v>495077.82091346162</v>
      </c>
    </row>
    <row r="112" spans="1:14">
      <c r="A112" s="80">
        <f t="shared" si="22"/>
        <v>98</v>
      </c>
      <c r="B112" s="186">
        <v>39907</v>
      </c>
      <c r="C112" s="213" t="s">
        <v>259</v>
      </c>
      <c r="D112" s="10">
        <v>0</v>
      </c>
      <c r="E112" s="10">
        <v>0</v>
      </c>
      <c r="F112" s="10">
        <f t="shared" si="23"/>
        <v>0</v>
      </c>
      <c r="G112" s="8">
        <f t="shared" si="28"/>
        <v>1</v>
      </c>
      <c r="H112" s="8">
        <f t="shared" si="28"/>
        <v>1</v>
      </c>
      <c r="I112" s="10">
        <f t="shared" si="25"/>
        <v>0</v>
      </c>
      <c r="K112" s="10">
        <v>0</v>
      </c>
      <c r="L112" s="8">
        <f t="shared" si="29"/>
        <v>1</v>
      </c>
      <c r="M112" s="8">
        <f t="shared" si="29"/>
        <v>1</v>
      </c>
      <c r="N112" s="10">
        <f t="shared" si="27"/>
        <v>0</v>
      </c>
    </row>
    <row r="113" spans="1:14">
      <c r="A113" s="80">
        <f t="shared" si="22"/>
        <v>99</v>
      </c>
      <c r="B113" s="186">
        <v>39908</v>
      </c>
      <c r="C113" s="213" t="s">
        <v>260</v>
      </c>
      <c r="D113" s="10">
        <v>0</v>
      </c>
      <c r="E113" s="10">
        <v>0</v>
      </c>
      <c r="F113" s="10">
        <f t="shared" si="23"/>
        <v>0</v>
      </c>
      <c r="G113" s="8">
        <f t="shared" si="28"/>
        <v>1</v>
      </c>
      <c r="H113" s="8">
        <f t="shared" si="28"/>
        <v>1</v>
      </c>
      <c r="I113" s="10">
        <f t="shared" si="25"/>
        <v>0</v>
      </c>
      <c r="K113" s="10">
        <v>0</v>
      </c>
      <c r="L113" s="8">
        <f t="shared" si="29"/>
        <v>1</v>
      </c>
      <c r="M113" s="8">
        <f t="shared" si="29"/>
        <v>1</v>
      </c>
      <c r="N113" s="10">
        <f t="shared" si="27"/>
        <v>0</v>
      </c>
    </row>
    <row r="114" spans="1:14">
      <c r="A114" s="80">
        <f t="shared" si="22"/>
        <v>100</v>
      </c>
      <c r="B114" s="186" t="s">
        <v>261</v>
      </c>
      <c r="C114" s="79" t="s">
        <v>262</v>
      </c>
      <c r="D114" s="10">
        <v>-1655580.6699999992</v>
      </c>
      <c r="E114" s="10">
        <v>0</v>
      </c>
      <c r="F114" s="10">
        <f t="shared" si="23"/>
        <v>-1655580.6699999992</v>
      </c>
      <c r="G114" s="8">
        <f t="shared" si="28"/>
        <v>1</v>
      </c>
      <c r="H114" s="8">
        <f t="shared" si="28"/>
        <v>1</v>
      </c>
      <c r="I114" s="10">
        <f t="shared" si="25"/>
        <v>-1655580.6699999992</v>
      </c>
      <c r="K114" s="10">
        <v>-1782539.3653846146</v>
      </c>
      <c r="L114" s="8">
        <f t="shared" si="29"/>
        <v>1</v>
      </c>
      <c r="M114" s="8">
        <f t="shared" si="29"/>
        <v>1</v>
      </c>
      <c r="N114" s="10">
        <f t="shared" si="27"/>
        <v>-1782539.3653846146</v>
      </c>
    </row>
    <row r="115" spans="1:14">
      <c r="A115" s="80">
        <f t="shared" si="22"/>
        <v>101</v>
      </c>
      <c r="B115" s="186"/>
      <c r="C115" s="79"/>
      <c r="D115" s="28"/>
      <c r="E115" s="10"/>
      <c r="F115" s="28"/>
      <c r="G115" s="8"/>
      <c r="H115" s="8"/>
      <c r="I115" s="28"/>
      <c r="K115" s="28"/>
      <c r="L115" s="8"/>
      <c r="M115" s="8"/>
      <c r="N115" s="28"/>
    </row>
    <row r="116" spans="1:14">
      <c r="A116" s="80">
        <f t="shared" si="22"/>
        <v>102</v>
      </c>
      <c r="B116" s="108"/>
      <c r="C116" s="79" t="s">
        <v>263</v>
      </c>
      <c r="D116" s="14">
        <f>SUM(D89:D115)</f>
        <v>8660785.6233651657</v>
      </c>
      <c r="E116" s="14">
        <f>SUM(E89:E115)</f>
        <v>0</v>
      </c>
      <c r="F116" s="14">
        <f>SUM(F89:F115)</f>
        <v>8660785.6233651657</v>
      </c>
      <c r="I116" s="14">
        <f>SUM(I89:I115)</f>
        <v>8660785.6233651657</v>
      </c>
      <c r="K116" s="14">
        <f>SUM(K89:K115)</f>
        <v>8071166.5937019996</v>
      </c>
      <c r="N116" s="14">
        <f>SUM(N89:N115)</f>
        <v>8071166.5937019996</v>
      </c>
    </row>
    <row r="117" spans="1:14">
      <c r="A117" s="80">
        <f t="shared" si="22"/>
        <v>103</v>
      </c>
      <c r="B117" s="108"/>
      <c r="C117" s="79"/>
      <c r="D117" s="10"/>
      <c r="E117" s="10"/>
      <c r="F117" s="10"/>
      <c r="I117" s="10"/>
      <c r="K117" s="10"/>
      <c r="N117" s="10"/>
    </row>
    <row r="118" spans="1:14">
      <c r="A118" s="80">
        <f t="shared" si="22"/>
        <v>104</v>
      </c>
      <c r="B118" s="108"/>
      <c r="C118" s="79" t="s">
        <v>264</v>
      </c>
      <c r="D118" s="14">
        <f>D116+D86+D60+D47+D26+D19</f>
        <v>193343505.37538809</v>
      </c>
      <c r="E118" s="14">
        <f>E116+E86+E60+E47+E26+E19</f>
        <v>0</v>
      </c>
      <c r="F118" s="14">
        <f>F116+F86+F60+F47+F26+F19</f>
        <v>193343505.37538809</v>
      </c>
      <c r="I118" s="14">
        <f>I116+I86+I60+I47+I26+I19</f>
        <v>193343505.37538809</v>
      </c>
      <c r="K118" s="14">
        <f>K116+K86+K60+K47+K26+K19</f>
        <v>186306985.70911053</v>
      </c>
      <c r="N118" s="14">
        <f>N116+N86+N60+N47+N26+N19</f>
        <v>186306985.70911053</v>
      </c>
    </row>
    <row r="119" spans="1:14">
      <c r="A119" s="80">
        <f t="shared" si="22"/>
        <v>105</v>
      </c>
      <c r="B119" s="108"/>
      <c r="D119" s="10"/>
    </row>
    <row r="120" spans="1:14" ht="15.75">
      <c r="A120" s="80">
        <f t="shared" si="22"/>
        <v>106</v>
      </c>
      <c r="B120" s="16" t="s">
        <v>175</v>
      </c>
      <c r="D120" s="10"/>
    </row>
    <row r="121" spans="1:14">
      <c r="A121" s="80">
        <f t="shared" si="22"/>
        <v>107</v>
      </c>
      <c r="B121" s="108"/>
      <c r="D121" s="10"/>
    </row>
    <row r="122" spans="1:14">
      <c r="A122" s="80">
        <f t="shared" si="22"/>
        <v>108</v>
      </c>
      <c r="B122" s="108"/>
      <c r="C122" s="6" t="s">
        <v>98</v>
      </c>
      <c r="D122" s="10"/>
    </row>
    <row r="123" spans="1:14">
      <c r="A123" s="80">
        <f t="shared" si="22"/>
        <v>109</v>
      </c>
      <c r="B123" s="185">
        <v>30100</v>
      </c>
      <c r="C123" s="79" t="s">
        <v>99</v>
      </c>
      <c r="D123" s="14">
        <v>0</v>
      </c>
      <c r="E123" s="14">
        <v>0</v>
      </c>
      <c r="F123" s="14">
        <f>D123+E123</f>
        <v>0</v>
      </c>
      <c r="G123" s="8">
        <f>$G$16</f>
        <v>1</v>
      </c>
      <c r="H123" s="18">
        <v>0.49969999999999998</v>
      </c>
      <c r="I123" s="14">
        <f>F123*G123*H123</f>
        <v>0</v>
      </c>
      <c r="K123" s="14">
        <v>0</v>
      </c>
      <c r="L123" s="8">
        <f t="shared" ref="L123:M124" si="30">G123</f>
        <v>1</v>
      </c>
      <c r="M123" s="18">
        <f t="shared" si="30"/>
        <v>0.49969999999999998</v>
      </c>
      <c r="N123" s="14">
        <f>K123*L123*M123</f>
        <v>0</v>
      </c>
    </row>
    <row r="124" spans="1:14">
      <c r="A124" s="80">
        <f t="shared" si="22"/>
        <v>110</v>
      </c>
      <c r="B124" s="185">
        <v>30300</v>
      </c>
      <c r="C124" s="79" t="s">
        <v>176</v>
      </c>
      <c r="D124" s="10">
        <v>0</v>
      </c>
      <c r="E124" s="12">
        <v>0</v>
      </c>
      <c r="F124" s="12">
        <f>D124+E124</f>
        <v>0</v>
      </c>
      <c r="G124" s="8">
        <f>$G$16</f>
        <v>1</v>
      </c>
      <c r="H124" s="18">
        <f>$H$123</f>
        <v>0.49969999999999998</v>
      </c>
      <c r="I124" s="17">
        <f>F124*G124*H124</f>
        <v>0</v>
      </c>
      <c r="K124" s="10">
        <v>0</v>
      </c>
      <c r="L124" s="8">
        <f t="shared" si="30"/>
        <v>1</v>
      </c>
      <c r="M124" s="18">
        <f t="shared" si="30"/>
        <v>0.49969999999999998</v>
      </c>
      <c r="N124" s="17">
        <f>K124*L124*M124</f>
        <v>0</v>
      </c>
    </row>
    <row r="125" spans="1:14">
      <c r="A125" s="80">
        <f t="shared" si="22"/>
        <v>111</v>
      </c>
      <c r="B125" s="185"/>
      <c r="C125" s="79"/>
      <c r="D125" s="141"/>
      <c r="E125" s="141"/>
      <c r="F125" s="141"/>
      <c r="K125" s="28"/>
    </row>
    <row r="126" spans="1:14">
      <c r="A126" s="80">
        <f t="shared" si="22"/>
        <v>112</v>
      </c>
      <c r="B126" s="186"/>
      <c r="C126" s="79" t="s">
        <v>101</v>
      </c>
      <c r="D126" s="14">
        <f>SUM(D123:D125)</f>
        <v>0</v>
      </c>
      <c r="E126" s="14">
        <f>SUM(E123:E125)</f>
        <v>0</v>
      </c>
      <c r="F126" s="14">
        <f>SUM(F123:F125)</f>
        <v>0</v>
      </c>
      <c r="G126" s="8"/>
      <c r="H126" s="8"/>
      <c r="I126" s="14">
        <f>SUM(I123:I125)</f>
        <v>0</v>
      </c>
      <c r="K126" s="14">
        <f>SUM(K123:K125)</f>
        <v>0</v>
      </c>
      <c r="N126" s="14">
        <f>SUM(N123:N125)</f>
        <v>0</v>
      </c>
    </row>
    <row r="127" spans="1:14">
      <c r="A127" s="80">
        <f t="shared" si="22"/>
        <v>113</v>
      </c>
      <c r="B127" s="186"/>
    </row>
    <row r="128" spans="1:14">
      <c r="A128" s="80">
        <f t="shared" si="22"/>
        <v>114</v>
      </c>
      <c r="B128" s="186"/>
      <c r="C128" s="6" t="s">
        <v>133</v>
      </c>
    </row>
    <row r="129" spans="1:14">
      <c r="A129" s="80">
        <f t="shared" si="22"/>
        <v>115</v>
      </c>
      <c r="B129" s="185">
        <v>37400</v>
      </c>
      <c r="C129" s="79" t="s">
        <v>134</v>
      </c>
      <c r="D129" s="14">
        <v>0</v>
      </c>
      <c r="E129" s="14">
        <v>0</v>
      </c>
      <c r="F129" s="14">
        <f t="shared" ref="F129:F149" si="31">D129+E129</f>
        <v>0</v>
      </c>
      <c r="G129" s="8">
        <f t="shared" ref="G129:G149" si="32">$G$16</f>
        <v>1</v>
      </c>
      <c r="H129" s="18">
        <f t="shared" ref="H129:H149" si="33">$H$123</f>
        <v>0.49969999999999998</v>
      </c>
      <c r="I129" s="14">
        <f t="shared" ref="I129:I149" si="34">F129*G129*H129</f>
        <v>0</v>
      </c>
      <c r="K129" s="14">
        <v>0</v>
      </c>
      <c r="L129" s="8">
        <f t="shared" ref="L129:M149" si="35">G129</f>
        <v>1</v>
      </c>
      <c r="M129" s="18">
        <f t="shared" si="35"/>
        <v>0.49969999999999998</v>
      </c>
      <c r="N129" s="14">
        <f t="shared" ref="N129:N149" si="36">K129*L129*M129</f>
        <v>0</v>
      </c>
    </row>
    <row r="130" spans="1:14">
      <c r="A130" s="80">
        <f t="shared" si="22"/>
        <v>116</v>
      </c>
      <c r="B130" s="185">
        <v>35010</v>
      </c>
      <c r="C130" s="79" t="s">
        <v>108</v>
      </c>
      <c r="D130" s="10">
        <v>0</v>
      </c>
      <c r="E130" s="10">
        <v>0</v>
      </c>
      <c r="F130" s="10">
        <f t="shared" si="31"/>
        <v>0</v>
      </c>
      <c r="G130" s="8">
        <f t="shared" si="32"/>
        <v>1</v>
      </c>
      <c r="H130" s="18">
        <f t="shared" si="33"/>
        <v>0.49969999999999998</v>
      </c>
      <c r="I130" s="10">
        <f t="shared" si="34"/>
        <v>0</v>
      </c>
      <c r="K130" s="10">
        <v>0</v>
      </c>
      <c r="L130" s="8">
        <f t="shared" si="35"/>
        <v>1</v>
      </c>
      <c r="M130" s="18">
        <f t="shared" si="35"/>
        <v>0.49969999999999998</v>
      </c>
      <c r="N130" s="10">
        <f t="shared" si="36"/>
        <v>0</v>
      </c>
    </row>
    <row r="131" spans="1:14">
      <c r="A131" s="80">
        <f t="shared" si="22"/>
        <v>117</v>
      </c>
      <c r="B131" s="185">
        <v>37402</v>
      </c>
      <c r="C131" s="79" t="s">
        <v>135</v>
      </c>
      <c r="D131" s="10">
        <v>0</v>
      </c>
      <c r="E131" s="10">
        <v>0</v>
      </c>
      <c r="F131" s="10">
        <f t="shared" si="31"/>
        <v>0</v>
      </c>
      <c r="G131" s="8">
        <f t="shared" si="32"/>
        <v>1</v>
      </c>
      <c r="H131" s="18">
        <f t="shared" si="33"/>
        <v>0.49969999999999998</v>
      </c>
      <c r="I131" s="10">
        <f t="shared" si="34"/>
        <v>0</v>
      </c>
      <c r="K131" s="10">
        <v>0</v>
      </c>
      <c r="L131" s="8">
        <f t="shared" si="35"/>
        <v>1</v>
      </c>
      <c r="M131" s="18">
        <f t="shared" si="35"/>
        <v>0.49969999999999998</v>
      </c>
      <c r="N131" s="10">
        <f t="shared" si="36"/>
        <v>0</v>
      </c>
    </row>
    <row r="132" spans="1:14">
      <c r="A132" s="80">
        <f t="shared" si="22"/>
        <v>118</v>
      </c>
      <c r="B132" s="185">
        <v>37403</v>
      </c>
      <c r="C132" s="79" t="s">
        <v>136</v>
      </c>
      <c r="D132" s="10">
        <v>0</v>
      </c>
      <c r="E132" s="10">
        <v>0</v>
      </c>
      <c r="F132" s="10">
        <f t="shared" si="31"/>
        <v>0</v>
      </c>
      <c r="G132" s="8">
        <f t="shared" si="32"/>
        <v>1</v>
      </c>
      <c r="H132" s="18">
        <f t="shared" si="33"/>
        <v>0.49969999999999998</v>
      </c>
      <c r="I132" s="10">
        <f t="shared" si="34"/>
        <v>0</v>
      </c>
      <c r="K132" s="10">
        <v>0</v>
      </c>
      <c r="L132" s="8">
        <f t="shared" si="35"/>
        <v>1</v>
      </c>
      <c r="M132" s="18">
        <f t="shared" si="35"/>
        <v>0.49969999999999998</v>
      </c>
      <c r="N132" s="10">
        <f t="shared" si="36"/>
        <v>0</v>
      </c>
    </row>
    <row r="133" spans="1:14">
      <c r="A133" s="80">
        <f t="shared" si="22"/>
        <v>119</v>
      </c>
      <c r="B133" s="185">
        <v>36602</v>
      </c>
      <c r="C133" s="79" t="s">
        <v>126</v>
      </c>
      <c r="D133" s="10">
        <v>0</v>
      </c>
      <c r="E133" s="10">
        <v>0</v>
      </c>
      <c r="F133" s="10">
        <f t="shared" si="31"/>
        <v>0</v>
      </c>
      <c r="G133" s="8">
        <f t="shared" si="32"/>
        <v>1</v>
      </c>
      <c r="H133" s="18">
        <f t="shared" si="33"/>
        <v>0.49969999999999998</v>
      </c>
      <c r="I133" s="10">
        <f t="shared" si="34"/>
        <v>0</v>
      </c>
      <c r="K133" s="10">
        <v>0</v>
      </c>
      <c r="L133" s="8">
        <f t="shared" si="35"/>
        <v>1</v>
      </c>
      <c r="M133" s="18">
        <f t="shared" si="35"/>
        <v>0.49969999999999998</v>
      </c>
      <c r="N133" s="10">
        <f t="shared" si="36"/>
        <v>0</v>
      </c>
    </row>
    <row r="134" spans="1:14">
      <c r="A134" s="80">
        <f t="shared" si="22"/>
        <v>120</v>
      </c>
      <c r="B134" s="185">
        <v>37501</v>
      </c>
      <c r="C134" s="79" t="s">
        <v>137</v>
      </c>
      <c r="D134" s="10">
        <v>0</v>
      </c>
      <c r="E134" s="10">
        <v>0</v>
      </c>
      <c r="F134" s="10">
        <f t="shared" si="31"/>
        <v>0</v>
      </c>
      <c r="G134" s="8">
        <f t="shared" si="32"/>
        <v>1</v>
      </c>
      <c r="H134" s="18">
        <f t="shared" si="33"/>
        <v>0.49969999999999998</v>
      </c>
      <c r="I134" s="10">
        <f t="shared" si="34"/>
        <v>0</v>
      </c>
      <c r="K134" s="10">
        <v>0</v>
      </c>
      <c r="L134" s="8">
        <f t="shared" si="35"/>
        <v>1</v>
      </c>
      <c r="M134" s="18">
        <f t="shared" si="35"/>
        <v>0.49969999999999998</v>
      </c>
      <c r="N134" s="10">
        <f t="shared" si="36"/>
        <v>0</v>
      </c>
    </row>
    <row r="135" spans="1:14">
      <c r="A135" s="80">
        <f t="shared" si="22"/>
        <v>121</v>
      </c>
      <c r="B135" s="185">
        <v>37402</v>
      </c>
      <c r="C135" s="79" t="s">
        <v>135</v>
      </c>
      <c r="D135" s="10">
        <v>0</v>
      </c>
      <c r="E135" s="10">
        <v>0</v>
      </c>
      <c r="F135" s="10">
        <f t="shared" si="31"/>
        <v>0</v>
      </c>
      <c r="G135" s="8">
        <f t="shared" si="32"/>
        <v>1</v>
      </c>
      <c r="H135" s="18">
        <f t="shared" si="33"/>
        <v>0.49969999999999998</v>
      </c>
      <c r="I135" s="10">
        <f t="shared" si="34"/>
        <v>0</v>
      </c>
      <c r="K135" s="10">
        <v>0</v>
      </c>
      <c r="L135" s="8">
        <f t="shared" si="35"/>
        <v>1</v>
      </c>
      <c r="M135" s="18">
        <f t="shared" si="35"/>
        <v>0.49969999999999998</v>
      </c>
      <c r="N135" s="10">
        <f t="shared" si="36"/>
        <v>0</v>
      </c>
    </row>
    <row r="136" spans="1:14">
      <c r="A136" s="80">
        <f t="shared" si="22"/>
        <v>122</v>
      </c>
      <c r="B136" s="185">
        <v>37503</v>
      </c>
      <c r="C136" s="79" t="s">
        <v>138</v>
      </c>
      <c r="D136" s="10">
        <v>0</v>
      </c>
      <c r="E136" s="10">
        <v>0</v>
      </c>
      <c r="F136" s="10">
        <f t="shared" si="31"/>
        <v>0</v>
      </c>
      <c r="G136" s="8">
        <f t="shared" si="32"/>
        <v>1</v>
      </c>
      <c r="H136" s="18">
        <f t="shared" si="33"/>
        <v>0.49969999999999998</v>
      </c>
      <c r="I136" s="10">
        <f t="shared" si="34"/>
        <v>0</v>
      </c>
      <c r="K136" s="10">
        <v>0</v>
      </c>
      <c r="L136" s="8">
        <f t="shared" si="35"/>
        <v>1</v>
      </c>
      <c r="M136" s="18">
        <f t="shared" si="35"/>
        <v>0.49969999999999998</v>
      </c>
      <c r="N136" s="10">
        <f t="shared" si="36"/>
        <v>0</v>
      </c>
    </row>
    <row r="137" spans="1:14">
      <c r="A137" s="80">
        <f t="shared" si="22"/>
        <v>123</v>
      </c>
      <c r="B137" s="185">
        <v>36700</v>
      </c>
      <c r="C137" s="79" t="s">
        <v>128</v>
      </c>
      <c r="D137" s="10">
        <v>0</v>
      </c>
      <c r="E137" s="10">
        <v>0</v>
      </c>
      <c r="F137" s="10">
        <f t="shared" si="31"/>
        <v>0</v>
      </c>
      <c r="G137" s="8">
        <f t="shared" si="32"/>
        <v>1</v>
      </c>
      <c r="H137" s="18">
        <f t="shared" si="33"/>
        <v>0.49969999999999998</v>
      </c>
      <c r="I137" s="10">
        <f t="shared" si="34"/>
        <v>0</v>
      </c>
      <c r="K137" s="10">
        <v>0</v>
      </c>
      <c r="L137" s="8">
        <f t="shared" si="35"/>
        <v>1</v>
      </c>
      <c r="M137" s="18">
        <f t="shared" si="35"/>
        <v>0.49969999999999998</v>
      </c>
      <c r="N137" s="10">
        <f t="shared" si="36"/>
        <v>0</v>
      </c>
    </row>
    <row r="138" spans="1:14">
      <c r="A138" s="80">
        <f t="shared" si="22"/>
        <v>124</v>
      </c>
      <c r="B138" s="185">
        <v>36701</v>
      </c>
      <c r="C138" s="79" t="s">
        <v>129</v>
      </c>
      <c r="D138" s="10">
        <v>0</v>
      </c>
      <c r="E138" s="10">
        <v>0</v>
      </c>
      <c r="F138" s="10">
        <f t="shared" si="31"/>
        <v>0</v>
      </c>
      <c r="G138" s="8">
        <f t="shared" si="32"/>
        <v>1</v>
      </c>
      <c r="H138" s="18">
        <f t="shared" si="33"/>
        <v>0.49969999999999998</v>
      </c>
      <c r="I138" s="10">
        <f t="shared" si="34"/>
        <v>0</v>
      </c>
      <c r="K138" s="10">
        <v>0</v>
      </c>
      <c r="L138" s="8">
        <f t="shared" si="35"/>
        <v>1</v>
      </c>
      <c r="M138" s="18">
        <f t="shared" si="35"/>
        <v>0.49969999999999998</v>
      </c>
      <c r="N138" s="10">
        <f t="shared" si="36"/>
        <v>0</v>
      </c>
    </row>
    <row r="139" spans="1:14">
      <c r="A139" s="80">
        <f t="shared" si="22"/>
        <v>125</v>
      </c>
      <c r="B139" s="185">
        <v>37602</v>
      </c>
      <c r="C139" s="79" t="s">
        <v>139</v>
      </c>
      <c r="D139" s="10">
        <v>0</v>
      </c>
      <c r="E139" s="10">
        <v>0</v>
      </c>
      <c r="F139" s="10">
        <f t="shared" si="31"/>
        <v>0</v>
      </c>
      <c r="G139" s="8">
        <f t="shared" si="32"/>
        <v>1</v>
      </c>
      <c r="H139" s="18">
        <f t="shared" si="33"/>
        <v>0.49969999999999998</v>
      </c>
      <c r="I139" s="10">
        <f t="shared" si="34"/>
        <v>0</v>
      </c>
      <c r="K139" s="10">
        <v>0</v>
      </c>
      <c r="L139" s="8">
        <f t="shared" si="35"/>
        <v>1</v>
      </c>
      <c r="M139" s="18">
        <f t="shared" si="35"/>
        <v>0.49969999999999998</v>
      </c>
      <c r="N139" s="10">
        <f t="shared" si="36"/>
        <v>0</v>
      </c>
    </row>
    <row r="140" spans="1:14">
      <c r="A140" s="80">
        <f t="shared" si="22"/>
        <v>126</v>
      </c>
      <c r="B140" s="185">
        <v>37800</v>
      </c>
      <c r="C140" s="79" t="s">
        <v>141</v>
      </c>
      <c r="D140" s="10">
        <v>0</v>
      </c>
      <c r="E140" s="10">
        <v>0</v>
      </c>
      <c r="F140" s="10">
        <f t="shared" si="31"/>
        <v>0</v>
      </c>
      <c r="G140" s="8">
        <f t="shared" si="32"/>
        <v>1</v>
      </c>
      <c r="H140" s="18">
        <f t="shared" si="33"/>
        <v>0.49969999999999998</v>
      </c>
      <c r="I140" s="10">
        <f t="shared" si="34"/>
        <v>0</v>
      </c>
      <c r="K140" s="10">
        <v>0</v>
      </c>
      <c r="L140" s="8">
        <f t="shared" si="35"/>
        <v>1</v>
      </c>
      <c r="M140" s="18">
        <f t="shared" si="35"/>
        <v>0.49969999999999998</v>
      </c>
      <c r="N140" s="10">
        <f t="shared" si="36"/>
        <v>0</v>
      </c>
    </row>
    <row r="141" spans="1:14">
      <c r="A141" s="80">
        <f t="shared" si="22"/>
        <v>127</v>
      </c>
      <c r="B141" s="185">
        <v>37900</v>
      </c>
      <c r="C141" s="79" t="s">
        <v>142</v>
      </c>
      <c r="D141" s="10">
        <v>0</v>
      </c>
      <c r="E141" s="10">
        <v>0</v>
      </c>
      <c r="F141" s="10">
        <f t="shared" si="31"/>
        <v>0</v>
      </c>
      <c r="G141" s="8">
        <f t="shared" si="32"/>
        <v>1</v>
      </c>
      <c r="H141" s="18">
        <f t="shared" si="33"/>
        <v>0.49969999999999998</v>
      </c>
      <c r="I141" s="10">
        <f t="shared" si="34"/>
        <v>0</v>
      </c>
      <c r="K141" s="10">
        <v>0</v>
      </c>
      <c r="L141" s="8">
        <f t="shared" si="35"/>
        <v>1</v>
      </c>
      <c r="M141" s="18">
        <f t="shared" si="35"/>
        <v>0.49969999999999998</v>
      </c>
      <c r="N141" s="10">
        <f t="shared" si="36"/>
        <v>0</v>
      </c>
    </row>
    <row r="142" spans="1:14">
      <c r="A142" s="80">
        <f t="shared" si="22"/>
        <v>128</v>
      </c>
      <c r="B142" s="185">
        <v>37905</v>
      </c>
      <c r="C142" s="79" t="s">
        <v>143</v>
      </c>
      <c r="D142" s="10">
        <v>0</v>
      </c>
      <c r="E142" s="10">
        <v>0</v>
      </c>
      <c r="F142" s="10">
        <f t="shared" si="31"/>
        <v>0</v>
      </c>
      <c r="G142" s="8">
        <f t="shared" si="32"/>
        <v>1</v>
      </c>
      <c r="H142" s="18">
        <f t="shared" si="33"/>
        <v>0.49969999999999998</v>
      </c>
      <c r="I142" s="10">
        <f t="shared" si="34"/>
        <v>0</v>
      </c>
      <c r="K142" s="10">
        <v>0</v>
      </c>
      <c r="L142" s="8">
        <f t="shared" si="35"/>
        <v>1</v>
      </c>
      <c r="M142" s="18">
        <f t="shared" si="35"/>
        <v>0.49969999999999998</v>
      </c>
      <c r="N142" s="10">
        <f t="shared" si="36"/>
        <v>0</v>
      </c>
    </row>
    <row r="143" spans="1:14">
      <c r="A143" s="80">
        <f t="shared" si="22"/>
        <v>129</v>
      </c>
      <c r="B143" s="185">
        <v>38000</v>
      </c>
      <c r="C143" s="79" t="s">
        <v>144</v>
      </c>
      <c r="D143" s="10">
        <v>0</v>
      </c>
      <c r="E143" s="10">
        <v>0</v>
      </c>
      <c r="F143" s="10">
        <f t="shared" si="31"/>
        <v>0</v>
      </c>
      <c r="G143" s="8">
        <f t="shared" si="32"/>
        <v>1</v>
      </c>
      <c r="H143" s="18">
        <f t="shared" si="33"/>
        <v>0.49969999999999998</v>
      </c>
      <c r="I143" s="10">
        <f t="shared" si="34"/>
        <v>0</v>
      </c>
      <c r="K143" s="10">
        <v>0</v>
      </c>
      <c r="L143" s="8">
        <f t="shared" si="35"/>
        <v>1</v>
      </c>
      <c r="M143" s="18">
        <f t="shared" si="35"/>
        <v>0.49969999999999998</v>
      </c>
      <c r="N143" s="10">
        <f t="shared" si="36"/>
        <v>0</v>
      </c>
    </row>
    <row r="144" spans="1:14">
      <c r="A144" s="80">
        <f t="shared" si="22"/>
        <v>130</v>
      </c>
      <c r="B144" s="185">
        <v>38100</v>
      </c>
      <c r="C144" s="79" t="s">
        <v>145</v>
      </c>
      <c r="D144" s="10">
        <v>0</v>
      </c>
      <c r="E144" s="10">
        <v>0</v>
      </c>
      <c r="F144" s="10">
        <f t="shared" si="31"/>
        <v>0</v>
      </c>
      <c r="G144" s="8">
        <f t="shared" si="32"/>
        <v>1</v>
      </c>
      <c r="H144" s="18">
        <f t="shared" si="33"/>
        <v>0.49969999999999998</v>
      </c>
      <c r="I144" s="10">
        <f t="shared" si="34"/>
        <v>0</v>
      </c>
      <c r="K144" s="10">
        <v>0</v>
      </c>
      <c r="L144" s="8">
        <f t="shared" si="35"/>
        <v>1</v>
      </c>
      <c r="M144" s="18">
        <f t="shared" si="35"/>
        <v>0.49969999999999998</v>
      </c>
      <c r="N144" s="10">
        <f t="shared" si="36"/>
        <v>0</v>
      </c>
    </row>
    <row r="145" spans="1:19">
      <c r="A145" s="80">
        <f t="shared" ref="A145:A208" si="37">A144+1</f>
        <v>131</v>
      </c>
      <c r="B145" s="185">
        <v>38200</v>
      </c>
      <c r="C145" s="79" t="s">
        <v>146</v>
      </c>
      <c r="D145" s="10">
        <v>0</v>
      </c>
      <c r="E145" s="10">
        <v>0</v>
      </c>
      <c r="F145" s="10">
        <f t="shared" si="31"/>
        <v>0</v>
      </c>
      <c r="G145" s="8">
        <f t="shared" si="32"/>
        <v>1</v>
      </c>
      <c r="H145" s="18">
        <f t="shared" si="33"/>
        <v>0.49969999999999998</v>
      </c>
      <c r="I145" s="10">
        <f t="shared" si="34"/>
        <v>0</v>
      </c>
      <c r="K145" s="10">
        <v>0</v>
      </c>
      <c r="L145" s="8">
        <f t="shared" si="35"/>
        <v>1</v>
      </c>
      <c r="M145" s="18">
        <f t="shared" si="35"/>
        <v>0.49969999999999998</v>
      </c>
      <c r="N145" s="10">
        <f t="shared" si="36"/>
        <v>0</v>
      </c>
    </row>
    <row r="146" spans="1:19">
      <c r="A146" s="80">
        <f t="shared" si="37"/>
        <v>132</v>
      </c>
      <c r="B146" s="185">
        <v>38300</v>
      </c>
      <c r="C146" s="79" t="s">
        <v>147</v>
      </c>
      <c r="D146" s="10">
        <v>0</v>
      </c>
      <c r="E146" s="10">
        <v>0</v>
      </c>
      <c r="F146" s="10">
        <f t="shared" si="31"/>
        <v>0</v>
      </c>
      <c r="G146" s="8">
        <f t="shared" si="32"/>
        <v>1</v>
      </c>
      <c r="H146" s="18">
        <f t="shared" si="33"/>
        <v>0.49969999999999998</v>
      </c>
      <c r="I146" s="10">
        <f t="shared" si="34"/>
        <v>0</v>
      </c>
      <c r="K146" s="10">
        <v>0</v>
      </c>
      <c r="L146" s="8">
        <f t="shared" si="35"/>
        <v>1</v>
      </c>
      <c r="M146" s="18">
        <f t="shared" si="35"/>
        <v>0.49969999999999998</v>
      </c>
      <c r="N146" s="10">
        <f t="shared" si="36"/>
        <v>0</v>
      </c>
    </row>
    <row r="147" spans="1:19">
      <c r="A147" s="80">
        <f t="shared" si="37"/>
        <v>133</v>
      </c>
      <c r="B147" s="185">
        <v>38400</v>
      </c>
      <c r="C147" s="79" t="s">
        <v>148</v>
      </c>
      <c r="D147" s="10">
        <v>0</v>
      </c>
      <c r="E147" s="10">
        <v>0</v>
      </c>
      <c r="F147" s="10">
        <f t="shared" si="31"/>
        <v>0</v>
      </c>
      <c r="G147" s="8">
        <f t="shared" si="32"/>
        <v>1</v>
      </c>
      <c r="H147" s="18">
        <f t="shared" si="33"/>
        <v>0.49969999999999998</v>
      </c>
      <c r="I147" s="10">
        <f t="shared" si="34"/>
        <v>0</v>
      </c>
      <c r="K147" s="10">
        <v>0</v>
      </c>
      <c r="L147" s="8">
        <f t="shared" si="35"/>
        <v>1</v>
      </c>
      <c r="M147" s="18">
        <f t="shared" si="35"/>
        <v>0.49969999999999998</v>
      </c>
      <c r="N147" s="10">
        <f t="shared" si="36"/>
        <v>0</v>
      </c>
    </row>
    <row r="148" spans="1:19">
      <c r="A148" s="80">
        <f t="shared" si="37"/>
        <v>134</v>
      </c>
      <c r="B148" s="185">
        <v>38500</v>
      </c>
      <c r="C148" s="79" t="s">
        <v>149</v>
      </c>
      <c r="D148" s="10">
        <v>0</v>
      </c>
      <c r="E148" s="10">
        <v>0</v>
      </c>
      <c r="F148" s="10">
        <f t="shared" si="31"/>
        <v>0</v>
      </c>
      <c r="G148" s="8">
        <f t="shared" si="32"/>
        <v>1</v>
      </c>
      <c r="H148" s="18">
        <f t="shared" si="33"/>
        <v>0.49969999999999998</v>
      </c>
      <c r="I148" s="10">
        <f t="shared" si="34"/>
        <v>0</v>
      </c>
      <c r="K148" s="10">
        <v>0</v>
      </c>
      <c r="L148" s="8">
        <f t="shared" si="35"/>
        <v>1</v>
      </c>
      <c r="M148" s="18">
        <f t="shared" si="35"/>
        <v>0.49969999999999998</v>
      </c>
      <c r="N148" s="10">
        <f t="shared" si="36"/>
        <v>0</v>
      </c>
    </row>
    <row r="149" spans="1:19">
      <c r="A149" s="80">
        <f t="shared" si="37"/>
        <v>135</v>
      </c>
      <c r="B149" s="185">
        <v>38600</v>
      </c>
      <c r="C149" s="79" t="s">
        <v>177</v>
      </c>
      <c r="D149" s="17">
        <v>0</v>
      </c>
      <c r="E149" s="17">
        <v>0</v>
      </c>
      <c r="F149" s="17">
        <f t="shared" si="31"/>
        <v>0</v>
      </c>
      <c r="G149" s="8">
        <f t="shared" si="32"/>
        <v>1</v>
      </c>
      <c r="H149" s="18">
        <f t="shared" si="33"/>
        <v>0.49969999999999998</v>
      </c>
      <c r="I149" s="17">
        <f t="shared" si="34"/>
        <v>0</v>
      </c>
      <c r="K149" s="17">
        <v>0</v>
      </c>
      <c r="L149" s="8">
        <f t="shared" si="35"/>
        <v>1</v>
      </c>
      <c r="M149" s="18">
        <f t="shared" si="35"/>
        <v>0.49969999999999998</v>
      </c>
      <c r="N149" s="17">
        <f t="shared" si="36"/>
        <v>0</v>
      </c>
    </row>
    <row r="150" spans="1:19">
      <c r="A150" s="80">
        <f t="shared" si="37"/>
        <v>136</v>
      </c>
      <c r="B150" s="185"/>
      <c r="C150" s="79"/>
      <c r="K150" s="141"/>
      <c r="M150" s="18"/>
    </row>
    <row r="151" spans="1:19">
      <c r="A151" s="80">
        <f t="shared" si="37"/>
        <v>137</v>
      </c>
      <c r="B151" s="185"/>
      <c r="C151" s="79" t="s">
        <v>150</v>
      </c>
      <c r="D151" s="14">
        <f>SUM(D129:D150)</f>
        <v>0</v>
      </c>
      <c r="E151" s="14">
        <f>SUM(E129:E150)</f>
        <v>0</v>
      </c>
      <c r="F151" s="14">
        <f>SUM(F129:F150)</f>
        <v>0</v>
      </c>
      <c r="I151" s="14">
        <f>SUM(I129:I150)</f>
        <v>0</v>
      </c>
      <c r="K151" s="14">
        <f>SUM(K129:K150)</f>
        <v>0</v>
      </c>
      <c r="M151" s="18"/>
      <c r="N151" s="14">
        <f>SUM(N129:N150)</f>
        <v>0</v>
      </c>
    </row>
    <row r="152" spans="1:19">
      <c r="A152" s="80">
        <f t="shared" si="37"/>
        <v>138</v>
      </c>
      <c r="B152" s="185"/>
      <c r="C152" s="79"/>
      <c r="M152" s="18"/>
    </row>
    <row r="153" spans="1:19">
      <c r="A153" s="80">
        <f t="shared" si="37"/>
        <v>139</v>
      </c>
      <c r="B153" s="186"/>
      <c r="C153" s="6" t="s">
        <v>178</v>
      </c>
      <c r="M153" s="18"/>
    </row>
    <row r="154" spans="1:19">
      <c r="A154" s="80">
        <f t="shared" si="37"/>
        <v>140</v>
      </c>
      <c r="B154" s="185">
        <v>39001</v>
      </c>
      <c r="C154" s="79" t="s">
        <v>265</v>
      </c>
      <c r="D154" s="14">
        <v>115083.08072200009</v>
      </c>
      <c r="E154" s="20">
        <v>0</v>
      </c>
      <c r="F154" s="14">
        <f t="shared" ref="F154:F175" si="38">D154+E154</f>
        <v>115083.08072200009</v>
      </c>
      <c r="G154" s="18">
        <f t="shared" ref="G154:G175" si="39">$G$16</f>
        <v>1</v>
      </c>
      <c r="H154" s="18">
        <f t="shared" ref="H154:H175" si="40">$H$123</f>
        <v>0.49969999999999998</v>
      </c>
      <c r="I154" s="10">
        <f t="shared" ref="I154:I175" si="41">F154*G154*H154</f>
        <v>57507.01543678344</v>
      </c>
      <c r="K154" s="14">
        <v>112402.32211746158</v>
      </c>
      <c r="L154" s="18">
        <f t="shared" ref="L154:M175" si="42">G154</f>
        <v>1</v>
      </c>
      <c r="M154" s="18">
        <f t="shared" si="42"/>
        <v>0.49969999999999998</v>
      </c>
      <c r="N154" s="14">
        <f t="shared" ref="N154:N175" si="43">K154*L154*M154</f>
        <v>56167.440362095549</v>
      </c>
      <c r="P154" s="185"/>
      <c r="R154" s="15"/>
      <c r="S154" s="15"/>
    </row>
    <row r="155" spans="1:19">
      <c r="A155" s="80">
        <f t="shared" si="37"/>
        <v>141</v>
      </c>
      <c r="B155" s="185">
        <v>39004</v>
      </c>
      <c r="C155" s="79" t="s">
        <v>245</v>
      </c>
      <c r="D155" s="10">
        <v>14865.532706499998</v>
      </c>
      <c r="E155" s="10">
        <v>0</v>
      </c>
      <c r="F155" s="10">
        <f t="shared" si="38"/>
        <v>14865.532706499998</v>
      </c>
      <c r="G155" s="8">
        <f t="shared" si="39"/>
        <v>1</v>
      </c>
      <c r="H155" s="18">
        <f t="shared" si="40"/>
        <v>0.49969999999999998</v>
      </c>
      <c r="I155" s="10">
        <f t="shared" si="41"/>
        <v>7428.3066934380486</v>
      </c>
      <c r="K155" s="10">
        <v>14420.01880559615</v>
      </c>
      <c r="L155" s="8">
        <f t="shared" si="42"/>
        <v>1</v>
      </c>
      <c r="M155" s="18">
        <f t="shared" si="42"/>
        <v>0.49969999999999998</v>
      </c>
      <c r="N155" s="10">
        <f t="shared" si="43"/>
        <v>7205.6833971563956</v>
      </c>
      <c r="P155" s="185"/>
      <c r="R155" s="15"/>
      <c r="S155" s="15"/>
    </row>
    <row r="156" spans="1:19">
      <c r="A156" s="80">
        <f t="shared" si="37"/>
        <v>142</v>
      </c>
      <c r="B156" s="185">
        <v>39009</v>
      </c>
      <c r="C156" s="79" t="s">
        <v>246</v>
      </c>
      <c r="D156" s="10">
        <v>38834</v>
      </c>
      <c r="E156" s="10">
        <v>0</v>
      </c>
      <c r="F156" s="10">
        <f t="shared" si="38"/>
        <v>38834</v>
      </c>
      <c r="G156" s="8">
        <f t="shared" si="39"/>
        <v>1</v>
      </c>
      <c r="H156" s="18">
        <f t="shared" si="40"/>
        <v>0.49969999999999998</v>
      </c>
      <c r="I156" s="10">
        <f t="shared" si="41"/>
        <v>19405.3498</v>
      </c>
      <c r="K156" s="10">
        <v>38834</v>
      </c>
      <c r="L156" s="8">
        <f t="shared" si="42"/>
        <v>1</v>
      </c>
      <c r="M156" s="18">
        <f t="shared" si="42"/>
        <v>0.49969999999999998</v>
      </c>
      <c r="N156" s="10">
        <f t="shared" si="43"/>
        <v>19405.3498</v>
      </c>
      <c r="P156" s="185"/>
      <c r="R156" s="15"/>
      <c r="S156" s="15"/>
    </row>
    <row r="157" spans="1:19">
      <c r="A157" s="80">
        <f t="shared" si="37"/>
        <v>143</v>
      </c>
      <c r="B157" s="185">
        <v>39100</v>
      </c>
      <c r="C157" s="79" t="s">
        <v>247</v>
      </c>
      <c r="D157" s="10">
        <v>7323.978250000001</v>
      </c>
      <c r="E157" s="10">
        <v>0</v>
      </c>
      <c r="F157" s="10">
        <f t="shared" si="38"/>
        <v>7323.978250000001</v>
      </c>
      <c r="G157" s="8">
        <f t="shared" si="39"/>
        <v>1</v>
      </c>
      <c r="H157" s="18">
        <f t="shared" si="40"/>
        <v>0.49969999999999998</v>
      </c>
      <c r="I157" s="10">
        <f t="shared" si="41"/>
        <v>3659.7919315250006</v>
      </c>
      <c r="K157" s="10">
        <v>6598.9418365384618</v>
      </c>
      <c r="L157" s="8">
        <f t="shared" si="42"/>
        <v>1</v>
      </c>
      <c r="M157" s="18">
        <f t="shared" si="42"/>
        <v>0.49969999999999998</v>
      </c>
      <c r="N157" s="10">
        <f t="shared" si="43"/>
        <v>3297.4912357182693</v>
      </c>
      <c r="P157" s="185"/>
      <c r="R157" s="15"/>
      <c r="S157" s="15"/>
    </row>
    <row r="158" spans="1:19">
      <c r="A158" s="80">
        <f t="shared" si="37"/>
        <v>144</v>
      </c>
      <c r="B158" s="185">
        <v>39101</v>
      </c>
      <c r="C158" s="79" t="s">
        <v>180</v>
      </c>
      <c r="D158" s="10">
        <v>0</v>
      </c>
      <c r="E158" s="10">
        <v>0</v>
      </c>
      <c r="F158" s="10">
        <f t="shared" si="38"/>
        <v>0</v>
      </c>
      <c r="G158" s="8">
        <f t="shared" si="39"/>
        <v>1</v>
      </c>
      <c r="H158" s="18">
        <f t="shared" si="40"/>
        <v>0.49969999999999998</v>
      </c>
      <c r="I158" s="10">
        <f t="shared" si="41"/>
        <v>0</v>
      </c>
      <c r="K158" s="10">
        <v>0</v>
      </c>
      <c r="L158" s="8">
        <f t="shared" si="42"/>
        <v>1</v>
      </c>
      <c r="M158" s="18">
        <f t="shared" si="42"/>
        <v>0.49969999999999998</v>
      </c>
      <c r="N158" s="10">
        <f t="shared" si="43"/>
        <v>0</v>
      </c>
      <c r="P158" s="185"/>
      <c r="R158" s="15"/>
      <c r="S158" s="15"/>
    </row>
    <row r="159" spans="1:19">
      <c r="A159" s="80">
        <f t="shared" si="37"/>
        <v>145</v>
      </c>
      <c r="B159" s="185">
        <v>39103</v>
      </c>
      <c r="C159" s="79" t="s">
        <v>156</v>
      </c>
      <c r="D159" s="10">
        <v>0</v>
      </c>
      <c r="E159" s="10">
        <v>0</v>
      </c>
      <c r="F159" s="10">
        <f t="shared" si="38"/>
        <v>0</v>
      </c>
      <c r="G159" s="8">
        <f t="shared" si="39"/>
        <v>1</v>
      </c>
      <c r="H159" s="18">
        <f t="shared" si="40"/>
        <v>0.49969999999999998</v>
      </c>
      <c r="I159" s="10">
        <f t="shared" si="41"/>
        <v>0</v>
      </c>
      <c r="K159" s="10">
        <v>0</v>
      </c>
      <c r="L159" s="8">
        <f t="shared" si="42"/>
        <v>1</v>
      </c>
      <c r="M159" s="18">
        <f t="shared" si="42"/>
        <v>0.49969999999999998</v>
      </c>
      <c r="N159" s="10">
        <f t="shared" si="43"/>
        <v>0</v>
      </c>
      <c r="P159" s="185"/>
      <c r="R159" s="15"/>
      <c r="S159" s="15"/>
    </row>
    <row r="160" spans="1:19">
      <c r="A160" s="80">
        <f t="shared" si="37"/>
        <v>146</v>
      </c>
      <c r="B160" s="185">
        <v>39200</v>
      </c>
      <c r="C160" s="79" t="s">
        <v>266</v>
      </c>
      <c r="D160" s="10">
        <v>-2224.4228855000019</v>
      </c>
      <c r="E160" s="10">
        <v>0</v>
      </c>
      <c r="F160" s="10">
        <f t="shared" si="38"/>
        <v>-2224.4228855000019</v>
      </c>
      <c r="G160" s="8">
        <f t="shared" si="39"/>
        <v>1</v>
      </c>
      <c r="H160" s="18">
        <f t="shared" si="40"/>
        <v>0.49969999999999998</v>
      </c>
      <c r="I160" s="10">
        <f t="shared" si="41"/>
        <v>-1111.544115884351</v>
      </c>
      <c r="K160" s="10">
        <v>2916.8919154423061</v>
      </c>
      <c r="L160" s="8">
        <f t="shared" si="42"/>
        <v>1</v>
      </c>
      <c r="M160" s="18">
        <f t="shared" si="42"/>
        <v>0.49969999999999998</v>
      </c>
      <c r="N160" s="10">
        <f t="shared" si="43"/>
        <v>1457.5708901465202</v>
      </c>
      <c r="P160" s="185"/>
      <c r="R160" s="15"/>
      <c r="S160" s="15"/>
    </row>
    <row r="161" spans="1:19">
      <c r="A161" s="80">
        <f t="shared" si="37"/>
        <v>147</v>
      </c>
      <c r="B161" s="185">
        <v>39300</v>
      </c>
      <c r="C161" s="79" t="s">
        <v>181</v>
      </c>
      <c r="D161" s="10">
        <v>0</v>
      </c>
      <c r="E161" s="10">
        <v>0</v>
      </c>
      <c r="F161" s="10">
        <f t="shared" si="38"/>
        <v>0</v>
      </c>
      <c r="G161" s="8">
        <f t="shared" si="39"/>
        <v>1</v>
      </c>
      <c r="H161" s="18">
        <f t="shared" si="40"/>
        <v>0.49969999999999998</v>
      </c>
      <c r="I161" s="10">
        <f t="shared" si="41"/>
        <v>0</v>
      </c>
      <c r="K161" s="10">
        <v>0</v>
      </c>
      <c r="L161" s="8">
        <f t="shared" si="42"/>
        <v>1</v>
      </c>
      <c r="M161" s="18">
        <f t="shared" si="42"/>
        <v>0.49969999999999998</v>
      </c>
      <c r="N161" s="10">
        <f t="shared" si="43"/>
        <v>0</v>
      </c>
      <c r="P161" s="185"/>
      <c r="R161" s="15"/>
      <c r="S161" s="15"/>
    </row>
    <row r="162" spans="1:19">
      <c r="A162" s="80">
        <f t="shared" si="37"/>
        <v>148</v>
      </c>
      <c r="B162" s="185">
        <v>39400</v>
      </c>
      <c r="C162" s="79" t="s">
        <v>250</v>
      </c>
      <c r="D162" s="10">
        <v>49176.210822000023</v>
      </c>
      <c r="E162" s="10">
        <v>0</v>
      </c>
      <c r="F162" s="10">
        <f t="shared" si="38"/>
        <v>49176.210822000023</v>
      </c>
      <c r="G162" s="8">
        <f t="shared" si="39"/>
        <v>1</v>
      </c>
      <c r="H162" s="18">
        <f t="shared" si="40"/>
        <v>0.49969999999999998</v>
      </c>
      <c r="I162" s="10">
        <f t="shared" si="41"/>
        <v>24573.352547753409</v>
      </c>
      <c r="K162" s="10">
        <v>46331.29022130771</v>
      </c>
      <c r="L162" s="8">
        <f t="shared" si="42"/>
        <v>1</v>
      </c>
      <c r="M162" s="18">
        <f t="shared" si="42"/>
        <v>0.49969999999999998</v>
      </c>
      <c r="N162" s="10">
        <f t="shared" si="43"/>
        <v>23151.745723587461</v>
      </c>
      <c r="P162" s="185"/>
      <c r="R162" s="15"/>
      <c r="S162" s="15"/>
    </row>
    <row r="163" spans="1:19">
      <c r="A163" s="80">
        <f t="shared" si="37"/>
        <v>149</v>
      </c>
      <c r="B163" s="185">
        <v>39600</v>
      </c>
      <c r="C163" s="79" t="s">
        <v>267</v>
      </c>
      <c r="D163" s="10">
        <v>2382.9108519999995</v>
      </c>
      <c r="E163" s="10">
        <v>0</v>
      </c>
      <c r="F163" s="10">
        <f t="shared" si="38"/>
        <v>2382.9108519999995</v>
      </c>
      <c r="G163" s="8">
        <f t="shared" si="39"/>
        <v>1</v>
      </c>
      <c r="H163" s="18">
        <f t="shared" si="40"/>
        <v>0.49969999999999998</v>
      </c>
      <c r="I163" s="10">
        <f t="shared" si="41"/>
        <v>1190.7405527443998</v>
      </c>
      <c r="K163" s="10">
        <v>2076.3490755384619</v>
      </c>
      <c r="L163" s="8">
        <f t="shared" si="42"/>
        <v>1</v>
      </c>
      <c r="M163" s="18">
        <f t="shared" si="42"/>
        <v>0.49969999999999998</v>
      </c>
      <c r="N163" s="10">
        <f t="shared" si="43"/>
        <v>1037.5516330465693</v>
      </c>
      <c r="P163" s="185"/>
      <c r="R163" s="15"/>
      <c r="S163" s="15"/>
    </row>
    <row r="164" spans="1:19">
      <c r="A164" s="80">
        <f t="shared" si="37"/>
        <v>150</v>
      </c>
      <c r="B164" s="185">
        <v>39700</v>
      </c>
      <c r="C164" s="79" t="s">
        <v>254</v>
      </c>
      <c r="D164" s="10">
        <v>-22066.73</v>
      </c>
      <c r="E164" s="10">
        <v>0</v>
      </c>
      <c r="F164" s="10">
        <f t="shared" si="38"/>
        <v>-22066.73</v>
      </c>
      <c r="G164" s="8">
        <f t="shared" si="39"/>
        <v>1</v>
      </c>
      <c r="H164" s="18">
        <f t="shared" si="40"/>
        <v>0.49969999999999998</v>
      </c>
      <c r="I164" s="10">
        <f t="shared" si="41"/>
        <v>-11026.744981</v>
      </c>
      <c r="K164" s="10">
        <v>-22066.730000000003</v>
      </c>
      <c r="L164" s="8">
        <f t="shared" si="42"/>
        <v>1</v>
      </c>
      <c r="M164" s="18">
        <f t="shared" si="42"/>
        <v>0.49969999999999998</v>
      </c>
      <c r="N164" s="10">
        <f t="shared" si="43"/>
        <v>-11026.744981000002</v>
      </c>
      <c r="P164" s="185"/>
      <c r="R164" s="15"/>
      <c r="S164" s="15"/>
    </row>
    <row r="165" spans="1:19">
      <c r="A165" s="80">
        <f t="shared" si="37"/>
        <v>151</v>
      </c>
      <c r="B165" s="185">
        <v>39701</v>
      </c>
      <c r="C165" s="79" t="s">
        <v>164</v>
      </c>
      <c r="D165" s="10">
        <v>0</v>
      </c>
      <c r="E165" s="10">
        <v>0</v>
      </c>
      <c r="F165" s="10">
        <f t="shared" si="38"/>
        <v>0</v>
      </c>
      <c r="G165" s="8">
        <f t="shared" si="39"/>
        <v>1</v>
      </c>
      <c r="H165" s="18">
        <f t="shared" si="40"/>
        <v>0.49969999999999998</v>
      </c>
      <c r="I165" s="10">
        <f t="shared" si="41"/>
        <v>0</v>
      </c>
      <c r="K165" s="10">
        <v>0</v>
      </c>
      <c r="L165" s="8">
        <f t="shared" si="42"/>
        <v>1</v>
      </c>
      <c r="M165" s="18">
        <f t="shared" si="42"/>
        <v>0.49969999999999998</v>
      </c>
      <c r="N165" s="10">
        <f t="shared" si="43"/>
        <v>0</v>
      </c>
      <c r="P165" s="185"/>
      <c r="R165" s="15"/>
      <c r="S165" s="15"/>
    </row>
    <row r="166" spans="1:19">
      <c r="A166" s="80">
        <f t="shared" si="37"/>
        <v>152</v>
      </c>
      <c r="B166" s="186">
        <v>39702</v>
      </c>
      <c r="C166" s="79" t="s">
        <v>164</v>
      </c>
      <c r="D166" s="10">
        <v>0</v>
      </c>
      <c r="E166" s="10">
        <v>0</v>
      </c>
      <c r="F166" s="10">
        <f t="shared" si="38"/>
        <v>0</v>
      </c>
      <c r="G166" s="8">
        <f t="shared" si="39"/>
        <v>1</v>
      </c>
      <c r="H166" s="18">
        <f t="shared" si="40"/>
        <v>0.49969999999999998</v>
      </c>
      <c r="I166" s="10">
        <f t="shared" si="41"/>
        <v>0</v>
      </c>
      <c r="K166" s="10">
        <v>0</v>
      </c>
      <c r="L166" s="8">
        <f t="shared" si="42"/>
        <v>1</v>
      </c>
      <c r="M166" s="18">
        <f t="shared" si="42"/>
        <v>0.49969999999999998</v>
      </c>
      <c r="N166" s="10">
        <f t="shared" si="43"/>
        <v>0</v>
      </c>
      <c r="P166" s="185"/>
      <c r="R166" s="15"/>
      <c r="S166" s="15"/>
    </row>
    <row r="167" spans="1:19">
      <c r="A167" s="80">
        <f t="shared" si="37"/>
        <v>153</v>
      </c>
      <c r="B167" s="186">
        <v>39800</v>
      </c>
      <c r="C167" s="79" t="s">
        <v>256</v>
      </c>
      <c r="D167" s="10">
        <v>-126994.35</v>
      </c>
      <c r="E167" s="10">
        <v>0</v>
      </c>
      <c r="F167" s="10">
        <f t="shared" si="38"/>
        <v>-126994.35</v>
      </c>
      <c r="G167" s="8">
        <f t="shared" si="39"/>
        <v>1</v>
      </c>
      <c r="H167" s="18">
        <f t="shared" si="40"/>
        <v>0.49969999999999998</v>
      </c>
      <c r="I167" s="10">
        <f t="shared" si="41"/>
        <v>-63459.076695000003</v>
      </c>
      <c r="K167" s="10">
        <v>-126994.35000000002</v>
      </c>
      <c r="L167" s="8">
        <f t="shared" si="42"/>
        <v>1</v>
      </c>
      <c r="M167" s="18">
        <f t="shared" si="42"/>
        <v>0.49969999999999998</v>
      </c>
      <c r="N167" s="10">
        <f t="shared" si="43"/>
        <v>-63459.076695000011</v>
      </c>
      <c r="P167" s="185"/>
      <c r="R167" s="15"/>
      <c r="S167" s="15"/>
    </row>
    <row r="168" spans="1:19">
      <c r="A168" s="80">
        <f t="shared" si="37"/>
        <v>154</v>
      </c>
      <c r="B168" s="186">
        <v>39900</v>
      </c>
      <c r="C168" s="79" t="s">
        <v>268</v>
      </c>
      <c r="D168" s="10">
        <v>0</v>
      </c>
      <c r="E168" s="10">
        <v>0</v>
      </c>
      <c r="F168" s="10">
        <f t="shared" si="38"/>
        <v>0</v>
      </c>
      <c r="G168" s="8">
        <f t="shared" si="39"/>
        <v>1</v>
      </c>
      <c r="H168" s="18">
        <f t="shared" si="40"/>
        <v>0.49969999999999998</v>
      </c>
      <c r="I168" s="10">
        <f t="shared" si="41"/>
        <v>0</v>
      </c>
      <c r="K168" s="10">
        <v>0</v>
      </c>
      <c r="L168" s="8">
        <f t="shared" si="42"/>
        <v>1</v>
      </c>
      <c r="M168" s="18">
        <f t="shared" si="42"/>
        <v>0.49969999999999998</v>
      </c>
      <c r="N168" s="10">
        <f t="shared" si="43"/>
        <v>0</v>
      </c>
      <c r="P168" s="185"/>
      <c r="R168" s="15"/>
      <c r="S168" s="15"/>
    </row>
    <row r="169" spans="1:19">
      <c r="A169" s="80">
        <f t="shared" si="37"/>
        <v>155</v>
      </c>
      <c r="B169" s="186">
        <v>39901</v>
      </c>
      <c r="C169" s="79" t="s">
        <v>269</v>
      </c>
      <c r="D169" s="10">
        <v>0</v>
      </c>
      <c r="E169" s="10">
        <v>0</v>
      </c>
      <c r="F169" s="10">
        <f t="shared" si="38"/>
        <v>0</v>
      </c>
      <c r="G169" s="8">
        <f t="shared" si="39"/>
        <v>1</v>
      </c>
      <c r="H169" s="18">
        <f t="shared" si="40"/>
        <v>0.49969999999999998</v>
      </c>
      <c r="I169" s="10">
        <f t="shared" si="41"/>
        <v>0</v>
      </c>
      <c r="K169" s="10">
        <v>0</v>
      </c>
      <c r="L169" s="8">
        <f t="shared" si="42"/>
        <v>1</v>
      </c>
      <c r="M169" s="18">
        <f t="shared" si="42"/>
        <v>0.49969999999999998</v>
      </c>
      <c r="N169" s="10">
        <f t="shared" si="43"/>
        <v>0</v>
      </c>
      <c r="P169" s="185"/>
      <c r="R169" s="15"/>
      <c r="S169" s="15"/>
    </row>
    <row r="170" spans="1:19">
      <c r="A170" s="80">
        <f t="shared" si="37"/>
        <v>156</v>
      </c>
      <c r="B170" s="186">
        <v>39902</v>
      </c>
      <c r="C170" s="79" t="s">
        <v>270</v>
      </c>
      <c r="D170" s="10">
        <v>0</v>
      </c>
      <c r="E170" s="10">
        <v>0</v>
      </c>
      <c r="F170" s="10">
        <f t="shared" si="38"/>
        <v>0</v>
      </c>
      <c r="G170" s="8">
        <f t="shared" si="39"/>
        <v>1</v>
      </c>
      <c r="H170" s="18">
        <f t="shared" si="40"/>
        <v>0.49969999999999998</v>
      </c>
      <c r="I170" s="10">
        <f t="shared" si="41"/>
        <v>0</v>
      </c>
      <c r="K170" s="10">
        <v>0</v>
      </c>
      <c r="L170" s="8">
        <f t="shared" si="42"/>
        <v>1</v>
      </c>
      <c r="M170" s="18">
        <f t="shared" si="42"/>
        <v>0.49969999999999998</v>
      </c>
      <c r="N170" s="10">
        <f t="shared" si="43"/>
        <v>0</v>
      </c>
      <c r="P170" s="185"/>
      <c r="R170" s="15"/>
      <c r="S170" s="15"/>
    </row>
    <row r="171" spans="1:19">
      <c r="A171" s="80">
        <f t="shared" si="37"/>
        <v>157</v>
      </c>
      <c r="B171" s="186">
        <v>39903</v>
      </c>
      <c r="C171" s="79" t="s">
        <v>257</v>
      </c>
      <c r="D171" s="10">
        <v>17272.032000000007</v>
      </c>
      <c r="E171" s="10">
        <v>0</v>
      </c>
      <c r="F171" s="10">
        <f t="shared" si="38"/>
        <v>17272.032000000007</v>
      </c>
      <c r="G171" s="8">
        <f t="shared" si="39"/>
        <v>1</v>
      </c>
      <c r="H171" s="18">
        <f t="shared" si="40"/>
        <v>0.49969999999999998</v>
      </c>
      <c r="I171" s="10">
        <f t="shared" si="41"/>
        <v>8630.834390400003</v>
      </c>
      <c r="K171" s="10">
        <v>15821.045153846158</v>
      </c>
      <c r="L171" s="8">
        <f t="shared" si="42"/>
        <v>1</v>
      </c>
      <c r="M171" s="18">
        <f t="shared" si="42"/>
        <v>0.49969999999999998</v>
      </c>
      <c r="N171" s="10">
        <f t="shared" si="43"/>
        <v>7905.7762633769253</v>
      </c>
      <c r="P171" s="185"/>
      <c r="R171" s="15"/>
      <c r="S171" s="15"/>
    </row>
    <row r="172" spans="1:19">
      <c r="A172" s="80">
        <f t="shared" si="37"/>
        <v>158</v>
      </c>
      <c r="B172" s="186">
        <v>39906</v>
      </c>
      <c r="C172" s="79" t="s">
        <v>258</v>
      </c>
      <c r="D172" s="10">
        <v>0</v>
      </c>
      <c r="E172" s="10">
        <v>0</v>
      </c>
      <c r="F172" s="10">
        <f t="shared" si="38"/>
        <v>0</v>
      </c>
      <c r="G172" s="8">
        <f t="shared" si="39"/>
        <v>1</v>
      </c>
      <c r="H172" s="18">
        <f t="shared" si="40"/>
        <v>0.49969999999999998</v>
      </c>
      <c r="I172" s="10">
        <f t="shared" si="41"/>
        <v>0</v>
      </c>
      <c r="K172" s="10">
        <v>0</v>
      </c>
      <c r="L172" s="8">
        <f t="shared" si="42"/>
        <v>1</v>
      </c>
      <c r="M172" s="18">
        <f t="shared" si="42"/>
        <v>0.49969999999999998</v>
      </c>
      <c r="N172" s="10">
        <f t="shared" si="43"/>
        <v>0</v>
      </c>
      <c r="P172" s="185"/>
      <c r="R172" s="15"/>
      <c r="S172" s="15"/>
    </row>
    <row r="173" spans="1:19">
      <c r="A173" s="80">
        <f t="shared" si="37"/>
        <v>159</v>
      </c>
      <c r="B173" s="186">
        <v>39907</v>
      </c>
      <c r="C173" s="79" t="s">
        <v>259</v>
      </c>
      <c r="D173" s="10">
        <v>43521.909999999989</v>
      </c>
      <c r="E173" s="10">
        <v>0</v>
      </c>
      <c r="F173" s="10">
        <f t="shared" si="38"/>
        <v>43521.909999999989</v>
      </c>
      <c r="G173" s="8">
        <f t="shared" si="39"/>
        <v>1</v>
      </c>
      <c r="H173" s="18">
        <f t="shared" si="40"/>
        <v>0.49969999999999998</v>
      </c>
      <c r="I173" s="10">
        <f t="shared" si="41"/>
        <v>21747.898426999993</v>
      </c>
      <c r="K173" s="10">
        <v>42769.279230769214</v>
      </c>
      <c r="L173" s="8">
        <f t="shared" si="42"/>
        <v>1</v>
      </c>
      <c r="M173" s="18">
        <f t="shared" si="42"/>
        <v>0.49969999999999998</v>
      </c>
      <c r="N173" s="10">
        <f t="shared" si="43"/>
        <v>21371.808831615377</v>
      </c>
      <c r="P173" s="185"/>
      <c r="R173" s="15"/>
      <c r="S173" s="15"/>
    </row>
    <row r="174" spans="1:19">
      <c r="A174" s="80">
        <f t="shared" si="37"/>
        <v>160</v>
      </c>
      <c r="B174" s="186">
        <v>39908</v>
      </c>
      <c r="C174" s="79" t="s">
        <v>260</v>
      </c>
      <c r="D174" s="10">
        <v>0</v>
      </c>
      <c r="E174" s="10">
        <v>0</v>
      </c>
      <c r="F174" s="10">
        <f t="shared" si="38"/>
        <v>0</v>
      </c>
      <c r="G174" s="8">
        <f t="shared" si="39"/>
        <v>1</v>
      </c>
      <c r="H174" s="18">
        <f t="shared" si="40"/>
        <v>0.49969999999999998</v>
      </c>
      <c r="I174" s="10">
        <f t="shared" si="41"/>
        <v>0</v>
      </c>
      <c r="K174" s="10">
        <v>0</v>
      </c>
      <c r="L174" s="8">
        <f t="shared" si="42"/>
        <v>1</v>
      </c>
      <c r="M174" s="18">
        <f t="shared" si="42"/>
        <v>0.49969999999999998</v>
      </c>
      <c r="N174" s="10">
        <f t="shared" si="43"/>
        <v>0</v>
      </c>
      <c r="P174" s="185"/>
      <c r="R174" s="15"/>
      <c r="S174" s="15"/>
    </row>
    <row r="175" spans="1:19">
      <c r="A175" s="80">
        <f t="shared" si="37"/>
        <v>161</v>
      </c>
      <c r="B175" s="186" t="s">
        <v>261</v>
      </c>
      <c r="C175" s="79" t="s">
        <v>262</v>
      </c>
      <c r="D175" s="10">
        <v>52517.30000000001</v>
      </c>
      <c r="F175" s="10">
        <f t="shared" si="38"/>
        <v>52517.30000000001</v>
      </c>
      <c r="G175" s="8">
        <f t="shared" si="39"/>
        <v>1</v>
      </c>
      <c r="H175" s="18">
        <f t="shared" si="40"/>
        <v>0.49969999999999998</v>
      </c>
      <c r="I175" s="17">
        <f t="shared" si="41"/>
        <v>26242.894810000005</v>
      </c>
      <c r="K175" s="10">
        <v>52517.30000000001</v>
      </c>
      <c r="L175" s="8">
        <f t="shared" si="42"/>
        <v>1</v>
      </c>
      <c r="M175" s="18">
        <f t="shared" si="42"/>
        <v>0.49969999999999998</v>
      </c>
      <c r="N175" s="17">
        <f t="shared" si="43"/>
        <v>26242.894810000005</v>
      </c>
      <c r="R175" s="15"/>
      <c r="S175" s="15"/>
    </row>
    <row r="176" spans="1:19">
      <c r="A176" s="80">
        <f t="shared" si="37"/>
        <v>162</v>
      </c>
      <c r="B176" s="108"/>
      <c r="C176" s="79"/>
      <c r="D176" s="141"/>
      <c r="E176" s="141"/>
      <c r="F176" s="141"/>
      <c r="K176" s="28"/>
    </row>
    <row r="177" spans="1:19">
      <c r="A177" s="80">
        <f t="shared" si="37"/>
        <v>163</v>
      </c>
      <c r="B177" s="108"/>
      <c r="C177" s="79" t="s">
        <v>173</v>
      </c>
      <c r="D177" s="14">
        <f>SUM(D154:D175)</f>
        <v>189691.45246700008</v>
      </c>
      <c r="E177" s="14">
        <f>SUM(E154:E175)</f>
        <v>0</v>
      </c>
      <c r="F177" s="14">
        <f>SUM(F154:F175)</f>
        <v>189691.45246700008</v>
      </c>
      <c r="I177" s="14">
        <f>SUM(I154:I175)</f>
        <v>94788.818797759974</v>
      </c>
      <c r="K177" s="14">
        <f>SUM(K154:K175)</f>
        <v>185626.35835650002</v>
      </c>
      <c r="N177" s="14">
        <f>SUM(N154:N175)</f>
        <v>92757.491270743078</v>
      </c>
    </row>
    <row r="178" spans="1:19">
      <c r="A178" s="80">
        <f t="shared" si="37"/>
        <v>164</v>
      </c>
      <c r="B178" s="108"/>
      <c r="C178" s="79"/>
    </row>
    <row r="179" spans="1:19" ht="15.75" thickBot="1">
      <c r="A179" s="80">
        <f t="shared" si="37"/>
        <v>165</v>
      </c>
      <c r="B179" s="108"/>
      <c r="C179" s="79" t="s">
        <v>271</v>
      </c>
      <c r="D179" s="105">
        <f>D126+D151+D177</f>
        <v>189691.45246700008</v>
      </c>
      <c r="E179" s="105">
        <f>E126+E151+E177</f>
        <v>0</v>
      </c>
      <c r="F179" s="105">
        <f>F126+F151+F177</f>
        <v>189691.45246700008</v>
      </c>
      <c r="I179" s="105">
        <f>I126+I151+I177</f>
        <v>94788.818797759974</v>
      </c>
      <c r="K179" s="105">
        <f>K126+K151+K177</f>
        <v>185626.35835650002</v>
      </c>
      <c r="N179" s="105">
        <f>N126+N151+N177</f>
        <v>92757.491270743078</v>
      </c>
    </row>
    <row r="180" spans="1:19" ht="15.75" thickTop="1">
      <c r="A180" s="80">
        <f t="shared" si="37"/>
        <v>166</v>
      </c>
      <c r="B180" s="108"/>
      <c r="D180" s="10"/>
      <c r="E180" s="19"/>
    </row>
    <row r="181" spans="1:19" ht="15.75">
      <c r="A181" s="80">
        <f t="shared" si="37"/>
        <v>167</v>
      </c>
      <c r="B181" s="16" t="s">
        <v>187</v>
      </c>
      <c r="D181" s="10"/>
      <c r="E181" s="19"/>
    </row>
    <row r="182" spans="1:19">
      <c r="A182" s="80">
        <f t="shared" si="37"/>
        <v>168</v>
      </c>
      <c r="D182" s="10"/>
    </row>
    <row r="183" spans="1:19">
      <c r="A183" s="80">
        <f t="shared" si="37"/>
        <v>169</v>
      </c>
      <c r="B183" s="108"/>
      <c r="C183" s="6" t="s">
        <v>178</v>
      </c>
      <c r="D183" s="10"/>
    </row>
    <row r="184" spans="1:19">
      <c r="A184" s="80">
        <f t="shared" si="37"/>
        <v>170</v>
      </c>
      <c r="B184" s="185">
        <v>39000</v>
      </c>
      <c r="C184" s="79" t="s">
        <v>242</v>
      </c>
      <c r="D184" s="14">
        <v>1369503.3121520991</v>
      </c>
      <c r="E184" s="20">
        <v>0</v>
      </c>
      <c r="F184" s="14">
        <f t="shared" ref="F184:F223" si="44">D184+E184</f>
        <v>1369503.3121520991</v>
      </c>
      <c r="G184" s="18">
        <v>9.1300000000000006E-2</v>
      </c>
      <c r="H184" s="18">
        <v>0.49969999999999998</v>
      </c>
      <c r="I184" s="10">
        <f t="shared" ref="I184:I223" si="45">F184*G184*H184</f>
        <v>62480.315504023478</v>
      </c>
      <c r="K184" s="14">
        <v>1294851.6772014131</v>
      </c>
      <c r="L184" s="18">
        <f>G184</f>
        <v>9.1300000000000006E-2</v>
      </c>
      <c r="M184" s="18">
        <f t="shared" ref="M184:M223" si="46">H184</f>
        <v>0.49969999999999998</v>
      </c>
      <c r="N184" s="14">
        <f t="shared" ref="N184:N223" si="47">K184*L184*M184</f>
        <v>59074.513076805961</v>
      </c>
      <c r="P184" s="18"/>
      <c r="R184" s="15"/>
      <c r="S184" s="15"/>
    </row>
    <row r="185" spans="1:19">
      <c r="A185" s="80">
        <f t="shared" si="37"/>
        <v>171</v>
      </c>
      <c r="B185" s="185">
        <v>39005</v>
      </c>
      <c r="C185" s="79" t="s">
        <v>272</v>
      </c>
      <c r="D185" s="10">
        <v>5789685.0418900028</v>
      </c>
      <c r="E185" s="20">
        <v>0</v>
      </c>
      <c r="F185" s="10">
        <f t="shared" si="44"/>
        <v>5789685.0418900028</v>
      </c>
      <c r="G185" s="18">
        <v>1</v>
      </c>
      <c r="H185" s="18">
        <v>1.503839E-2</v>
      </c>
      <c r="I185" s="10">
        <f t="shared" si="45"/>
        <v>87067.541637108196</v>
      </c>
      <c r="K185" s="10">
        <v>5608831.5812780792</v>
      </c>
      <c r="L185" s="18">
        <f t="shared" ref="L185:L223" si="48">G185</f>
        <v>1</v>
      </c>
      <c r="M185" s="18">
        <f t="shared" si="46"/>
        <v>1.503839E-2</v>
      </c>
      <c r="N185" s="10">
        <f t="shared" si="47"/>
        <v>84347.796763576451</v>
      </c>
      <c r="P185" s="18"/>
      <c r="R185" s="15"/>
      <c r="S185" s="15"/>
    </row>
    <row r="186" spans="1:19">
      <c r="A186" s="80">
        <f t="shared" si="37"/>
        <v>172</v>
      </c>
      <c r="B186" s="185">
        <v>39009</v>
      </c>
      <c r="C186" s="79" t="s">
        <v>246</v>
      </c>
      <c r="D186" s="10">
        <v>10396845.161311142</v>
      </c>
      <c r="E186" s="20">
        <v>0</v>
      </c>
      <c r="F186" s="10">
        <f t="shared" si="44"/>
        <v>10396845.161311142</v>
      </c>
      <c r="G186" s="18">
        <v>9.1300000000000006E-2</v>
      </c>
      <c r="H186" s="18">
        <v>0.49969999999999998</v>
      </c>
      <c r="I186" s="10">
        <f t="shared" si="45"/>
        <v>474331.21202488535</v>
      </c>
      <c r="K186" s="10">
        <v>10149389.677158991</v>
      </c>
      <c r="L186" s="18">
        <f t="shared" si="48"/>
        <v>9.1300000000000006E-2</v>
      </c>
      <c r="M186" s="18">
        <f t="shared" si="46"/>
        <v>0.49969999999999998</v>
      </c>
      <c r="N186" s="10">
        <f t="shared" si="47"/>
        <v>463041.64697905059</v>
      </c>
      <c r="P186" s="18"/>
      <c r="R186" s="15"/>
      <c r="S186" s="15"/>
    </row>
    <row r="187" spans="1:19">
      <c r="A187" s="80">
        <f t="shared" si="37"/>
        <v>173</v>
      </c>
      <c r="B187" s="185">
        <v>39020</v>
      </c>
      <c r="C187" s="79" t="s">
        <v>189</v>
      </c>
      <c r="D187" s="10">
        <v>1983.2924619999997</v>
      </c>
      <c r="E187" s="20">
        <v>0</v>
      </c>
      <c r="F187" s="10">
        <f t="shared" si="44"/>
        <v>1983.2924619999997</v>
      </c>
      <c r="G187" s="18">
        <v>1</v>
      </c>
      <c r="H187" s="18">
        <v>5.5924710000000002E-2</v>
      </c>
      <c r="I187" s="10">
        <f t="shared" si="45"/>
        <v>110.915055782536</v>
      </c>
      <c r="K187" s="10">
        <v>1667.6179705384616</v>
      </c>
      <c r="L187" s="18">
        <f t="shared" si="48"/>
        <v>1</v>
      </c>
      <c r="M187" s="18">
        <f t="shared" si="46"/>
        <v>5.5924710000000002E-2</v>
      </c>
      <c r="N187" s="10">
        <f t="shared" si="47"/>
        <v>93.261051393152016</v>
      </c>
      <c r="P187" s="18"/>
      <c r="R187" s="15"/>
      <c r="S187" s="15"/>
    </row>
    <row r="188" spans="1:19">
      <c r="A188" s="80">
        <f t="shared" si="37"/>
        <v>174</v>
      </c>
      <c r="B188" s="185">
        <v>39029</v>
      </c>
      <c r="C188" s="79" t="s">
        <v>190</v>
      </c>
      <c r="D188" s="10">
        <v>16451.908463000007</v>
      </c>
      <c r="E188" s="20">
        <v>0</v>
      </c>
      <c r="F188" s="10">
        <f t="shared" si="44"/>
        <v>16451.908463000007</v>
      </c>
      <c r="G188" s="18">
        <v>1</v>
      </c>
      <c r="H188" s="18">
        <v>5.5924710000000002E-2</v>
      </c>
      <c r="I188" s="10">
        <f t="shared" si="45"/>
        <v>920.06820973982121</v>
      </c>
      <c r="K188" s="10">
        <v>15103.897278500004</v>
      </c>
      <c r="L188" s="18">
        <f t="shared" si="48"/>
        <v>1</v>
      </c>
      <c r="M188" s="18">
        <f t="shared" si="46"/>
        <v>5.5924710000000002E-2</v>
      </c>
      <c r="N188" s="10">
        <f t="shared" si="47"/>
        <v>844.68107516990199</v>
      </c>
      <c r="P188" s="18"/>
      <c r="R188" s="15"/>
      <c r="S188" s="15"/>
    </row>
    <row r="189" spans="1:19">
      <c r="A189" s="80">
        <f t="shared" si="37"/>
        <v>175</v>
      </c>
      <c r="B189" s="185">
        <v>39100</v>
      </c>
      <c r="C189" s="79" t="s">
        <v>247</v>
      </c>
      <c r="D189" s="10">
        <v>3598463.8373219697</v>
      </c>
      <c r="E189" s="20">
        <v>0</v>
      </c>
      <c r="F189" s="10">
        <f t="shared" si="44"/>
        <v>3598463.8373219697</v>
      </c>
      <c r="G189" s="18">
        <v>9.1300000000000006E-2</v>
      </c>
      <c r="H189" s="18">
        <v>0.49969999999999998</v>
      </c>
      <c r="I189" s="10">
        <f t="shared" si="45"/>
        <v>164171.31224924367</v>
      </c>
      <c r="K189" s="10">
        <v>3390686.4171291823</v>
      </c>
      <c r="L189" s="18">
        <f t="shared" si="48"/>
        <v>9.1300000000000006E-2</v>
      </c>
      <c r="M189" s="18">
        <f t="shared" si="46"/>
        <v>0.49969999999999998</v>
      </c>
      <c r="N189" s="10">
        <f t="shared" si="47"/>
        <v>154691.96404098201</v>
      </c>
      <c r="P189" s="18"/>
      <c r="R189" s="15"/>
      <c r="S189" s="15"/>
    </row>
    <row r="190" spans="1:19">
      <c r="A190" s="80">
        <f t="shared" si="37"/>
        <v>176</v>
      </c>
      <c r="B190" s="185">
        <v>39102</v>
      </c>
      <c r="C190" s="79" t="s">
        <v>273</v>
      </c>
      <c r="D190" s="10">
        <v>1.26</v>
      </c>
      <c r="E190" s="20">
        <v>0</v>
      </c>
      <c r="F190" s="10">
        <f t="shared" si="44"/>
        <v>1.26</v>
      </c>
      <c r="G190" s="18">
        <v>9.1300000000000006E-2</v>
      </c>
      <c r="H190" s="18">
        <v>0.49969999999999998</v>
      </c>
      <c r="I190" s="10">
        <f t="shared" si="45"/>
        <v>5.7484488600000008E-2</v>
      </c>
      <c r="K190" s="10">
        <v>1.26</v>
      </c>
      <c r="L190" s="18">
        <f t="shared" si="48"/>
        <v>9.1300000000000006E-2</v>
      </c>
      <c r="M190" s="18">
        <f t="shared" si="46"/>
        <v>0.49969999999999998</v>
      </c>
      <c r="N190" s="10">
        <f t="shared" si="47"/>
        <v>5.7484488600000008E-2</v>
      </c>
      <c r="P190" s="18"/>
      <c r="R190" s="15"/>
      <c r="S190" s="15"/>
    </row>
    <row r="191" spans="1:19">
      <c r="A191" s="80">
        <f t="shared" si="37"/>
        <v>177</v>
      </c>
      <c r="B191" s="185">
        <v>39103</v>
      </c>
      <c r="C191" s="79" t="s">
        <v>215</v>
      </c>
      <c r="D191" s="10">
        <v>0.45</v>
      </c>
      <c r="E191" s="20">
        <v>0</v>
      </c>
      <c r="F191" s="10">
        <f t="shared" si="44"/>
        <v>0.45</v>
      </c>
      <c r="G191" s="18">
        <v>9.1300000000000006E-2</v>
      </c>
      <c r="H191" s="18">
        <v>0.49969999999999998</v>
      </c>
      <c r="I191" s="10">
        <f t="shared" si="45"/>
        <v>2.0530174500000001E-2</v>
      </c>
      <c r="K191" s="10">
        <v>0.45000000000000012</v>
      </c>
      <c r="L191" s="18">
        <f t="shared" si="48"/>
        <v>9.1300000000000006E-2</v>
      </c>
      <c r="M191" s="18">
        <f t="shared" si="46"/>
        <v>0.49969999999999998</v>
      </c>
      <c r="N191" s="10">
        <f t="shared" si="47"/>
        <v>2.0530174500000008E-2</v>
      </c>
      <c r="P191" s="18"/>
      <c r="R191" s="15"/>
      <c r="S191" s="15"/>
    </row>
    <row r="192" spans="1:19">
      <c r="A192" s="80">
        <f t="shared" si="37"/>
        <v>178</v>
      </c>
      <c r="B192" s="185">
        <v>39104</v>
      </c>
      <c r="C192" s="79" t="s">
        <v>274</v>
      </c>
      <c r="D192" s="10">
        <v>51906.093509999992</v>
      </c>
      <c r="E192" s="20">
        <v>0</v>
      </c>
      <c r="F192" s="10">
        <f t="shared" si="44"/>
        <v>51906.093509999992</v>
      </c>
      <c r="G192" s="18">
        <f>G185</f>
        <v>1</v>
      </c>
      <c r="H192" s="18">
        <f>H185</f>
        <v>1.503839E-2</v>
      </c>
      <c r="I192" s="10">
        <f t="shared" si="45"/>
        <v>780.58407757984878</v>
      </c>
      <c r="K192" s="10">
        <v>49635.570945000007</v>
      </c>
      <c r="L192" s="18">
        <f t="shared" si="48"/>
        <v>1</v>
      </c>
      <c r="M192" s="18">
        <f t="shared" si="46"/>
        <v>1.503839E-2</v>
      </c>
      <c r="N192" s="10">
        <f t="shared" si="47"/>
        <v>746.43907374357866</v>
      </c>
      <c r="P192" s="18"/>
      <c r="R192" s="15"/>
      <c r="S192" s="15"/>
    </row>
    <row r="193" spans="1:19">
      <c r="A193" s="80">
        <f t="shared" si="37"/>
        <v>179</v>
      </c>
      <c r="B193" s="185">
        <v>39120</v>
      </c>
      <c r="C193" s="79" t="s">
        <v>193</v>
      </c>
      <c r="D193" s="10">
        <v>184288.17626000004</v>
      </c>
      <c r="E193" s="20">
        <v>0</v>
      </c>
      <c r="F193" s="10">
        <f t="shared" si="44"/>
        <v>184288.17626000004</v>
      </c>
      <c r="G193" s="18">
        <v>1</v>
      </c>
      <c r="H193" s="18">
        <f>H188</f>
        <v>5.5924710000000002E-2</v>
      </c>
      <c r="I193" s="10">
        <f t="shared" si="45"/>
        <v>10306.262813769386</v>
      </c>
      <c r="K193" s="10">
        <v>174893.8397623077</v>
      </c>
      <c r="L193" s="18">
        <f t="shared" si="48"/>
        <v>1</v>
      </c>
      <c r="M193" s="18">
        <f t="shared" si="46"/>
        <v>5.5924710000000002E-2</v>
      </c>
      <c r="N193" s="10">
        <f t="shared" si="47"/>
        <v>9780.8872694935271</v>
      </c>
      <c r="P193" s="18"/>
      <c r="R193" s="15"/>
      <c r="S193" s="15"/>
    </row>
    <row r="194" spans="1:19">
      <c r="A194" s="80">
        <f t="shared" si="37"/>
        <v>180</v>
      </c>
      <c r="B194" s="185">
        <v>39200</v>
      </c>
      <c r="C194" s="79" t="s">
        <v>248</v>
      </c>
      <c r="D194" s="10">
        <v>212447.20665750001</v>
      </c>
      <c r="E194" s="20">
        <v>0</v>
      </c>
      <c r="F194" s="10">
        <f t="shared" si="44"/>
        <v>212447.20665750001</v>
      </c>
      <c r="G194" s="18">
        <v>9.1300000000000006E-2</v>
      </c>
      <c r="H194" s="18">
        <v>0.49969999999999998</v>
      </c>
      <c r="I194" s="10">
        <f t="shared" si="45"/>
        <v>9692.3960549245257</v>
      </c>
      <c r="K194" s="10">
        <v>203446.90256163463</v>
      </c>
      <c r="L194" s="18">
        <f t="shared" si="48"/>
        <v>9.1300000000000006E-2</v>
      </c>
      <c r="M194" s="18">
        <f t="shared" si="46"/>
        <v>0.49969999999999998</v>
      </c>
      <c r="N194" s="10">
        <f t="shared" si="47"/>
        <v>9281.7786912774591</v>
      </c>
      <c r="P194" s="18"/>
      <c r="R194" s="15"/>
      <c r="S194" s="15"/>
    </row>
    <row r="195" spans="1:19">
      <c r="A195" s="80">
        <f t="shared" si="37"/>
        <v>181</v>
      </c>
      <c r="B195" s="185">
        <v>39300</v>
      </c>
      <c r="C195" s="79" t="s">
        <v>275</v>
      </c>
      <c r="D195" s="10">
        <v>0</v>
      </c>
      <c r="E195" s="20">
        <v>0</v>
      </c>
      <c r="F195" s="10">
        <f t="shared" si="44"/>
        <v>0</v>
      </c>
      <c r="G195" s="18">
        <v>9.1300000000000006E-2</v>
      </c>
      <c r="H195" s="18">
        <v>0.49969999999999998</v>
      </c>
      <c r="I195" s="10">
        <f t="shared" si="45"/>
        <v>0</v>
      </c>
      <c r="K195" s="10">
        <v>0</v>
      </c>
      <c r="L195" s="18">
        <f t="shared" si="48"/>
        <v>9.1300000000000006E-2</v>
      </c>
      <c r="M195" s="18">
        <f t="shared" si="46"/>
        <v>0.49969999999999998</v>
      </c>
      <c r="N195" s="10">
        <f t="shared" si="47"/>
        <v>0</v>
      </c>
      <c r="P195" s="18"/>
      <c r="R195" s="15"/>
      <c r="S195" s="15"/>
    </row>
    <row r="196" spans="1:19">
      <c r="A196" s="80">
        <f t="shared" si="37"/>
        <v>182</v>
      </c>
      <c r="B196" s="185">
        <v>39400</v>
      </c>
      <c r="C196" s="79" t="s">
        <v>250</v>
      </c>
      <c r="D196" s="10">
        <v>24436.552236000003</v>
      </c>
      <c r="E196" s="20">
        <v>0</v>
      </c>
      <c r="F196" s="10">
        <f t="shared" si="44"/>
        <v>24436.552236000003</v>
      </c>
      <c r="G196" s="18">
        <v>9.1300000000000006E-2</v>
      </c>
      <c r="H196" s="18">
        <v>0.49969999999999998</v>
      </c>
      <c r="I196" s="10">
        <f t="shared" si="45"/>
        <v>1114.8592924076561</v>
      </c>
      <c r="K196" s="10">
        <v>39979.032525076924</v>
      </c>
      <c r="L196" s="18">
        <f t="shared" si="48"/>
        <v>9.1300000000000006E-2</v>
      </c>
      <c r="M196" s="18">
        <f t="shared" si="46"/>
        <v>0.49969999999999998</v>
      </c>
      <c r="N196" s="10">
        <f t="shared" si="47"/>
        <v>1823.9478090688997</v>
      </c>
      <c r="P196" s="18"/>
      <c r="R196" s="15"/>
      <c r="S196" s="15"/>
    </row>
    <row r="197" spans="1:19">
      <c r="A197" s="80">
        <f t="shared" si="37"/>
        <v>183</v>
      </c>
      <c r="B197" s="185">
        <v>39420</v>
      </c>
      <c r="C197" s="79" t="s">
        <v>194</v>
      </c>
      <c r="D197" s="10">
        <v>388.07</v>
      </c>
      <c r="E197" s="20">
        <v>0</v>
      </c>
      <c r="F197" s="10">
        <f t="shared" si="44"/>
        <v>388.07</v>
      </c>
      <c r="G197" s="18">
        <v>1</v>
      </c>
      <c r="H197" s="18">
        <f>H188</f>
        <v>5.5924710000000002E-2</v>
      </c>
      <c r="I197" s="10">
        <f>F197*G197*H197</f>
        <v>21.7027022097</v>
      </c>
      <c r="K197" s="10">
        <v>388.07</v>
      </c>
      <c r="L197" s="18">
        <f t="shared" si="48"/>
        <v>1</v>
      </c>
      <c r="M197" s="18">
        <f t="shared" si="46"/>
        <v>5.5924710000000002E-2</v>
      </c>
      <c r="N197" s="10">
        <f t="shared" si="47"/>
        <v>21.7027022097</v>
      </c>
      <c r="P197" s="18"/>
      <c r="R197" s="15"/>
      <c r="S197" s="15"/>
    </row>
    <row r="198" spans="1:19">
      <c r="A198" s="80">
        <f t="shared" si="37"/>
        <v>184</v>
      </c>
      <c r="B198" s="185">
        <v>39500</v>
      </c>
      <c r="C198" s="79" t="s">
        <v>276</v>
      </c>
      <c r="D198" s="10">
        <v>0</v>
      </c>
      <c r="E198" s="20">
        <v>0</v>
      </c>
      <c r="F198" s="10">
        <f t="shared" si="44"/>
        <v>0</v>
      </c>
      <c r="G198" s="18">
        <v>9.1300000000000006E-2</v>
      </c>
      <c r="H198" s="18">
        <v>0.49969999999999998</v>
      </c>
      <c r="I198" s="10">
        <f t="shared" si="45"/>
        <v>0</v>
      </c>
      <c r="K198" s="10">
        <v>0</v>
      </c>
      <c r="L198" s="18">
        <f t="shared" si="48"/>
        <v>9.1300000000000006E-2</v>
      </c>
      <c r="M198" s="18">
        <f t="shared" si="46"/>
        <v>0.49969999999999998</v>
      </c>
      <c r="N198" s="10">
        <f t="shared" si="47"/>
        <v>0</v>
      </c>
      <c r="P198" s="18"/>
      <c r="R198" s="15"/>
      <c r="S198" s="15"/>
    </row>
    <row r="199" spans="1:19">
      <c r="A199" s="80">
        <f t="shared" si="37"/>
        <v>185</v>
      </c>
      <c r="B199" s="185">
        <v>39700</v>
      </c>
      <c r="C199" s="79" t="s">
        <v>254</v>
      </c>
      <c r="D199" s="10">
        <v>119245.05279228657</v>
      </c>
      <c r="E199" s="20">
        <v>0</v>
      </c>
      <c r="F199" s="10">
        <f t="shared" si="44"/>
        <v>119245.05279228657</v>
      </c>
      <c r="G199" s="18">
        <v>9.1300000000000006E-2</v>
      </c>
      <c r="H199" s="18">
        <v>0.49969999999999998</v>
      </c>
      <c r="I199" s="10">
        <f t="shared" si="45"/>
        <v>5440.2705379719018</v>
      </c>
      <c r="K199" s="10">
        <v>99915.60355605153</v>
      </c>
      <c r="L199" s="18">
        <f t="shared" si="48"/>
        <v>9.1300000000000006E-2</v>
      </c>
      <c r="M199" s="18">
        <f t="shared" si="46"/>
        <v>0.49969999999999998</v>
      </c>
      <c r="N199" s="10">
        <f t="shared" si="47"/>
        <v>4558.4106139523528</v>
      </c>
      <c r="P199" s="18"/>
      <c r="R199" s="15"/>
      <c r="S199" s="15"/>
    </row>
    <row r="200" spans="1:19">
      <c r="A200" s="80">
        <f t="shared" si="37"/>
        <v>186</v>
      </c>
      <c r="B200" s="185">
        <v>39720</v>
      </c>
      <c r="C200" s="79" t="s">
        <v>196</v>
      </c>
      <c r="D200" s="10">
        <v>10796.604639999998</v>
      </c>
      <c r="E200" s="20">
        <v>0</v>
      </c>
      <c r="F200" s="10">
        <f t="shared" si="44"/>
        <v>10796.604639999998</v>
      </c>
      <c r="G200" s="18">
        <v>1</v>
      </c>
      <c r="H200" s="18">
        <f>H188</f>
        <v>5.5924710000000002E-2</v>
      </c>
      <c r="I200" s="10">
        <f t="shared" si="45"/>
        <v>603.7969834766543</v>
      </c>
      <c r="K200" s="10">
        <v>8502.1847107692283</v>
      </c>
      <c r="L200" s="18">
        <f t="shared" si="48"/>
        <v>1</v>
      </c>
      <c r="M200" s="18">
        <f t="shared" si="46"/>
        <v>5.5924710000000002E-2</v>
      </c>
      <c r="N200" s="10">
        <f t="shared" si="47"/>
        <v>475.482214316203</v>
      </c>
      <c r="P200" s="18"/>
      <c r="R200" s="15"/>
      <c r="S200" s="15"/>
    </row>
    <row r="201" spans="1:19">
      <c r="A201" s="80">
        <f t="shared" si="37"/>
        <v>187</v>
      </c>
      <c r="B201" s="185">
        <v>39800</v>
      </c>
      <c r="C201" s="79" t="s">
        <v>256</v>
      </c>
      <c r="D201" s="10">
        <v>45620.451838000023</v>
      </c>
      <c r="E201" s="20">
        <v>0</v>
      </c>
      <c r="F201" s="10">
        <f t="shared" si="44"/>
        <v>45620.451838000023</v>
      </c>
      <c r="G201" s="18">
        <f>$G$184</f>
        <v>9.1300000000000006E-2</v>
      </c>
      <c r="H201" s="18">
        <f>$H$184</f>
        <v>0.49969999999999998</v>
      </c>
      <c r="I201" s="10">
        <f t="shared" si="45"/>
        <v>2081.3240822288585</v>
      </c>
      <c r="K201" s="10">
        <v>42276.527417923084</v>
      </c>
      <c r="L201" s="18">
        <f t="shared" si="48"/>
        <v>9.1300000000000006E-2</v>
      </c>
      <c r="M201" s="18">
        <f t="shared" si="46"/>
        <v>0.49969999999999998</v>
      </c>
      <c r="N201" s="10">
        <f t="shared" si="47"/>
        <v>1928.7655225422118</v>
      </c>
      <c r="P201" s="18"/>
      <c r="R201" s="15"/>
      <c r="S201" s="15"/>
    </row>
    <row r="202" spans="1:19">
      <c r="A202" s="80">
        <f t="shared" si="37"/>
        <v>188</v>
      </c>
      <c r="B202" s="185">
        <v>39820</v>
      </c>
      <c r="C202" s="79" t="s">
        <v>197</v>
      </c>
      <c r="D202" s="10">
        <v>2796.9682640000015</v>
      </c>
      <c r="E202" s="20">
        <v>0</v>
      </c>
      <c r="F202" s="10">
        <f t="shared" si="44"/>
        <v>2796.9682640000015</v>
      </c>
      <c r="G202" s="18">
        <v>1</v>
      </c>
      <c r="H202" s="18">
        <f>H200</f>
        <v>5.5924710000000002E-2</v>
      </c>
      <c r="I202" s="10">
        <f t="shared" si="45"/>
        <v>156.41963904340352</v>
      </c>
      <c r="K202" s="10">
        <v>2470.2410710769236</v>
      </c>
      <c r="L202" s="18">
        <f t="shared" si="48"/>
        <v>1</v>
      </c>
      <c r="M202" s="18">
        <f t="shared" si="46"/>
        <v>5.5924710000000002E-2</v>
      </c>
      <c r="N202" s="10">
        <f t="shared" si="47"/>
        <v>138.14751553006636</v>
      </c>
      <c r="P202" s="18"/>
      <c r="R202" s="15"/>
      <c r="S202" s="15"/>
    </row>
    <row r="203" spans="1:19">
      <c r="A203" s="80">
        <f t="shared" si="37"/>
        <v>189</v>
      </c>
      <c r="B203" s="185">
        <v>39900</v>
      </c>
      <c r="C203" s="79" t="s">
        <v>277</v>
      </c>
      <c r="D203" s="10">
        <v>-0.06</v>
      </c>
      <c r="E203" s="20">
        <v>0</v>
      </c>
      <c r="F203" s="10">
        <f t="shared" si="44"/>
        <v>-0.06</v>
      </c>
      <c r="G203" s="18">
        <f>$G$184</f>
        <v>9.1300000000000006E-2</v>
      </c>
      <c r="H203" s="18">
        <f>$H$184</f>
        <v>0.49969999999999998</v>
      </c>
      <c r="I203" s="10">
        <f t="shared" si="45"/>
        <v>-2.7373566E-3</v>
      </c>
      <c r="K203" s="10">
        <v>-6.0000000000000019E-2</v>
      </c>
      <c r="L203" s="18">
        <f t="shared" si="48"/>
        <v>9.1300000000000006E-2</v>
      </c>
      <c r="M203" s="18">
        <f t="shared" si="46"/>
        <v>0.49969999999999998</v>
      </c>
      <c r="N203" s="10">
        <f t="shared" si="47"/>
        <v>-2.7373566000000009E-3</v>
      </c>
      <c r="P203" s="18"/>
      <c r="R203" s="15"/>
      <c r="S203" s="15"/>
    </row>
    <row r="204" spans="1:19">
      <c r="A204" s="80">
        <f t="shared" si="37"/>
        <v>190</v>
      </c>
      <c r="B204" s="185">
        <v>39901</v>
      </c>
      <c r="C204" t="s">
        <v>269</v>
      </c>
      <c r="D204" s="10">
        <v>5498639.1100308634</v>
      </c>
      <c r="E204" s="10">
        <v>0</v>
      </c>
      <c r="F204" s="10">
        <f t="shared" si="44"/>
        <v>5498639.1100308634</v>
      </c>
      <c r="G204" s="18">
        <f>$G$184</f>
        <v>9.1300000000000006E-2</v>
      </c>
      <c r="H204" s="18">
        <f>$H$199</f>
        <v>0.49969999999999998</v>
      </c>
      <c r="I204" s="10">
        <f t="shared" si="45"/>
        <v>250862.26764768516</v>
      </c>
      <c r="K204" s="10">
        <v>3105505.0225580838</v>
      </c>
      <c r="L204" s="18">
        <f t="shared" si="48"/>
        <v>9.1300000000000006E-2</v>
      </c>
      <c r="M204" s="18">
        <f t="shared" si="46"/>
        <v>0.49969999999999998</v>
      </c>
      <c r="N204" s="10">
        <f t="shared" si="47"/>
        <v>141681.24449720865</v>
      </c>
      <c r="P204" s="18"/>
      <c r="R204" s="15"/>
      <c r="S204" s="15"/>
    </row>
    <row r="205" spans="1:19">
      <c r="A205" s="80">
        <f t="shared" si="37"/>
        <v>191</v>
      </c>
      <c r="B205" s="185">
        <v>39902</v>
      </c>
      <c r="C205" s="79" t="s">
        <v>270</v>
      </c>
      <c r="D205" s="10">
        <v>8393125.493798336</v>
      </c>
      <c r="E205" s="20">
        <v>0</v>
      </c>
      <c r="F205" s="10">
        <f t="shared" si="44"/>
        <v>8393125.493798336</v>
      </c>
      <c r="G205" s="18">
        <f t="shared" ref="G205:G223" si="49">$G$184</f>
        <v>9.1300000000000006E-2</v>
      </c>
      <c r="H205" s="18">
        <f t="shared" ref="H205:H223" si="50">$H$184</f>
        <v>0.49969999999999998</v>
      </c>
      <c r="I205" s="10">
        <f t="shared" si="45"/>
        <v>382916.29108461889</v>
      </c>
      <c r="K205" s="10">
        <v>7588658.9064231645</v>
      </c>
      <c r="L205" s="18">
        <f t="shared" si="48"/>
        <v>9.1300000000000006E-2</v>
      </c>
      <c r="M205" s="18">
        <f t="shared" si="46"/>
        <v>0.49969999999999998</v>
      </c>
      <c r="N205" s="10">
        <f t="shared" si="47"/>
        <v>346214.42571077053</v>
      </c>
      <c r="P205" s="18"/>
      <c r="R205" s="15"/>
      <c r="S205" s="15"/>
    </row>
    <row r="206" spans="1:19">
      <c r="A206" s="80">
        <f t="shared" si="37"/>
        <v>192</v>
      </c>
      <c r="B206" s="185">
        <v>39903</v>
      </c>
      <c r="C206" s="79" t="s">
        <v>257</v>
      </c>
      <c r="D206" s="10">
        <v>1415268.9556887699</v>
      </c>
      <c r="E206" s="20">
        <v>0</v>
      </c>
      <c r="F206" s="10">
        <f t="shared" si="44"/>
        <v>1415268.9556887699</v>
      </c>
      <c r="G206" s="18">
        <f t="shared" si="49"/>
        <v>9.1300000000000006E-2</v>
      </c>
      <c r="H206" s="18">
        <f t="shared" si="50"/>
        <v>0.49969999999999998</v>
      </c>
      <c r="I206" s="10">
        <f t="shared" si="45"/>
        <v>64568.263610496033</v>
      </c>
      <c r="K206" s="10">
        <v>1179911.8277723382</v>
      </c>
      <c r="L206" s="18">
        <f t="shared" si="48"/>
        <v>9.1300000000000006E-2</v>
      </c>
      <c r="M206" s="18">
        <f t="shared" si="46"/>
        <v>0.49969999999999998</v>
      </c>
      <c r="N206" s="10">
        <f t="shared" si="47"/>
        <v>53830.657152844557</v>
      </c>
      <c r="P206" s="18"/>
      <c r="R206" s="15"/>
      <c r="S206" s="15"/>
    </row>
    <row r="207" spans="1:19">
      <c r="A207" s="80">
        <f t="shared" si="37"/>
        <v>193</v>
      </c>
      <c r="B207" s="185">
        <v>39904</v>
      </c>
      <c r="C207" s="79" t="s">
        <v>278</v>
      </c>
      <c r="D207" s="10">
        <v>0</v>
      </c>
      <c r="E207" s="20">
        <v>0</v>
      </c>
      <c r="F207" s="10">
        <f t="shared" si="44"/>
        <v>0</v>
      </c>
      <c r="G207" s="18">
        <f t="shared" si="49"/>
        <v>9.1300000000000006E-2</v>
      </c>
      <c r="H207" s="18">
        <f t="shared" si="50"/>
        <v>0.49969999999999998</v>
      </c>
      <c r="I207" s="10">
        <f t="shared" si="45"/>
        <v>0</v>
      </c>
      <c r="K207" s="10">
        <v>0</v>
      </c>
      <c r="L207" s="18">
        <f t="shared" si="48"/>
        <v>9.1300000000000006E-2</v>
      </c>
      <c r="M207" s="18">
        <f t="shared" si="46"/>
        <v>0.49969999999999998</v>
      </c>
      <c r="N207" s="10">
        <f t="shared" si="47"/>
        <v>0</v>
      </c>
      <c r="P207" s="18"/>
      <c r="R207" s="15"/>
      <c r="S207" s="15"/>
    </row>
    <row r="208" spans="1:19">
      <c r="A208" s="80">
        <f t="shared" si="37"/>
        <v>194</v>
      </c>
      <c r="B208" s="185">
        <v>39905</v>
      </c>
      <c r="C208" s="79" t="s">
        <v>279</v>
      </c>
      <c r="D208" s="10">
        <v>0</v>
      </c>
      <c r="E208" s="10">
        <v>0</v>
      </c>
      <c r="F208" s="10">
        <f t="shared" si="44"/>
        <v>0</v>
      </c>
      <c r="G208" s="18">
        <f t="shared" si="49"/>
        <v>9.1300000000000006E-2</v>
      </c>
      <c r="H208" s="18">
        <f t="shared" si="50"/>
        <v>0.49969999999999998</v>
      </c>
      <c r="I208" s="10">
        <f t="shared" si="45"/>
        <v>0</v>
      </c>
      <c r="K208" s="10">
        <v>0</v>
      </c>
      <c r="L208" s="18">
        <f t="shared" si="48"/>
        <v>9.1300000000000006E-2</v>
      </c>
      <c r="M208" s="18">
        <f t="shared" si="46"/>
        <v>0.49969999999999998</v>
      </c>
      <c r="N208" s="10">
        <f t="shared" si="47"/>
        <v>0</v>
      </c>
      <c r="P208" s="18"/>
      <c r="R208" s="15"/>
      <c r="S208" s="15"/>
    </row>
    <row r="209" spans="1:19">
      <c r="A209" s="80">
        <f t="shared" ref="A209:A263" si="51">A208+1</f>
        <v>195</v>
      </c>
      <c r="B209" s="186">
        <v>39906</v>
      </c>
      <c r="C209" s="79" t="s">
        <v>258</v>
      </c>
      <c r="D209" s="10">
        <v>1180410.1874132669</v>
      </c>
      <c r="E209" s="20">
        <v>0</v>
      </c>
      <c r="F209" s="10">
        <f t="shared" si="44"/>
        <v>1180410.1874132669</v>
      </c>
      <c r="G209" s="18">
        <f t="shared" si="49"/>
        <v>9.1300000000000006E-2</v>
      </c>
      <c r="H209" s="18">
        <f t="shared" si="50"/>
        <v>0.49969999999999998</v>
      </c>
      <c r="I209" s="10">
        <f t="shared" si="45"/>
        <v>53853.393620382383</v>
      </c>
      <c r="K209" s="10">
        <v>800555.84669679718</v>
      </c>
      <c r="L209" s="18">
        <f t="shared" si="48"/>
        <v>9.1300000000000006E-2</v>
      </c>
      <c r="M209" s="18">
        <f t="shared" si="46"/>
        <v>0.49969999999999998</v>
      </c>
      <c r="N209" s="10">
        <f t="shared" si="47"/>
        <v>36523.44717706777</v>
      </c>
      <c r="P209" s="18"/>
      <c r="R209" s="15"/>
      <c r="S209" s="15"/>
    </row>
    <row r="210" spans="1:19">
      <c r="A210" s="80">
        <f t="shared" si="51"/>
        <v>196</v>
      </c>
      <c r="B210" s="186">
        <v>39907</v>
      </c>
      <c r="C210" s="79" t="s">
        <v>259</v>
      </c>
      <c r="D210" s="10">
        <v>62619.487637499995</v>
      </c>
      <c r="E210" s="20">
        <v>0</v>
      </c>
      <c r="F210" s="10">
        <f t="shared" si="44"/>
        <v>62619.487637499995</v>
      </c>
      <c r="G210" s="18">
        <f t="shared" si="49"/>
        <v>9.1300000000000006E-2</v>
      </c>
      <c r="H210" s="18">
        <f t="shared" si="50"/>
        <v>0.49969999999999998</v>
      </c>
      <c r="I210" s="10">
        <f t="shared" si="45"/>
        <v>2856.864462885484</v>
      </c>
      <c r="K210" s="10">
        <v>58407.052440865387</v>
      </c>
      <c r="L210" s="18">
        <f t="shared" si="48"/>
        <v>9.1300000000000006E-2</v>
      </c>
      <c r="M210" s="18">
        <f t="shared" si="46"/>
        <v>0.49969999999999998</v>
      </c>
      <c r="N210" s="10">
        <f t="shared" si="47"/>
        <v>2664.6821747591493</v>
      </c>
      <c r="P210" s="18"/>
      <c r="R210" s="15"/>
      <c r="S210" s="15"/>
    </row>
    <row r="211" spans="1:19">
      <c r="A211" s="80">
        <f t="shared" si="51"/>
        <v>197</v>
      </c>
      <c r="B211" s="186">
        <v>39908</v>
      </c>
      <c r="C211" s="79" t="s">
        <v>260</v>
      </c>
      <c r="D211" s="10">
        <v>62830179.348522395</v>
      </c>
      <c r="E211" s="20">
        <v>0</v>
      </c>
      <c r="F211" s="10">
        <f t="shared" si="44"/>
        <v>62830179.348522395</v>
      </c>
      <c r="G211" s="18">
        <f t="shared" si="49"/>
        <v>9.1300000000000006E-2</v>
      </c>
      <c r="H211" s="18">
        <f t="shared" si="50"/>
        <v>0.49969999999999998</v>
      </c>
      <c r="I211" s="10">
        <f t="shared" si="45"/>
        <v>2866476.7686476912</v>
      </c>
      <c r="K211" s="10">
        <v>59271506.048140854</v>
      </c>
      <c r="L211" s="18">
        <f t="shared" si="48"/>
        <v>9.1300000000000006E-2</v>
      </c>
      <c r="M211" s="18">
        <f t="shared" si="46"/>
        <v>0.49969999999999998</v>
      </c>
      <c r="N211" s="10">
        <f t="shared" si="47"/>
        <v>2704120.8045469713</v>
      </c>
      <c r="P211" s="18"/>
      <c r="R211" s="15"/>
      <c r="S211" s="15"/>
    </row>
    <row r="212" spans="1:19">
      <c r="A212" s="80">
        <f t="shared" si="51"/>
        <v>198</v>
      </c>
      <c r="B212" s="186">
        <v>39909</v>
      </c>
      <c r="C212" s="79" t="s">
        <v>280</v>
      </c>
      <c r="D212" s="10">
        <v>0</v>
      </c>
      <c r="E212" s="20">
        <v>0</v>
      </c>
      <c r="F212" s="10">
        <f t="shared" si="44"/>
        <v>0</v>
      </c>
      <c r="G212" s="18">
        <f t="shared" si="49"/>
        <v>9.1300000000000006E-2</v>
      </c>
      <c r="H212" s="18">
        <f t="shared" si="50"/>
        <v>0.49969999999999998</v>
      </c>
      <c r="I212" s="10">
        <f t="shared" si="45"/>
        <v>0</v>
      </c>
      <c r="K212" s="10">
        <v>0</v>
      </c>
      <c r="L212" s="18">
        <f t="shared" si="48"/>
        <v>9.1300000000000006E-2</v>
      </c>
      <c r="M212" s="18">
        <f t="shared" si="46"/>
        <v>0.49969999999999998</v>
      </c>
      <c r="N212" s="10">
        <f t="shared" si="47"/>
        <v>0</v>
      </c>
      <c r="P212" s="18"/>
      <c r="R212" s="15"/>
      <c r="S212" s="15"/>
    </row>
    <row r="213" spans="1:19">
      <c r="A213" s="80">
        <f t="shared" si="51"/>
        <v>199</v>
      </c>
      <c r="B213" s="186">
        <v>39921</v>
      </c>
      <c r="C213" s="79" t="s">
        <v>201</v>
      </c>
      <c r="D213" s="10">
        <v>1688324.1077489243</v>
      </c>
      <c r="E213" s="20">
        <v>0</v>
      </c>
      <c r="F213" s="10">
        <f t="shared" si="44"/>
        <v>1688324.1077489243</v>
      </c>
      <c r="G213" s="18">
        <v>1</v>
      </c>
      <c r="H213" s="18">
        <f>H187</f>
        <v>5.5924710000000002E-2</v>
      </c>
      <c r="I213" s="10">
        <f t="shared" si="45"/>
        <v>94419.036111867346</v>
      </c>
      <c r="K213" s="10">
        <v>1273227.8977713117</v>
      </c>
      <c r="L213" s="18">
        <f t="shared" si="48"/>
        <v>1</v>
      </c>
      <c r="M213" s="18">
        <f t="shared" si="46"/>
        <v>5.5924710000000002E-2</v>
      </c>
      <c r="N213" s="10">
        <f t="shared" si="47"/>
        <v>71204.900946770256</v>
      </c>
      <c r="P213" s="18"/>
      <c r="R213" s="15"/>
      <c r="S213" s="15"/>
    </row>
    <row r="214" spans="1:19">
      <c r="A214" s="80">
        <f t="shared" si="51"/>
        <v>200</v>
      </c>
      <c r="B214" s="186">
        <v>39922</v>
      </c>
      <c r="C214" s="79" t="s">
        <v>202</v>
      </c>
      <c r="D214" s="10">
        <v>2879313.3057200015</v>
      </c>
      <c r="E214" s="20">
        <v>0</v>
      </c>
      <c r="F214" s="10">
        <f t="shared" si="44"/>
        <v>2879313.3057200015</v>
      </c>
      <c r="G214" s="18">
        <v>1</v>
      </c>
      <c r="H214" s="18">
        <f>H187</f>
        <v>5.5924710000000002E-2</v>
      </c>
      <c r="I214" s="10">
        <f t="shared" si="45"/>
        <v>161024.76162153244</v>
      </c>
      <c r="K214" s="10">
        <v>2600616.2826938471</v>
      </c>
      <c r="L214" s="18">
        <f t="shared" si="48"/>
        <v>1</v>
      </c>
      <c r="M214" s="18">
        <f t="shared" si="46"/>
        <v>5.5924710000000002E-2</v>
      </c>
      <c r="N214" s="10">
        <f t="shared" si="47"/>
        <v>145438.71143093143</v>
      </c>
      <c r="P214" s="18"/>
      <c r="R214" s="15"/>
      <c r="S214" s="15"/>
    </row>
    <row r="215" spans="1:19">
      <c r="A215" s="80">
        <f t="shared" si="51"/>
        <v>201</v>
      </c>
      <c r="B215" s="186">
        <v>39923</v>
      </c>
      <c r="C215" s="79" t="s">
        <v>203</v>
      </c>
      <c r="D215" s="10">
        <v>144653.68846742992</v>
      </c>
      <c r="E215" s="20">
        <v>0</v>
      </c>
      <c r="F215" s="10">
        <f t="shared" si="44"/>
        <v>144653.68846742992</v>
      </c>
      <c r="G215" s="18">
        <v>1</v>
      </c>
      <c r="H215" s="18">
        <f>H187</f>
        <v>5.5924710000000002E-2</v>
      </c>
      <c r="I215" s="10">
        <f t="shared" si="45"/>
        <v>8089.715577971363</v>
      </c>
      <c r="K215" s="10">
        <v>110463.87422205192</v>
      </c>
      <c r="L215" s="18">
        <f t="shared" si="48"/>
        <v>1</v>
      </c>
      <c r="M215" s="18">
        <f t="shared" si="46"/>
        <v>5.5924710000000002E-2</v>
      </c>
      <c r="N215" s="10">
        <f t="shared" si="47"/>
        <v>6177.6601313447291</v>
      </c>
      <c r="P215" s="18"/>
      <c r="R215" s="15"/>
      <c r="S215" s="15"/>
    </row>
    <row r="216" spans="1:19">
      <c r="A216" s="80">
        <f t="shared" si="51"/>
        <v>202</v>
      </c>
      <c r="B216" s="186">
        <v>39924</v>
      </c>
      <c r="C216" s="79" t="s">
        <v>204</v>
      </c>
      <c r="D216" s="10">
        <v>0</v>
      </c>
      <c r="E216" s="20">
        <v>0</v>
      </c>
      <c r="F216" s="10">
        <f t="shared" si="44"/>
        <v>0</v>
      </c>
      <c r="G216" s="18">
        <f t="shared" si="49"/>
        <v>9.1300000000000006E-2</v>
      </c>
      <c r="H216" s="18">
        <f t="shared" si="50"/>
        <v>0.49969999999999998</v>
      </c>
      <c r="I216" s="10">
        <f t="shared" si="45"/>
        <v>0</v>
      </c>
      <c r="K216" s="10">
        <v>0</v>
      </c>
      <c r="L216" s="18">
        <f t="shared" si="48"/>
        <v>9.1300000000000006E-2</v>
      </c>
      <c r="M216" s="18">
        <f t="shared" si="46"/>
        <v>0.49969999999999998</v>
      </c>
      <c r="N216" s="10">
        <f t="shared" si="47"/>
        <v>0</v>
      </c>
      <c r="P216" s="18"/>
      <c r="R216" s="15"/>
      <c r="S216" s="15"/>
    </row>
    <row r="217" spans="1:19">
      <c r="A217" s="80">
        <f t="shared" si="51"/>
        <v>203</v>
      </c>
      <c r="B217" s="186">
        <v>39926</v>
      </c>
      <c r="C217" s="79" t="s">
        <v>205</v>
      </c>
      <c r="D217" s="10">
        <v>34385.838415999991</v>
      </c>
      <c r="E217" s="20">
        <v>0</v>
      </c>
      <c r="F217" s="10">
        <f t="shared" si="44"/>
        <v>34385.838415999991</v>
      </c>
      <c r="G217" s="18">
        <v>1</v>
      </c>
      <c r="H217" s="18">
        <f>H213</f>
        <v>5.5924710000000002E-2</v>
      </c>
      <c r="I217" s="10">
        <f t="shared" si="45"/>
        <v>1923.0180415216589</v>
      </c>
      <c r="K217" s="10">
        <v>21223.118419692306</v>
      </c>
      <c r="L217" s="18">
        <f t="shared" si="48"/>
        <v>1</v>
      </c>
      <c r="M217" s="18">
        <f t="shared" si="46"/>
        <v>5.5924710000000002E-2</v>
      </c>
      <c r="N217" s="10">
        <f t="shared" si="47"/>
        <v>1186.8967429169506</v>
      </c>
      <c r="P217" s="18"/>
      <c r="R217" s="15"/>
      <c r="S217" s="15"/>
    </row>
    <row r="218" spans="1:19">
      <c r="A218" s="80">
        <f t="shared" si="51"/>
        <v>204</v>
      </c>
      <c r="B218" s="186">
        <v>39928</v>
      </c>
      <c r="C218" s="79" t="s">
        <v>206</v>
      </c>
      <c r="D218" s="10">
        <v>22167804.996012505</v>
      </c>
      <c r="E218" s="20">
        <v>0</v>
      </c>
      <c r="F218" s="10">
        <f t="shared" si="44"/>
        <v>22167804.996012505</v>
      </c>
      <c r="G218" s="18">
        <v>1</v>
      </c>
      <c r="H218" s="18">
        <f>H213</f>
        <v>5.5924710000000002E-2</v>
      </c>
      <c r="I218" s="10">
        <f t="shared" si="45"/>
        <v>1239728.0657385506</v>
      </c>
      <c r="K218" s="10">
        <v>21092569.063541826</v>
      </c>
      <c r="L218" s="18">
        <f t="shared" si="48"/>
        <v>1</v>
      </c>
      <c r="M218" s="18">
        <f t="shared" si="46"/>
        <v>5.5924710000000002E-2</v>
      </c>
      <c r="N218" s="10">
        <f t="shared" si="47"/>
        <v>1179595.8080335483</v>
      </c>
      <c r="P218" s="18"/>
      <c r="R218" s="15"/>
      <c r="S218" s="15"/>
    </row>
    <row r="219" spans="1:19">
      <c r="A219" s="80">
        <f t="shared" si="51"/>
        <v>205</v>
      </c>
      <c r="B219" s="186">
        <v>39931</v>
      </c>
      <c r="C219" s="79" t="s">
        <v>207</v>
      </c>
      <c r="D219" s="10">
        <v>243549.45956499991</v>
      </c>
      <c r="E219" s="20">
        <v>0</v>
      </c>
      <c r="F219" s="10">
        <f t="shared" si="44"/>
        <v>243549.45956499991</v>
      </c>
      <c r="G219" s="18">
        <v>1</v>
      </c>
      <c r="H219" s="18">
        <v>3.5999389999999999E-2</v>
      </c>
      <c r="I219" s="10">
        <f t="shared" si="45"/>
        <v>8767.6319791696624</v>
      </c>
      <c r="K219" s="10">
        <v>224672.00795980764</v>
      </c>
      <c r="L219" s="18">
        <f t="shared" si="48"/>
        <v>1</v>
      </c>
      <c r="M219" s="18">
        <f t="shared" si="46"/>
        <v>3.5999389999999999E-2</v>
      </c>
      <c r="N219" s="10">
        <f t="shared" si="47"/>
        <v>8088.0552366282191</v>
      </c>
      <c r="P219" s="18"/>
      <c r="R219" s="15"/>
      <c r="S219" s="15"/>
    </row>
    <row r="220" spans="1:19">
      <c r="A220" s="80">
        <f t="shared" si="51"/>
        <v>206</v>
      </c>
      <c r="B220" s="186">
        <v>39932</v>
      </c>
      <c r="C220" s="79" t="s">
        <v>208</v>
      </c>
      <c r="D220" s="10">
        <v>450119.20782150008</v>
      </c>
      <c r="E220" s="20">
        <v>0</v>
      </c>
      <c r="F220" s="10">
        <f t="shared" si="44"/>
        <v>450119.20782150008</v>
      </c>
      <c r="G220" s="18">
        <v>1</v>
      </c>
      <c r="H220" s="18">
        <v>3.5999389999999999E-2</v>
      </c>
      <c r="I220" s="10">
        <f t="shared" si="45"/>
        <v>16204.016908857231</v>
      </c>
      <c r="K220" s="10">
        <v>409061.50133655779</v>
      </c>
      <c r="L220" s="18">
        <f t="shared" si="48"/>
        <v>1</v>
      </c>
      <c r="M220" s="18">
        <f t="shared" si="46"/>
        <v>3.5999389999999999E-2</v>
      </c>
      <c r="N220" s="10">
        <f t="shared" si="47"/>
        <v>14725.964520600264</v>
      </c>
      <c r="P220" s="18"/>
      <c r="R220" s="15"/>
      <c r="S220" s="15"/>
    </row>
    <row r="221" spans="1:19">
      <c r="A221" s="80">
        <f t="shared" si="51"/>
        <v>207</v>
      </c>
      <c r="B221" s="186">
        <v>39938</v>
      </c>
      <c r="C221" s="79" t="s">
        <v>209</v>
      </c>
      <c r="D221" s="10">
        <v>12249289.686180003</v>
      </c>
      <c r="E221" s="20">
        <v>0</v>
      </c>
      <c r="F221" s="10">
        <f t="shared" si="44"/>
        <v>12249289.686180003</v>
      </c>
      <c r="G221" s="18">
        <v>1</v>
      </c>
      <c r="H221" s="18">
        <v>3.5999389999999999E-2</v>
      </c>
      <c r="I221" s="10">
        <f t="shared" si="45"/>
        <v>440966.95663577155</v>
      </c>
      <c r="K221" s="10">
        <v>11469284.522817692</v>
      </c>
      <c r="L221" s="18">
        <f t="shared" si="48"/>
        <v>1</v>
      </c>
      <c r="M221" s="18">
        <f t="shared" si="46"/>
        <v>3.5999389999999999E-2</v>
      </c>
      <c r="N221" s="10">
        <f t="shared" si="47"/>
        <v>412887.24655787798</v>
      </c>
      <c r="P221" s="18"/>
      <c r="R221" s="15"/>
      <c r="S221" s="15"/>
    </row>
    <row r="222" spans="1:19">
      <c r="A222" s="80">
        <f t="shared" si="51"/>
        <v>208</v>
      </c>
      <c r="B222" s="186" t="s">
        <v>261</v>
      </c>
      <c r="C222" s="79" t="s">
        <v>262</v>
      </c>
      <c r="D222" s="10">
        <v>0</v>
      </c>
      <c r="E222" s="211">
        <v>0</v>
      </c>
      <c r="F222" s="10">
        <f t="shared" si="44"/>
        <v>0</v>
      </c>
      <c r="G222" s="18">
        <f t="shared" si="49"/>
        <v>9.1300000000000006E-2</v>
      </c>
      <c r="H222" s="18">
        <f t="shared" si="50"/>
        <v>0.49969999999999998</v>
      </c>
      <c r="I222" s="12">
        <f t="shared" si="45"/>
        <v>0</v>
      </c>
      <c r="K222" s="12">
        <v>0</v>
      </c>
      <c r="L222" s="136">
        <f t="shared" si="48"/>
        <v>9.1300000000000006E-2</v>
      </c>
      <c r="M222" s="136">
        <f t="shared" si="46"/>
        <v>0.49969999999999998</v>
      </c>
      <c r="N222" s="12">
        <f t="shared" si="47"/>
        <v>0</v>
      </c>
      <c r="P222" s="18"/>
      <c r="R222" s="15"/>
      <c r="S222" s="15"/>
    </row>
    <row r="223" spans="1:19">
      <c r="A223" s="80">
        <f t="shared" si="51"/>
        <v>209</v>
      </c>
      <c r="B223" s="186" t="s">
        <v>281</v>
      </c>
      <c r="C223" s="79" t="s">
        <v>282</v>
      </c>
      <c r="D223" s="10">
        <v>340244.57999999973</v>
      </c>
      <c r="E223" s="211">
        <v>0</v>
      </c>
      <c r="F223" s="10">
        <f t="shared" si="44"/>
        <v>340244.57999999973</v>
      </c>
      <c r="G223" s="18">
        <f t="shared" si="49"/>
        <v>9.1300000000000006E-2</v>
      </c>
      <c r="H223" s="18">
        <f t="shared" si="50"/>
        <v>0.49969999999999998</v>
      </c>
      <c r="I223" s="17">
        <f t="shared" si="45"/>
        <v>15522.845777953788</v>
      </c>
      <c r="K223" s="10">
        <v>433038.57999999984</v>
      </c>
      <c r="L223" s="18">
        <f t="shared" si="48"/>
        <v>9.1300000000000006E-2</v>
      </c>
      <c r="M223" s="136">
        <f t="shared" si="46"/>
        <v>0.49969999999999998</v>
      </c>
      <c r="N223" s="17">
        <f t="shared" si="47"/>
        <v>19756.350250293792</v>
      </c>
      <c r="P223" s="18"/>
      <c r="R223" s="15"/>
      <c r="S223" s="15"/>
    </row>
    <row r="224" spans="1:19">
      <c r="A224" s="80">
        <f t="shared" si="51"/>
        <v>210</v>
      </c>
      <c r="B224" s="108"/>
      <c r="C224" s="79"/>
      <c r="D224" s="141"/>
      <c r="E224" s="141"/>
      <c r="F224" s="141"/>
      <c r="K224" s="141"/>
    </row>
    <row r="225" spans="1:19" ht="15.75" thickBot="1">
      <c r="A225" s="80">
        <f t="shared" si="51"/>
        <v>211</v>
      </c>
      <c r="B225" s="108"/>
      <c r="C225" s="79" t="s">
        <v>283</v>
      </c>
      <c r="D225" s="198">
        <f>SUM(D184:D223)</f>
        <v>141402786.8328205</v>
      </c>
      <c r="E225" s="198">
        <f>SUM(E184:E223)</f>
        <v>0</v>
      </c>
      <c r="F225" s="198">
        <f>SUM(F184:F223)</f>
        <v>141402786.8328205</v>
      </c>
      <c r="I225" s="198">
        <f>SUM(I184:I223)</f>
        <v>6427458.9536086544</v>
      </c>
      <c r="K225" s="198">
        <f>SUM(K184:K223)</f>
        <v>130720742.04336144</v>
      </c>
      <c r="N225" s="198">
        <f>SUM(N184:N223)</f>
        <v>5934946.354786953</v>
      </c>
    </row>
    <row r="226" spans="1:19" ht="15.75" thickTop="1">
      <c r="A226" s="80">
        <f t="shared" si="51"/>
        <v>212</v>
      </c>
      <c r="B226" s="108"/>
      <c r="D226" s="10"/>
    </row>
    <row r="227" spans="1:19" ht="15.75">
      <c r="A227" s="80">
        <f t="shared" si="51"/>
        <v>213</v>
      </c>
      <c r="B227" s="16" t="s">
        <v>211</v>
      </c>
      <c r="D227" s="10"/>
    </row>
    <row r="228" spans="1:19">
      <c r="A228" s="80">
        <f t="shared" si="51"/>
        <v>214</v>
      </c>
      <c r="B228" s="108"/>
      <c r="D228" s="10"/>
    </row>
    <row r="229" spans="1:19">
      <c r="A229" s="80">
        <f t="shared" si="51"/>
        <v>215</v>
      </c>
      <c r="B229" s="108"/>
      <c r="C229" s="6" t="s">
        <v>178</v>
      </c>
      <c r="D229" s="10"/>
    </row>
    <row r="230" spans="1:19">
      <c r="A230" s="80">
        <f t="shared" si="51"/>
        <v>216</v>
      </c>
      <c r="B230" s="185">
        <v>38900</v>
      </c>
      <c r="C230" s="79" t="s">
        <v>284</v>
      </c>
      <c r="D230" s="14">
        <v>0</v>
      </c>
      <c r="E230" s="14">
        <v>0</v>
      </c>
      <c r="F230" s="14">
        <f t="shared" ref="F230:F259" si="52">D230+E230</f>
        <v>0</v>
      </c>
      <c r="G230" s="18">
        <v>0.109</v>
      </c>
      <c r="H230" s="18">
        <v>0.49459999999999998</v>
      </c>
      <c r="I230" s="14">
        <f t="shared" ref="I230:I259" si="53">F230*G230*H230</f>
        <v>0</v>
      </c>
      <c r="K230" s="14">
        <v>0</v>
      </c>
      <c r="L230" s="18">
        <f t="shared" ref="L230:M259" si="54">G230</f>
        <v>0.109</v>
      </c>
      <c r="M230" s="18">
        <f t="shared" si="54"/>
        <v>0.49459999999999998</v>
      </c>
      <c r="N230" s="14">
        <f t="shared" ref="N230:N259" si="55">K230*L230*M230</f>
        <v>0</v>
      </c>
      <c r="P230" s="18"/>
      <c r="R230" s="15"/>
      <c r="S230" s="15"/>
    </row>
    <row r="231" spans="1:19">
      <c r="A231" s="80">
        <f t="shared" si="51"/>
        <v>217</v>
      </c>
      <c r="B231" s="185">
        <v>38910</v>
      </c>
      <c r="C231" s="79" t="s">
        <v>285</v>
      </c>
      <c r="D231" s="10">
        <v>0</v>
      </c>
      <c r="E231" s="10">
        <v>0</v>
      </c>
      <c r="F231" s="10">
        <f t="shared" si="52"/>
        <v>0</v>
      </c>
      <c r="G231" s="18">
        <v>1</v>
      </c>
      <c r="H231" s="18">
        <v>2.983098E-2</v>
      </c>
      <c r="I231" s="10">
        <f t="shared" si="53"/>
        <v>0</v>
      </c>
      <c r="K231" s="10">
        <v>0</v>
      </c>
      <c r="L231" s="18">
        <f t="shared" si="54"/>
        <v>1</v>
      </c>
      <c r="M231" s="18">
        <f t="shared" si="54"/>
        <v>2.983098E-2</v>
      </c>
      <c r="N231" s="10">
        <f t="shared" si="55"/>
        <v>0</v>
      </c>
      <c r="P231" s="18"/>
      <c r="R231" s="15"/>
      <c r="S231" s="15"/>
    </row>
    <row r="232" spans="1:19">
      <c r="A232" s="80">
        <f t="shared" si="51"/>
        <v>218</v>
      </c>
      <c r="B232" s="185">
        <v>39000</v>
      </c>
      <c r="C232" s="79" t="s">
        <v>242</v>
      </c>
      <c r="D232" s="10">
        <v>4479651.0468293428</v>
      </c>
      <c r="E232" s="10">
        <v>0</v>
      </c>
      <c r="F232" s="10">
        <f t="shared" si="52"/>
        <v>4479651.0468293428</v>
      </c>
      <c r="G232" s="18">
        <f>$G$230</f>
        <v>0.109</v>
      </c>
      <c r="H232" s="18">
        <f>$H$230</f>
        <v>0.49459999999999998</v>
      </c>
      <c r="I232" s="10">
        <f t="shared" si="53"/>
        <v>241504.25944603543</v>
      </c>
      <c r="K232" s="10">
        <v>4306577.1366807912</v>
      </c>
      <c r="L232" s="18">
        <f t="shared" si="54"/>
        <v>0.109</v>
      </c>
      <c r="M232" s="18">
        <f t="shared" si="54"/>
        <v>0.49459999999999998</v>
      </c>
      <c r="N232" s="10">
        <f t="shared" si="55"/>
        <v>232173.60264645278</v>
      </c>
      <c r="P232" s="18"/>
      <c r="R232" s="15"/>
      <c r="S232" s="15"/>
    </row>
    <row r="233" spans="1:19">
      <c r="A233" s="80">
        <f t="shared" si="51"/>
        <v>219</v>
      </c>
      <c r="B233" s="185">
        <v>39009</v>
      </c>
      <c r="C233" s="79" t="s">
        <v>246</v>
      </c>
      <c r="D233" s="10">
        <v>2428691.8904920002</v>
      </c>
      <c r="E233" s="10">
        <v>0</v>
      </c>
      <c r="F233" s="10">
        <f t="shared" si="52"/>
        <v>2428691.8904920002</v>
      </c>
      <c r="G233" s="18">
        <f>$G$230</f>
        <v>0.109</v>
      </c>
      <c r="H233" s="18">
        <f>$H$230</f>
        <v>0.49459999999999998</v>
      </c>
      <c r="I233" s="10">
        <f t="shared" si="53"/>
        <v>130934.17998507043</v>
      </c>
      <c r="K233" s="10">
        <v>2351867.8220555391</v>
      </c>
      <c r="L233" s="18">
        <f t="shared" si="54"/>
        <v>0.109</v>
      </c>
      <c r="M233" s="18">
        <f t="shared" si="54"/>
        <v>0.49459999999999998</v>
      </c>
      <c r="N233" s="10">
        <f t="shared" si="55"/>
        <v>126792.48690196499</v>
      </c>
      <c r="P233" s="18"/>
      <c r="R233" s="15"/>
      <c r="S233" s="15"/>
    </row>
    <row r="234" spans="1:19">
      <c r="A234" s="80">
        <f t="shared" si="51"/>
        <v>220</v>
      </c>
      <c r="B234" s="185">
        <v>39010</v>
      </c>
      <c r="C234" s="79" t="s">
        <v>286</v>
      </c>
      <c r="D234" s="10">
        <v>5346504.7117729988</v>
      </c>
      <c r="E234" s="10">
        <v>0</v>
      </c>
      <c r="F234" s="10">
        <f t="shared" si="52"/>
        <v>5346504.7117729988</v>
      </c>
      <c r="G234" s="18">
        <v>1</v>
      </c>
      <c r="H234" s="18">
        <v>2.983098E-2</v>
      </c>
      <c r="I234" s="10">
        <f t="shared" si="53"/>
        <v>159491.47512680609</v>
      </c>
      <c r="K234" s="10">
        <v>5183396.2427850384</v>
      </c>
      <c r="L234" s="18">
        <f t="shared" si="54"/>
        <v>1</v>
      </c>
      <c r="M234" s="18">
        <f t="shared" si="54"/>
        <v>2.983098E-2</v>
      </c>
      <c r="N234" s="10">
        <f t="shared" si="55"/>
        <v>154625.78965059563</v>
      </c>
      <c r="P234" s="18"/>
      <c r="R234" s="15"/>
      <c r="S234" s="15"/>
    </row>
    <row r="235" spans="1:19">
      <c r="A235" s="80">
        <f t="shared" si="51"/>
        <v>221</v>
      </c>
      <c r="B235" s="185">
        <v>39100</v>
      </c>
      <c r="C235" s="79" t="s">
        <v>247</v>
      </c>
      <c r="D235" s="10">
        <v>1599647.9310299999</v>
      </c>
      <c r="E235" s="10">
        <v>0</v>
      </c>
      <c r="F235" s="10">
        <f t="shared" si="52"/>
        <v>1599647.9310299999</v>
      </c>
      <c r="G235" s="18">
        <f t="shared" ref="G235:G238" si="56">$G$230</f>
        <v>0.109</v>
      </c>
      <c r="H235" s="18">
        <f t="shared" ref="H235:H238" si="57">$H$230</f>
        <v>0.49459999999999998</v>
      </c>
      <c r="I235" s="10">
        <f t="shared" si="53"/>
        <v>86239.25946893073</v>
      </c>
      <c r="K235" s="10">
        <v>1516252.1952773076</v>
      </c>
      <c r="L235" s="18">
        <f t="shared" si="54"/>
        <v>0.109</v>
      </c>
      <c r="M235" s="18">
        <f t="shared" si="54"/>
        <v>0.49459999999999998</v>
      </c>
      <c r="N235" s="10">
        <f t="shared" si="55"/>
        <v>81743.278600473044</v>
      </c>
      <c r="P235" s="18"/>
      <c r="R235" s="15"/>
      <c r="S235" s="15"/>
    </row>
    <row r="236" spans="1:19">
      <c r="A236" s="80">
        <f t="shared" si="51"/>
        <v>222</v>
      </c>
      <c r="B236" s="185">
        <v>39101</v>
      </c>
      <c r="C236" s="79" t="s">
        <v>180</v>
      </c>
      <c r="D236" s="10">
        <v>0</v>
      </c>
      <c r="E236" s="10">
        <v>0</v>
      </c>
      <c r="F236" s="10">
        <f t="shared" si="52"/>
        <v>0</v>
      </c>
      <c r="G236" s="18">
        <f t="shared" si="56"/>
        <v>0.109</v>
      </c>
      <c r="H236" s="18">
        <f t="shared" si="57"/>
        <v>0.49459999999999998</v>
      </c>
      <c r="I236" s="10">
        <f t="shared" si="53"/>
        <v>0</v>
      </c>
      <c r="K236" s="10">
        <v>0</v>
      </c>
      <c r="L236" s="18">
        <f t="shared" si="54"/>
        <v>0.109</v>
      </c>
      <c r="M236" s="18">
        <f t="shared" si="54"/>
        <v>0.49459999999999998</v>
      </c>
      <c r="N236" s="10">
        <f t="shared" si="55"/>
        <v>0</v>
      </c>
      <c r="P236" s="18"/>
      <c r="R236" s="15"/>
      <c r="S236" s="15"/>
    </row>
    <row r="237" spans="1:19">
      <c r="A237" s="80">
        <f t="shared" si="51"/>
        <v>223</v>
      </c>
      <c r="B237" s="185">
        <v>39102</v>
      </c>
      <c r="C237" s="79" t="s">
        <v>214</v>
      </c>
      <c r="D237" s="10">
        <v>0</v>
      </c>
      <c r="E237" s="10">
        <v>0</v>
      </c>
      <c r="F237" s="10">
        <f t="shared" si="52"/>
        <v>0</v>
      </c>
      <c r="G237" s="18">
        <f t="shared" si="56"/>
        <v>0.109</v>
      </c>
      <c r="H237" s="18">
        <f t="shared" si="57"/>
        <v>0.49459999999999998</v>
      </c>
      <c r="I237" s="10">
        <f t="shared" si="53"/>
        <v>0</v>
      </c>
      <c r="K237" s="10">
        <v>0</v>
      </c>
      <c r="L237" s="18">
        <f t="shared" si="54"/>
        <v>0.109</v>
      </c>
      <c r="M237" s="18">
        <f t="shared" si="54"/>
        <v>0.49459999999999998</v>
      </c>
      <c r="N237" s="10">
        <f t="shared" si="55"/>
        <v>0</v>
      </c>
      <c r="P237" s="18"/>
      <c r="R237" s="15"/>
      <c r="S237" s="15"/>
    </row>
    <row r="238" spans="1:19">
      <c r="A238" s="80">
        <f t="shared" si="51"/>
        <v>224</v>
      </c>
      <c r="B238" s="185">
        <v>39103</v>
      </c>
      <c r="C238" s="79" t="s">
        <v>215</v>
      </c>
      <c r="D238" s="10">
        <v>0</v>
      </c>
      <c r="E238" s="10">
        <v>0</v>
      </c>
      <c r="F238" s="10">
        <f t="shared" si="52"/>
        <v>0</v>
      </c>
      <c r="G238" s="18">
        <f t="shared" si="56"/>
        <v>0.109</v>
      </c>
      <c r="H238" s="18">
        <f t="shared" si="57"/>
        <v>0.49459999999999998</v>
      </c>
      <c r="I238" s="10">
        <f t="shared" si="53"/>
        <v>0</v>
      </c>
      <c r="K238" s="10">
        <v>0</v>
      </c>
      <c r="L238" s="18">
        <f t="shared" si="54"/>
        <v>0.109</v>
      </c>
      <c r="M238" s="18">
        <f t="shared" si="54"/>
        <v>0.49459999999999998</v>
      </c>
      <c r="N238" s="10">
        <f t="shared" si="55"/>
        <v>0</v>
      </c>
      <c r="P238" s="18"/>
      <c r="R238" s="15"/>
      <c r="S238" s="15"/>
    </row>
    <row r="239" spans="1:19">
      <c r="A239" s="80">
        <f t="shared" si="51"/>
        <v>225</v>
      </c>
      <c r="B239" s="185">
        <v>39110</v>
      </c>
      <c r="C239" s="79" t="s">
        <v>216</v>
      </c>
      <c r="D239" s="10">
        <v>146287.95849786382</v>
      </c>
      <c r="E239" s="10">
        <v>0</v>
      </c>
      <c r="F239" s="10">
        <f t="shared" si="52"/>
        <v>146287.95849786382</v>
      </c>
      <c r="G239" s="18">
        <v>1</v>
      </c>
      <c r="H239" s="18">
        <v>2.983098E-2</v>
      </c>
      <c r="I239" s="10">
        <f t="shared" si="53"/>
        <v>4363.9131641906051</v>
      </c>
      <c r="K239" s="10">
        <v>125683.08358714551</v>
      </c>
      <c r="L239" s="18">
        <f t="shared" si="54"/>
        <v>1</v>
      </c>
      <c r="M239" s="18">
        <f t="shared" si="54"/>
        <v>2.983098E-2</v>
      </c>
      <c r="N239" s="10">
        <f t="shared" si="55"/>
        <v>3749.2495528264658</v>
      </c>
      <c r="P239" s="18"/>
      <c r="R239" s="15"/>
      <c r="S239" s="15"/>
    </row>
    <row r="240" spans="1:19">
      <c r="A240" s="80">
        <f t="shared" si="51"/>
        <v>226</v>
      </c>
      <c r="B240" s="185">
        <v>39210</v>
      </c>
      <c r="C240" s="79" t="s">
        <v>217</v>
      </c>
      <c r="D240" s="10">
        <v>75448.89</v>
      </c>
      <c r="E240" s="10">
        <v>0</v>
      </c>
      <c r="F240" s="10">
        <f t="shared" si="52"/>
        <v>75448.89</v>
      </c>
      <c r="G240" s="18">
        <v>1</v>
      </c>
      <c r="H240" s="18">
        <v>2.983098E-2</v>
      </c>
      <c r="I240" s="10">
        <f t="shared" si="53"/>
        <v>2250.7143286122</v>
      </c>
      <c r="K240" s="10">
        <v>80358.920000000013</v>
      </c>
      <c r="L240" s="18">
        <f t="shared" si="54"/>
        <v>1</v>
      </c>
      <c r="M240" s="18">
        <f t="shared" si="54"/>
        <v>2.983098E-2</v>
      </c>
      <c r="N240" s="10">
        <f t="shared" si="55"/>
        <v>2397.1853353416004</v>
      </c>
      <c r="P240" s="18"/>
      <c r="R240" s="15"/>
      <c r="S240" s="15"/>
    </row>
    <row r="241" spans="1:19">
      <c r="A241" s="80">
        <f t="shared" si="51"/>
        <v>227</v>
      </c>
      <c r="B241" s="185">
        <v>39410</v>
      </c>
      <c r="C241" s="79" t="s">
        <v>218</v>
      </c>
      <c r="D241" s="10">
        <v>288803.04984072619</v>
      </c>
      <c r="E241" s="10">
        <v>0</v>
      </c>
      <c r="F241" s="10">
        <f t="shared" si="52"/>
        <v>288803.04984072619</v>
      </c>
      <c r="G241" s="18">
        <v>1</v>
      </c>
      <c r="H241" s="18">
        <v>2.983098E-2</v>
      </c>
      <c r="I241" s="10">
        <f t="shared" si="53"/>
        <v>8615.278003737707</v>
      </c>
      <c r="K241" s="10">
        <v>297769.68051696528</v>
      </c>
      <c r="L241" s="18">
        <f t="shared" si="54"/>
        <v>1</v>
      </c>
      <c r="M241" s="18">
        <f t="shared" si="54"/>
        <v>2.983098E-2</v>
      </c>
      <c r="N241" s="10">
        <f t="shared" si="55"/>
        <v>8882.7613841079801</v>
      </c>
      <c r="P241" s="18"/>
      <c r="R241" s="15"/>
      <c r="S241" s="15"/>
    </row>
    <row r="242" spans="1:19">
      <c r="A242" s="80">
        <f t="shared" si="51"/>
        <v>228</v>
      </c>
      <c r="B242" s="185">
        <v>39510</v>
      </c>
      <c r="C242" s="79" t="s">
        <v>219</v>
      </c>
      <c r="D242" s="10">
        <v>125.2</v>
      </c>
      <c r="E242" s="10">
        <v>0</v>
      </c>
      <c r="F242" s="10">
        <f t="shared" si="52"/>
        <v>125.2</v>
      </c>
      <c r="G242" s="18">
        <v>1</v>
      </c>
      <c r="H242" s="18">
        <v>2.983098E-2</v>
      </c>
      <c r="I242" s="10">
        <f t="shared" si="53"/>
        <v>3.7348386960000002</v>
      </c>
      <c r="K242" s="10">
        <v>125.20000000000003</v>
      </c>
      <c r="L242" s="18">
        <f t="shared" si="54"/>
        <v>1</v>
      </c>
      <c r="M242" s="18">
        <f t="shared" si="54"/>
        <v>2.983098E-2</v>
      </c>
      <c r="N242" s="10">
        <f t="shared" si="55"/>
        <v>3.7348386960000011</v>
      </c>
      <c r="P242" s="18"/>
      <c r="R242" s="15"/>
      <c r="S242" s="15"/>
    </row>
    <row r="243" spans="1:19">
      <c r="A243" s="80">
        <f t="shared" si="51"/>
        <v>229</v>
      </c>
      <c r="B243" s="185">
        <v>39700</v>
      </c>
      <c r="C243" s="79" t="s">
        <v>254</v>
      </c>
      <c r="D243" s="10">
        <v>1748632.8648959999</v>
      </c>
      <c r="E243" s="10">
        <v>0</v>
      </c>
      <c r="F243" s="10">
        <f t="shared" si="52"/>
        <v>1748632.8648959999</v>
      </c>
      <c r="G243" s="18">
        <f t="shared" ref="G243" si="58">$G$230</f>
        <v>0.109</v>
      </c>
      <c r="H243" s="18">
        <f t="shared" ref="H243" si="59">$H$230</f>
        <v>0.49459999999999998</v>
      </c>
      <c r="I243" s="10">
        <f t="shared" si="53"/>
        <v>94271.245832554196</v>
      </c>
      <c r="K243" s="10">
        <v>1687313.5286258459</v>
      </c>
      <c r="L243" s="18">
        <f t="shared" si="54"/>
        <v>0.109</v>
      </c>
      <c r="M243" s="18">
        <f t="shared" si="54"/>
        <v>0.49459999999999998</v>
      </c>
      <c r="N243" s="10">
        <f t="shared" si="55"/>
        <v>90965.434567159435</v>
      </c>
      <c r="P243" s="18"/>
      <c r="R243" s="15"/>
      <c r="S243" s="15"/>
    </row>
    <row r="244" spans="1:19">
      <c r="A244" s="80">
        <f t="shared" si="51"/>
        <v>230</v>
      </c>
      <c r="B244" s="185">
        <v>39710</v>
      </c>
      <c r="C244" s="79" t="s">
        <v>287</v>
      </c>
      <c r="D244" s="10">
        <v>-41011.805136000017</v>
      </c>
      <c r="E244" s="10">
        <v>0</v>
      </c>
      <c r="F244" s="10">
        <f t="shared" si="52"/>
        <v>-41011.805136000017</v>
      </c>
      <c r="G244" s="18">
        <v>1</v>
      </c>
      <c r="H244" s="18">
        <v>2.983098E-2</v>
      </c>
      <c r="I244" s="10">
        <f t="shared" si="53"/>
        <v>-1223.4223387759139</v>
      </c>
      <c r="K244" s="10">
        <v>-44004.856382769234</v>
      </c>
      <c r="L244" s="18">
        <f t="shared" si="54"/>
        <v>1</v>
      </c>
      <c r="M244" s="18">
        <f t="shared" si="54"/>
        <v>2.983098E-2</v>
      </c>
      <c r="N244" s="10">
        <f t="shared" si="55"/>
        <v>-1312.7079906572615</v>
      </c>
      <c r="P244" s="18"/>
      <c r="R244" s="15"/>
      <c r="S244" s="15"/>
    </row>
    <row r="245" spans="1:19">
      <c r="A245" s="80">
        <f t="shared" si="51"/>
        <v>231</v>
      </c>
      <c r="B245" s="185">
        <v>39800</v>
      </c>
      <c r="C245" s="79" t="s">
        <v>256</v>
      </c>
      <c r="D245" s="10">
        <v>32297.862486000005</v>
      </c>
      <c r="E245" s="10">
        <v>0</v>
      </c>
      <c r="F245" s="10">
        <f t="shared" si="52"/>
        <v>32297.862486000005</v>
      </c>
      <c r="G245" s="18">
        <f>$G$230</f>
        <v>0.109</v>
      </c>
      <c r="H245" s="18">
        <f>$H$230</f>
        <v>0.49459999999999998</v>
      </c>
      <c r="I245" s="10">
        <f t="shared" si="53"/>
        <v>1741.2229836277406</v>
      </c>
      <c r="K245" s="10">
        <v>28199.7806693077</v>
      </c>
      <c r="L245" s="18">
        <f t="shared" si="54"/>
        <v>0.109</v>
      </c>
      <c r="M245" s="18">
        <f t="shared" si="54"/>
        <v>0.49459999999999998</v>
      </c>
      <c r="N245" s="10">
        <f t="shared" si="55"/>
        <v>1520.289655575315</v>
      </c>
      <c r="P245" s="18"/>
      <c r="R245" s="15"/>
      <c r="S245" s="15"/>
    </row>
    <row r="246" spans="1:19">
      <c r="A246" s="80">
        <f t="shared" si="51"/>
        <v>232</v>
      </c>
      <c r="B246" s="186">
        <v>39810</v>
      </c>
      <c r="C246" s="79" t="s">
        <v>221</v>
      </c>
      <c r="D246" s="10">
        <v>228860.18012549976</v>
      </c>
      <c r="E246" s="10">
        <v>0</v>
      </c>
      <c r="F246" s="10">
        <f t="shared" si="52"/>
        <v>228860.18012549976</v>
      </c>
      <c r="G246" s="18">
        <v>1</v>
      </c>
      <c r="H246" s="18">
        <v>2.983098E-2</v>
      </c>
      <c r="I246" s="10">
        <f t="shared" si="53"/>
        <v>6827.1234561201809</v>
      </c>
      <c r="K246" s="10">
        <v>209943.87738549305</v>
      </c>
      <c r="L246" s="18">
        <f t="shared" si="54"/>
        <v>1</v>
      </c>
      <c r="M246" s="18">
        <f t="shared" si="54"/>
        <v>2.983098E-2</v>
      </c>
      <c r="N246" s="10">
        <f t="shared" si="55"/>
        <v>6262.8316074090953</v>
      </c>
      <c r="P246" s="18"/>
      <c r="R246" s="15"/>
      <c r="S246" s="15"/>
    </row>
    <row r="247" spans="1:19">
      <c r="A247" s="80">
        <f t="shared" si="51"/>
        <v>233</v>
      </c>
      <c r="B247" s="186">
        <v>39900</v>
      </c>
      <c r="C247" s="79" t="s">
        <v>268</v>
      </c>
      <c r="D247" s="10">
        <v>-154264.63</v>
      </c>
      <c r="E247" s="10">
        <v>0</v>
      </c>
      <c r="F247" s="10">
        <f t="shared" si="52"/>
        <v>-154264.63</v>
      </c>
      <c r="G247" s="18">
        <f t="shared" ref="G247:G253" si="60">$G$230</f>
        <v>0.109</v>
      </c>
      <c r="H247" s="18">
        <f t="shared" ref="H247:H253" si="61">$H$230</f>
        <v>0.49459999999999998</v>
      </c>
      <c r="I247" s="10">
        <f t="shared" si="53"/>
        <v>-8316.6221737820015</v>
      </c>
      <c r="K247" s="10">
        <v>-154264.62999999995</v>
      </c>
      <c r="L247" s="18">
        <f t="shared" si="54"/>
        <v>0.109</v>
      </c>
      <c r="M247" s="18">
        <f t="shared" si="54"/>
        <v>0.49459999999999998</v>
      </c>
      <c r="N247" s="10">
        <f t="shared" si="55"/>
        <v>-8316.6221737819978</v>
      </c>
      <c r="P247" s="18"/>
      <c r="R247" s="15"/>
      <c r="S247" s="15"/>
    </row>
    <row r="248" spans="1:19">
      <c r="A248" s="80">
        <f t="shared" si="51"/>
        <v>234</v>
      </c>
      <c r="B248" s="186">
        <v>39901</v>
      </c>
      <c r="C248" s="79" t="s">
        <v>269</v>
      </c>
      <c r="D248" s="10">
        <v>3312894.2088100011</v>
      </c>
      <c r="E248" s="10">
        <v>0</v>
      </c>
      <c r="F248" s="10">
        <f t="shared" si="52"/>
        <v>3312894.2088100011</v>
      </c>
      <c r="G248" s="18">
        <f t="shared" si="60"/>
        <v>0.109</v>
      </c>
      <c r="H248" s="18">
        <f t="shared" si="61"/>
        <v>0.49459999999999998</v>
      </c>
      <c r="I248" s="10">
        <f t="shared" si="53"/>
        <v>178602.76484883949</v>
      </c>
      <c r="K248" s="10">
        <v>2933097.5596796158</v>
      </c>
      <c r="L248" s="18">
        <f t="shared" si="54"/>
        <v>0.109</v>
      </c>
      <c r="M248" s="18">
        <f t="shared" si="54"/>
        <v>0.49459999999999998</v>
      </c>
      <c r="N248" s="10">
        <f t="shared" si="55"/>
        <v>158127.39577891162</v>
      </c>
      <c r="P248" s="18"/>
      <c r="R248" s="15"/>
      <c r="S248" s="15"/>
    </row>
    <row r="249" spans="1:19">
      <c r="A249" s="80">
        <f t="shared" si="51"/>
        <v>235</v>
      </c>
      <c r="B249" s="186">
        <v>39902</v>
      </c>
      <c r="C249" s="79" t="s">
        <v>270</v>
      </c>
      <c r="D249" s="10">
        <v>1836405.3487388333</v>
      </c>
      <c r="E249" s="10">
        <v>0</v>
      </c>
      <c r="F249" s="10">
        <f t="shared" si="52"/>
        <v>1836405.3487388333</v>
      </c>
      <c r="G249" s="18">
        <f t="shared" si="60"/>
        <v>0.109</v>
      </c>
      <c r="H249" s="18">
        <f t="shared" si="61"/>
        <v>0.49459999999999998</v>
      </c>
      <c r="I249" s="10">
        <f t="shared" si="53"/>
        <v>99003.18331799873</v>
      </c>
      <c r="K249" s="10">
        <v>1812646.9475433531</v>
      </c>
      <c r="L249" s="18">
        <f t="shared" si="54"/>
        <v>0.109</v>
      </c>
      <c r="M249" s="18">
        <f t="shared" si="54"/>
        <v>0.49459999999999998</v>
      </c>
      <c r="N249" s="10">
        <f t="shared" si="55"/>
        <v>97722.334647788724</v>
      </c>
      <c r="P249" s="18"/>
      <c r="R249" s="15"/>
      <c r="S249" s="15"/>
    </row>
    <row r="250" spans="1:19">
      <c r="A250" s="80">
        <f t="shared" si="51"/>
        <v>236</v>
      </c>
      <c r="B250" s="186">
        <v>39903</v>
      </c>
      <c r="C250" s="79" t="s">
        <v>257</v>
      </c>
      <c r="D250" s="10">
        <v>274381.908627</v>
      </c>
      <c r="E250" s="10">
        <v>0</v>
      </c>
      <c r="F250" s="10">
        <f t="shared" si="52"/>
        <v>274381.908627</v>
      </c>
      <c r="G250" s="18">
        <f t="shared" si="60"/>
        <v>0.109</v>
      </c>
      <c r="H250" s="18">
        <f t="shared" si="61"/>
        <v>0.49459999999999998</v>
      </c>
      <c r="I250" s="10">
        <f t="shared" si="53"/>
        <v>14792.312828753647</v>
      </c>
      <c r="K250" s="10">
        <v>240991.45693803852</v>
      </c>
      <c r="L250" s="18">
        <f t="shared" si="54"/>
        <v>0.109</v>
      </c>
      <c r="M250" s="18">
        <f t="shared" si="54"/>
        <v>0.49459999999999998</v>
      </c>
      <c r="N250" s="10">
        <f t="shared" si="55"/>
        <v>12992.18683156937</v>
      </c>
      <c r="P250" s="18"/>
      <c r="R250" s="15"/>
      <c r="S250" s="15"/>
    </row>
    <row r="251" spans="1:19">
      <c r="A251" s="80">
        <f t="shared" si="51"/>
        <v>237</v>
      </c>
      <c r="B251" s="186">
        <v>39906</v>
      </c>
      <c r="C251" s="79" t="s">
        <v>258</v>
      </c>
      <c r="D251" s="10">
        <v>338763.14126400003</v>
      </c>
      <c r="E251" s="10">
        <v>0</v>
      </c>
      <c r="F251" s="10">
        <f t="shared" si="52"/>
        <v>338763.14126400003</v>
      </c>
      <c r="G251" s="18">
        <f t="shared" si="60"/>
        <v>0.109</v>
      </c>
      <c r="H251" s="18">
        <f t="shared" si="61"/>
        <v>0.49459999999999998</v>
      </c>
      <c r="I251" s="10">
        <f t="shared" si="53"/>
        <v>18263.195213940013</v>
      </c>
      <c r="K251" s="10">
        <v>205307.84995569231</v>
      </c>
      <c r="L251" s="18">
        <f t="shared" si="54"/>
        <v>0.109</v>
      </c>
      <c r="M251" s="18">
        <f t="shared" si="54"/>
        <v>0.49459999999999998</v>
      </c>
      <c r="N251" s="10">
        <f t="shared" si="55"/>
        <v>11068.433622101309</v>
      </c>
      <c r="P251" s="18"/>
      <c r="R251" s="15"/>
      <c r="S251" s="15"/>
    </row>
    <row r="252" spans="1:19">
      <c r="A252" s="80">
        <f t="shared" si="51"/>
        <v>238</v>
      </c>
      <c r="B252" s="186">
        <v>39907</v>
      </c>
      <c r="C252" s="79" t="s">
        <v>259</v>
      </c>
      <c r="D252" s="10">
        <v>-57199.47</v>
      </c>
      <c r="E252" s="10">
        <v>0</v>
      </c>
      <c r="F252" s="10">
        <f t="shared" si="52"/>
        <v>-57199.47</v>
      </c>
      <c r="G252" s="18">
        <f t="shared" si="60"/>
        <v>0.109</v>
      </c>
      <c r="H252" s="18">
        <f t="shared" si="61"/>
        <v>0.49459999999999998</v>
      </c>
      <c r="I252" s="10">
        <f t="shared" si="53"/>
        <v>-3083.7035069579997</v>
      </c>
      <c r="K252" s="10">
        <v>-57199.469999999979</v>
      </c>
      <c r="L252" s="18">
        <f t="shared" si="54"/>
        <v>0.109</v>
      </c>
      <c r="M252" s="18">
        <f t="shared" si="54"/>
        <v>0.49459999999999998</v>
      </c>
      <c r="N252" s="10">
        <f t="shared" si="55"/>
        <v>-3083.7035069579988</v>
      </c>
      <c r="P252" s="18"/>
      <c r="R252" s="15"/>
      <c r="S252" s="15"/>
    </row>
    <row r="253" spans="1:19">
      <c r="A253" s="80">
        <f t="shared" si="51"/>
        <v>239</v>
      </c>
      <c r="B253" s="186">
        <v>39908</v>
      </c>
      <c r="C253" s="79" t="s">
        <v>260</v>
      </c>
      <c r="D253" s="10">
        <v>71436832.443525702</v>
      </c>
      <c r="E253" s="10">
        <v>0</v>
      </c>
      <c r="F253" s="10">
        <f t="shared" si="52"/>
        <v>71436832.443525702</v>
      </c>
      <c r="G253" s="18">
        <f t="shared" si="60"/>
        <v>0.109</v>
      </c>
      <c r="H253" s="18">
        <f t="shared" si="61"/>
        <v>0.49459999999999998</v>
      </c>
      <c r="I253" s="10">
        <f t="shared" si="53"/>
        <v>3851259.6485958914</v>
      </c>
      <c r="K253" s="10">
        <v>67648849.561624452</v>
      </c>
      <c r="L253" s="18">
        <f t="shared" si="54"/>
        <v>0.109</v>
      </c>
      <c r="M253" s="18">
        <f t="shared" si="54"/>
        <v>0.49459999999999998</v>
      </c>
      <c r="N253" s="10">
        <f t="shared" si="55"/>
        <v>3647044.1882565604</v>
      </c>
      <c r="P253" s="18"/>
      <c r="R253" s="15"/>
      <c r="S253" s="15"/>
    </row>
    <row r="254" spans="1:19">
      <c r="A254" s="80">
        <f t="shared" si="51"/>
        <v>240</v>
      </c>
      <c r="B254" s="186">
        <v>39910</v>
      </c>
      <c r="C254" s="79" t="s">
        <v>288</v>
      </c>
      <c r="D254" s="10">
        <v>171687.58938467762</v>
      </c>
      <c r="E254" s="10">
        <v>0</v>
      </c>
      <c r="F254" s="10">
        <f t="shared" si="52"/>
        <v>171687.58938467762</v>
      </c>
      <c r="G254" s="18">
        <v>1</v>
      </c>
      <c r="H254" s="18">
        <f>$H$231</f>
        <v>2.983098E-2</v>
      </c>
      <c r="I254" s="10">
        <f t="shared" si="53"/>
        <v>5121.6090451825303</v>
      </c>
      <c r="K254" s="10">
        <v>156967.65664798091</v>
      </c>
      <c r="L254" s="18">
        <f t="shared" si="54"/>
        <v>1</v>
      </c>
      <c r="M254" s="18">
        <f t="shared" si="54"/>
        <v>2.983098E-2</v>
      </c>
      <c r="N254" s="10">
        <f t="shared" si="55"/>
        <v>4682.4990261127859</v>
      </c>
      <c r="P254" s="18"/>
      <c r="R254" s="15"/>
      <c r="S254" s="15"/>
    </row>
    <row r="255" spans="1:19">
      <c r="A255" s="80">
        <f t="shared" si="51"/>
        <v>241</v>
      </c>
      <c r="B255" s="186">
        <v>39916</v>
      </c>
      <c r="C255" s="79" t="s">
        <v>289</v>
      </c>
      <c r="D255" s="10">
        <v>81609.345312000005</v>
      </c>
      <c r="E255" s="10">
        <v>0</v>
      </c>
      <c r="F255" s="10">
        <f t="shared" si="52"/>
        <v>81609.345312000005</v>
      </c>
      <c r="G255" s="18">
        <v>1</v>
      </c>
      <c r="H255" s="18">
        <f>$H$231</f>
        <v>2.983098E-2</v>
      </c>
      <c r="I255" s="10">
        <f t="shared" si="53"/>
        <v>2434.486747815366</v>
      </c>
      <c r="K255" s="10">
        <v>72378.290660923099</v>
      </c>
      <c r="L255" s="18">
        <f t="shared" si="54"/>
        <v>1</v>
      </c>
      <c r="M255" s="18">
        <f t="shared" si="54"/>
        <v>2.983098E-2</v>
      </c>
      <c r="N255" s="10">
        <f t="shared" si="55"/>
        <v>2159.1153411401838</v>
      </c>
      <c r="P255" s="18"/>
      <c r="R255" s="15"/>
      <c r="S255" s="15"/>
    </row>
    <row r="256" spans="1:19">
      <c r="A256" s="80">
        <f t="shared" si="51"/>
        <v>242</v>
      </c>
      <c r="B256" s="186">
        <v>39917</v>
      </c>
      <c r="C256" s="79" t="s">
        <v>290</v>
      </c>
      <c r="D256" s="10">
        <v>-26854.246599999999</v>
      </c>
      <c r="E256" s="10">
        <v>0</v>
      </c>
      <c r="F256" s="10">
        <f t="shared" si="52"/>
        <v>-26854.246599999999</v>
      </c>
      <c r="G256" s="18">
        <v>1</v>
      </c>
      <c r="H256" s="18">
        <f>$H$231</f>
        <v>2.983098E-2</v>
      </c>
      <c r="I256" s="10">
        <f t="shared" si="53"/>
        <v>-801.08849323966797</v>
      </c>
      <c r="K256" s="10">
        <v>-27016.293700000002</v>
      </c>
      <c r="L256" s="18">
        <f t="shared" si="54"/>
        <v>1</v>
      </c>
      <c r="M256" s="18">
        <f t="shared" si="54"/>
        <v>2.983098E-2</v>
      </c>
      <c r="N256" s="10">
        <f t="shared" si="55"/>
        <v>-805.92251703882607</v>
      </c>
      <c r="P256" s="18"/>
      <c r="R256" s="15"/>
      <c r="S256" s="15"/>
    </row>
    <row r="257" spans="1:19">
      <c r="A257" s="80">
        <f t="shared" si="51"/>
        <v>243</v>
      </c>
      <c r="B257" s="186">
        <v>39918</v>
      </c>
      <c r="C257" s="79" t="s">
        <v>225</v>
      </c>
      <c r="D257" s="10">
        <v>-9966.41</v>
      </c>
      <c r="E257" s="10">
        <v>0</v>
      </c>
      <c r="F257" s="10">
        <f t="shared" si="52"/>
        <v>-9966.41</v>
      </c>
      <c r="G257" s="18">
        <v>1</v>
      </c>
      <c r="H257" s="18">
        <f>$H$231</f>
        <v>2.983098E-2</v>
      </c>
      <c r="I257" s="10">
        <f t="shared" si="53"/>
        <v>-297.30777738180001</v>
      </c>
      <c r="K257" s="10">
        <v>-9966.4100000000017</v>
      </c>
      <c r="L257" s="18">
        <f t="shared" si="54"/>
        <v>1</v>
      </c>
      <c r="M257" s="18">
        <f t="shared" si="54"/>
        <v>2.983098E-2</v>
      </c>
      <c r="N257" s="10">
        <f t="shared" si="55"/>
        <v>-297.30777738180007</v>
      </c>
      <c r="P257" s="18"/>
      <c r="R257" s="15"/>
      <c r="S257" s="15"/>
    </row>
    <row r="258" spans="1:19">
      <c r="A258" s="80">
        <f t="shared" si="51"/>
        <v>244</v>
      </c>
      <c r="B258" s="186">
        <v>39924</v>
      </c>
      <c r="C258" s="79" t="s">
        <v>226</v>
      </c>
      <c r="D258" s="10">
        <v>0</v>
      </c>
      <c r="E258" s="10">
        <v>0</v>
      </c>
      <c r="F258" s="10">
        <f t="shared" si="52"/>
        <v>0</v>
      </c>
      <c r="G258" s="18">
        <f t="shared" ref="G258" si="62">$G$230</f>
        <v>0.109</v>
      </c>
      <c r="H258" s="18">
        <f t="shared" ref="H258" si="63">$H$230</f>
        <v>0.49459999999999998</v>
      </c>
      <c r="I258" s="10">
        <f t="shared" si="53"/>
        <v>0</v>
      </c>
      <c r="K258" s="10">
        <v>0</v>
      </c>
      <c r="L258" s="18">
        <f t="shared" si="54"/>
        <v>0.109</v>
      </c>
      <c r="M258" s="18">
        <f t="shared" si="54"/>
        <v>0.49459999999999998</v>
      </c>
      <c r="N258" s="10">
        <f t="shared" si="55"/>
        <v>0</v>
      </c>
      <c r="P258" s="18"/>
      <c r="R258" s="15"/>
      <c r="S258" s="15"/>
    </row>
    <row r="259" spans="1:19">
      <c r="A259" s="80">
        <f t="shared" si="51"/>
        <v>245</v>
      </c>
      <c r="B259" s="186" t="s">
        <v>261</v>
      </c>
      <c r="C259" s="79" t="s">
        <v>262</v>
      </c>
      <c r="D259" s="10">
        <v>0</v>
      </c>
      <c r="E259" s="12">
        <v>0</v>
      </c>
      <c r="F259" s="10">
        <f t="shared" si="52"/>
        <v>0</v>
      </c>
      <c r="G259" s="18">
        <f>$G$230</f>
        <v>0.109</v>
      </c>
      <c r="H259" s="18">
        <f>$H$230</f>
        <v>0.49459999999999998</v>
      </c>
      <c r="I259" s="17">
        <f t="shared" si="53"/>
        <v>0</v>
      </c>
      <c r="K259" s="10">
        <v>0</v>
      </c>
      <c r="L259" s="18">
        <f t="shared" si="54"/>
        <v>0.109</v>
      </c>
      <c r="M259" s="18">
        <f t="shared" si="54"/>
        <v>0.49459999999999998</v>
      </c>
      <c r="N259" s="17">
        <f t="shared" si="55"/>
        <v>0</v>
      </c>
      <c r="P259" s="18"/>
      <c r="R259" s="15"/>
      <c r="S259" s="15"/>
    </row>
    <row r="260" spans="1:19">
      <c r="A260" s="80">
        <f t="shared" si="51"/>
        <v>246</v>
      </c>
      <c r="C260" s="79"/>
      <c r="D260" s="28"/>
      <c r="E260" s="141"/>
      <c r="F260" s="141"/>
      <c r="K260" s="141"/>
    </row>
    <row r="261" spans="1:19" ht="15.75" thickBot="1">
      <c r="A261" s="80">
        <f t="shared" si="51"/>
        <v>247</v>
      </c>
      <c r="C261" s="79" t="s">
        <v>291</v>
      </c>
      <c r="D261" s="198">
        <f>SUM(D230:D260)</f>
        <v>93538229.009896636</v>
      </c>
      <c r="E261" s="198">
        <f>SUM(E230:E260)</f>
        <v>0</v>
      </c>
      <c r="F261" s="198">
        <f>SUM(F230:F260)</f>
        <v>93538229.009896636</v>
      </c>
      <c r="I261" s="198">
        <f>SUM(I230:I260)</f>
        <v>4891997.4629426645</v>
      </c>
      <c r="K261" s="198">
        <f>SUM(K230:K260)</f>
        <v>88565275.130550727</v>
      </c>
      <c r="N261" s="198">
        <f>SUM(N230:N260)</f>
        <v>4629096.5342789693</v>
      </c>
    </row>
    <row r="262" spans="1:19" ht="15.75" thickTop="1">
      <c r="A262" s="80">
        <f t="shared" si="51"/>
        <v>248</v>
      </c>
    </row>
    <row r="263" spans="1:19" ht="30.75" thickBot="1">
      <c r="A263" s="80">
        <f t="shared" si="51"/>
        <v>249</v>
      </c>
      <c r="C263" s="199" t="s">
        <v>292</v>
      </c>
      <c r="D263" s="198">
        <f>D261+D225+D179+D118</f>
        <v>428474212.67057222</v>
      </c>
      <c r="E263" s="198">
        <f>E261+E225+E179+E118</f>
        <v>0</v>
      </c>
      <c r="F263" s="198">
        <f>F261+F225+F179+F118</f>
        <v>428474212.67057222</v>
      </c>
      <c r="I263" s="198">
        <f>I261+I225+I179+I118</f>
        <v>204757750.61073717</v>
      </c>
      <c r="K263" s="198">
        <f>K261+K225+K179+K118</f>
        <v>405778629.2413792</v>
      </c>
      <c r="N263" s="198">
        <f>N261+N225+N179+N118</f>
        <v>196963786.0894472</v>
      </c>
    </row>
    <row r="264" spans="1:19" ht="15.75" thickTop="1"/>
    <row r="265" spans="1:19">
      <c r="H265" s="27"/>
    </row>
    <row r="266" spans="1:19">
      <c r="B266" t="s">
        <v>293</v>
      </c>
    </row>
    <row r="267" spans="1:19">
      <c r="B267" t="s">
        <v>230</v>
      </c>
      <c r="H267" s="96"/>
    </row>
  </sheetData>
  <autoFilter ref="B184:N263" xr:uid="{00000000-0001-0000-0900-000000000000}"/>
  <mergeCells count="4">
    <mergeCell ref="A1:N1"/>
    <mergeCell ref="A2:N2"/>
    <mergeCell ref="A3:N3"/>
    <mergeCell ref="A4:N4"/>
  </mergeCells>
  <printOptions horizontalCentered="1"/>
  <pageMargins left="0.75" right="0.75" top="1" bottom="0.94" header="0.25" footer="0.5"/>
  <pageSetup scale="53" orientation="landscape" r:id="rId1"/>
  <headerFooter alignWithMargins="0">
    <oddHeader xml:space="preserve">&amp;RCASE NO. 2024-00276 
FR 16(8)(b)
ATTACHMENT 1
</oddHeader>
    <oddFooter>&amp;RSchedule &amp;A
Page &amp;P of &amp;N</oddFooter>
  </headerFooter>
  <rowBreaks count="6" manualBreakCount="6">
    <brk id="47" max="13" man="1"/>
    <brk id="86" max="13" man="1"/>
    <brk id="118" max="13" man="1"/>
    <brk id="151" max="13" man="1"/>
    <brk id="179" max="13" man="1"/>
    <brk id="226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3A3E8-AB67-47C1-8C87-9CBC7B7A183E}">
  <sheetPr>
    <tabColor rgb="FF92D050"/>
  </sheetPr>
  <dimension ref="A1:T269"/>
  <sheetViews>
    <sheetView view="pageBreakPreview" zoomScale="80" zoomScaleNormal="100" zoomScaleSheetLayoutView="80" workbookViewId="0">
      <pane xSplit="3" ySplit="12" topLeftCell="D13" activePane="bottomRight" state="frozen"/>
      <selection activeCell="C38" sqref="C38"/>
      <selection pane="topRight" activeCell="C38" sqref="C38"/>
      <selection pane="bottomLeft" activeCell="C38" sqref="C38"/>
      <selection pane="bottomRight" activeCell="D13" sqref="D13"/>
    </sheetView>
  </sheetViews>
  <sheetFormatPr defaultColWidth="8.88671875" defaultRowHeight="15"/>
  <cols>
    <col min="1" max="1" width="5" customWidth="1"/>
    <col min="2" max="2" width="9.33203125" customWidth="1"/>
    <col min="3" max="3" width="33.88671875" customWidth="1"/>
    <col min="4" max="4" width="14.44140625" customWidth="1"/>
    <col min="5" max="5" width="10.33203125" customWidth="1"/>
    <col min="6" max="6" width="14.33203125" customWidth="1"/>
    <col min="7" max="7" width="12.6640625" style="77" bestFit="1" customWidth="1"/>
    <col min="8" max="8" width="13.5546875" style="77" customWidth="1"/>
    <col min="9" max="9" width="14.5546875" customWidth="1"/>
    <col min="10" max="10" width="3.21875" customWidth="1"/>
    <col min="11" max="11" width="13.88671875" customWidth="1"/>
    <col min="12" max="12" width="12.6640625" style="77" bestFit="1" customWidth="1"/>
    <col min="13" max="13" width="9.77734375" style="77" bestFit="1" customWidth="1"/>
    <col min="14" max="14" width="16" bestFit="1" customWidth="1"/>
    <col min="15" max="15" width="6.21875" customWidth="1"/>
    <col min="16" max="16" width="20.88671875" bestFit="1" customWidth="1"/>
    <col min="17" max="17" width="12" bestFit="1" customWidth="1"/>
    <col min="18" max="18" width="1.77734375" customWidth="1"/>
    <col min="19" max="19" width="7.77734375" customWidth="1"/>
    <col min="20" max="20" width="7.109375" bestFit="1" customWidth="1"/>
  </cols>
  <sheetData>
    <row r="1" spans="1:19">
      <c r="A1" s="228" t="s">
        <v>476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9">
      <c r="A2" s="228" t="s">
        <v>477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9">
      <c r="A3" s="228" t="s">
        <v>233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</row>
    <row r="4" spans="1:19" ht="15.75">
      <c r="A4" s="229" t="str">
        <f>'B.1 F '!A4</f>
        <v>Forecasted Test Period:  Twelve Months Ended March 31, 2026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</row>
    <row r="5" spans="1:19" ht="15.75">
      <c r="A5" s="82"/>
      <c r="B5" s="82"/>
      <c r="C5" s="82"/>
      <c r="D5" s="32"/>
      <c r="E5" s="82"/>
      <c r="F5" s="82"/>
      <c r="K5" s="82"/>
      <c r="P5" s="5"/>
    </row>
    <row r="6" spans="1:19" ht="15.75">
      <c r="A6" s="79" t="str">
        <f>'B.1 F '!A6</f>
        <v>Data:______Base Period__X___Forecasted Period</v>
      </c>
      <c r="E6" s="5"/>
      <c r="N6" s="96" t="s">
        <v>234</v>
      </c>
    </row>
    <row r="7" spans="1:19">
      <c r="A7" s="79" t="str">
        <f>'B.1 F '!A7</f>
        <v>Type of Filing:___X____Original________Updated ________Revised</v>
      </c>
      <c r="B7" s="79"/>
      <c r="I7" s="79"/>
      <c r="J7" s="79"/>
      <c r="N7" s="111" t="s">
        <v>294</v>
      </c>
    </row>
    <row r="8" spans="1:19">
      <c r="A8" s="79" t="str">
        <f>'B.1 F '!A8</f>
        <v>Workpaper Reference No(s).</v>
      </c>
      <c r="I8" s="79"/>
      <c r="J8" s="79"/>
      <c r="N8" s="111" t="str">
        <f>'B.2 B'!N8</f>
        <v>Witness: Waller</v>
      </c>
    </row>
    <row r="9" spans="1:19">
      <c r="A9" s="202"/>
      <c r="B9" s="141"/>
      <c r="C9" s="119"/>
      <c r="D9" s="140"/>
      <c r="E9" s="141"/>
      <c r="F9" s="141"/>
      <c r="G9" s="143"/>
      <c r="H9" s="144"/>
      <c r="I9" s="203"/>
      <c r="J9" s="79"/>
      <c r="K9" s="140"/>
      <c r="L9" s="143"/>
      <c r="M9" s="143"/>
      <c r="N9" s="119"/>
    </row>
    <row r="10" spans="1:19" ht="15.75">
      <c r="A10" s="204"/>
      <c r="C10" s="205"/>
      <c r="D10" s="3">
        <v>46112</v>
      </c>
      <c r="G10" s="77" t="s">
        <v>71</v>
      </c>
      <c r="H10" s="80" t="s">
        <v>72</v>
      </c>
      <c r="I10" s="206"/>
      <c r="J10" s="79"/>
      <c r="K10" s="207"/>
      <c r="L10" s="77" t="s">
        <v>71</v>
      </c>
      <c r="M10" s="80" t="s">
        <v>72</v>
      </c>
      <c r="N10" s="206"/>
    </row>
    <row r="11" spans="1:19" ht="15.75">
      <c r="A11" s="204" t="s">
        <v>31</v>
      </c>
      <c r="B11" s="80" t="s">
        <v>73</v>
      </c>
      <c r="C11" s="122" t="s">
        <v>74</v>
      </c>
      <c r="D11" s="25" t="s">
        <v>75</v>
      </c>
      <c r="E11" s="80"/>
      <c r="F11" s="80" t="s">
        <v>76</v>
      </c>
      <c r="G11" s="80" t="s">
        <v>77</v>
      </c>
      <c r="H11" s="80" t="s">
        <v>78</v>
      </c>
      <c r="I11" s="122" t="s">
        <v>79</v>
      </c>
      <c r="J11" s="80"/>
      <c r="K11" s="4" t="s">
        <v>80</v>
      </c>
      <c r="L11" s="80" t="s">
        <v>77</v>
      </c>
      <c r="M11" s="80" t="s">
        <v>78</v>
      </c>
      <c r="N11" s="122" t="s">
        <v>79</v>
      </c>
    </row>
    <row r="12" spans="1:19" ht="15.75">
      <c r="A12" s="128" t="s">
        <v>33</v>
      </c>
      <c r="B12" s="126" t="s">
        <v>33</v>
      </c>
      <c r="C12" s="146" t="s">
        <v>81</v>
      </c>
      <c r="D12" s="26" t="s">
        <v>82</v>
      </c>
      <c r="E12" s="126" t="s">
        <v>83</v>
      </c>
      <c r="F12" s="126" t="s">
        <v>82</v>
      </c>
      <c r="G12" s="126" t="s">
        <v>84</v>
      </c>
      <c r="H12" s="126" t="s">
        <v>84</v>
      </c>
      <c r="I12" s="146" t="s">
        <v>85</v>
      </c>
      <c r="J12" s="80"/>
      <c r="K12" s="26" t="s">
        <v>86</v>
      </c>
      <c r="L12" s="126" t="s">
        <v>84</v>
      </c>
      <c r="M12" s="126" t="s">
        <v>84</v>
      </c>
      <c r="N12" s="146" t="s">
        <v>85</v>
      </c>
      <c r="P12" s="80"/>
      <c r="Q12" s="80"/>
    </row>
    <row r="13" spans="1:19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</row>
    <row r="14" spans="1:19" ht="15.75">
      <c r="B14" s="5" t="s">
        <v>97</v>
      </c>
    </row>
    <row r="15" spans="1:19">
      <c r="A15" s="80">
        <v>1</v>
      </c>
      <c r="C15" s="6" t="s">
        <v>98</v>
      </c>
    </row>
    <row r="16" spans="1:19">
      <c r="A16" s="80">
        <f>A15+1</f>
        <v>2</v>
      </c>
      <c r="B16" s="185">
        <v>30100</v>
      </c>
      <c r="C16" s="79" t="s">
        <v>99</v>
      </c>
      <c r="D16" s="14">
        <v>8329.7199999999993</v>
      </c>
      <c r="E16" s="14">
        <v>0</v>
      </c>
      <c r="F16" s="14">
        <f>D16-E16</f>
        <v>8329.7199999999993</v>
      </c>
      <c r="G16" s="8">
        <v>1</v>
      </c>
      <c r="H16" s="8">
        <f>$G$16</f>
        <v>1</v>
      </c>
      <c r="I16" s="14">
        <f>F16*G16*H16</f>
        <v>8329.7199999999993</v>
      </c>
      <c r="J16" s="9"/>
      <c r="K16" s="14">
        <v>8329.7199999999993</v>
      </c>
      <c r="L16" s="8">
        <f t="shared" ref="L16:M17" si="0">$G$16</f>
        <v>1</v>
      </c>
      <c r="M16" s="8">
        <f t="shared" si="0"/>
        <v>1</v>
      </c>
      <c r="N16" s="14">
        <f>K16*L16*M16</f>
        <v>8329.7199999999993</v>
      </c>
      <c r="S16" s="185"/>
    </row>
    <row r="17" spans="1:19">
      <c r="A17" s="80">
        <f t="shared" ref="A17:A80" si="1">A16+1</f>
        <v>3</v>
      </c>
      <c r="B17" s="185">
        <v>30200</v>
      </c>
      <c r="C17" s="79" t="s">
        <v>100</v>
      </c>
      <c r="D17" s="10">
        <v>119852.69</v>
      </c>
      <c r="E17" s="10">
        <v>0</v>
      </c>
      <c r="F17" s="10">
        <f t="shared" ref="F17:F80" si="2">D17-E17</f>
        <v>119852.69</v>
      </c>
      <c r="G17" s="8">
        <f>$G$16</f>
        <v>1</v>
      </c>
      <c r="H17" s="8">
        <f>$G$16</f>
        <v>1</v>
      </c>
      <c r="I17" s="10">
        <f>F17*G17*H17</f>
        <v>119852.69</v>
      </c>
      <c r="K17" s="10">
        <v>119852.68999999996</v>
      </c>
      <c r="L17" s="8">
        <f t="shared" si="0"/>
        <v>1</v>
      </c>
      <c r="M17" s="8">
        <f t="shared" si="0"/>
        <v>1</v>
      </c>
      <c r="N17" s="10">
        <f>K17*L17*M17</f>
        <v>119852.68999999996</v>
      </c>
      <c r="S17" s="185"/>
    </row>
    <row r="18" spans="1:19">
      <c r="A18" s="80">
        <f t="shared" si="1"/>
        <v>4</v>
      </c>
      <c r="B18" s="185"/>
      <c r="C18" s="79"/>
      <c r="D18" s="28"/>
      <c r="E18" s="28"/>
      <c r="F18" s="28"/>
      <c r="G18" s="8"/>
      <c r="H18" s="8"/>
      <c r="I18" s="28"/>
      <c r="K18" s="28"/>
      <c r="N18" s="28"/>
    </row>
    <row r="19" spans="1:19">
      <c r="A19" s="80">
        <f t="shared" si="1"/>
        <v>5</v>
      </c>
      <c r="B19" s="186"/>
      <c r="C19" s="79" t="s">
        <v>236</v>
      </c>
      <c r="D19" s="14">
        <f>SUM(D16:D18)</f>
        <v>128182.41</v>
      </c>
      <c r="E19" s="14">
        <f>SUM(E16:E18)</f>
        <v>0</v>
      </c>
      <c r="F19" s="14">
        <f>SUM(F16:F18)</f>
        <v>128182.41</v>
      </c>
      <c r="G19" s="8"/>
      <c r="H19" s="8"/>
      <c r="I19" s="14">
        <f>SUM(I16:I18)</f>
        <v>128182.41</v>
      </c>
      <c r="K19" s="14">
        <f>SUM(K16:K18)</f>
        <v>128182.40999999996</v>
      </c>
      <c r="N19" s="14">
        <f>SUM(N16:N17)</f>
        <v>128182.40999999996</v>
      </c>
    </row>
    <row r="20" spans="1:19">
      <c r="A20" s="80">
        <f t="shared" si="1"/>
        <v>6</v>
      </c>
      <c r="B20" s="186"/>
      <c r="D20" s="10"/>
      <c r="E20" s="10"/>
      <c r="F20" s="10"/>
      <c r="G20" s="8"/>
      <c r="H20" s="8"/>
      <c r="I20" s="10"/>
      <c r="K20" s="10"/>
      <c r="N20" s="10"/>
    </row>
    <row r="21" spans="1:19">
      <c r="A21" s="80">
        <f t="shared" si="1"/>
        <v>7</v>
      </c>
      <c r="B21" s="186"/>
      <c r="C21" s="6" t="s">
        <v>102</v>
      </c>
      <c r="D21" s="10"/>
      <c r="E21" s="10"/>
      <c r="F21" s="10"/>
      <c r="G21" s="8"/>
      <c r="H21" s="8"/>
      <c r="I21" s="10"/>
      <c r="K21" s="10"/>
      <c r="N21" s="10"/>
    </row>
    <row r="22" spans="1:19">
      <c r="A22" s="80">
        <f t="shared" si="1"/>
        <v>8</v>
      </c>
      <c r="B22" s="185">
        <v>32540</v>
      </c>
      <c r="C22" s="79" t="s">
        <v>103</v>
      </c>
      <c r="D22" s="14">
        <v>0</v>
      </c>
      <c r="E22" s="14">
        <v>0</v>
      </c>
      <c r="F22" s="14">
        <f t="shared" si="2"/>
        <v>0</v>
      </c>
      <c r="G22" s="8">
        <f t="shared" ref="G22:H24" si="3">$G$16</f>
        <v>1</v>
      </c>
      <c r="H22" s="8">
        <f t="shared" si="3"/>
        <v>1</v>
      </c>
      <c r="I22" s="14">
        <f t="shared" ref="I22:I24" si="4">F22*G22*H22</f>
        <v>0</v>
      </c>
      <c r="K22" s="14">
        <v>0</v>
      </c>
      <c r="L22" s="8">
        <f t="shared" ref="L22:M24" si="5">$G$16</f>
        <v>1</v>
      </c>
      <c r="M22" s="8">
        <f t="shared" si="5"/>
        <v>1</v>
      </c>
      <c r="N22" s="14">
        <f t="shared" ref="N22:N24" si="6">K22*L22*M22</f>
        <v>0</v>
      </c>
      <c r="S22" s="185"/>
    </row>
    <row r="23" spans="1:19">
      <c r="A23" s="80">
        <f t="shared" si="1"/>
        <v>9</v>
      </c>
      <c r="B23" s="185">
        <v>33202</v>
      </c>
      <c r="C23" s="79" t="s">
        <v>104</v>
      </c>
      <c r="D23" s="10">
        <v>0</v>
      </c>
      <c r="E23" s="10">
        <v>0</v>
      </c>
      <c r="F23" s="10">
        <f t="shared" si="2"/>
        <v>0</v>
      </c>
      <c r="G23" s="8">
        <f t="shared" si="3"/>
        <v>1</v>
      </c>
      <c r="H23" s="8">
        <f t="shared" si="3"/>
        <v>1</v>
      </c>
      <c r="I23" s="10">
        <f t="shared" si="4"/>
        <v>0</v>
      </c>
      <c r="K23" s="10">
        <v>0</v>
      </c>
      <c r="L23" s="8">
        <f t="shared" si="5"/>
        <v>1</v>
      </c>
      <c r="M23" s="8">
        <f t="shared" si="5"/>
        <v>1</v>
      </c>
      <c r="N23" s="10">
        <f t="shared" si="6"/>
        <v>0</v>
      </c>
      <c r="S23" s="185"/>
    </row>
    <row r="24" spans="1:19">
      <c r="A24" s="80">
        <f t="shared" si="1"/>
        <v>10</v>
      </c>
      <c r="B24" s="185">
        <v>33400</v>
      </c>
      <c r="C24" s="79" t="s">
        <v>105</v>
      </c>
      <c r="D24" s="10">
        <v>0</v>
      </c>
      <c r="E24" s="10">
        <v>0</v>
      </c>
      <c r="F24" s="10">
        <f t="shared" si="2"/>
        <v>0</v>
      </c>
      <c r="G24" s="8">
        <f t="shared" si="3"/>
        <v>1</v>
      </c>
      <c r="H24" s="8">
        <f t="shared" si="3"/>
        <v>1</v>
      </c>
      <c r="I24" s="10">
        <f t="shared" si="4"/>
        <v>0</v>
      </c>
      <c r="K24" s="10">
        <v>0</v>
      </c>
      <c r="L24" s="8">
        <f t="shared" si="5"/>
        <v>1</v>
      </c>
      <c r="M24" s="8">
        <f t="shared" si="5"/>
        <v>1</v>
      </c>
      <c r="N24" s="10">
        <f t="shared" si="6"/>
        <v>0</v>
      </c>
      <c r="S24" s="185"/>
    </row>
    <row r="25" spans="1:19">
      <c r="A25" s="80">
        <f t="shared" si="1"/>
        <v>11</v>
      </c>
      <c r="B25" s="185"/>
      <c r="D25" s="28"/>
      <c r="E25" s="10"/>
      <c r="F25" s="10"/>
      <c r="G25" s="8"/>
      <c r="H25" s="8"/>
      <c r="I25" s="10"/>
      <c r="K25" s="28"/>
      <c r="N25" s="10"/>
    </row>
    <row r="26" spans="1:19">
      <c r="A26" s="80">
        <f t="shared" si="1"/>
        <v>12</v>
      </c>
      <c r="B26" s="185"/>
      <c r="C26" t="s">
        <v>237</v>
      </c>
      <c r="D26" s="14">
        <f>SUM(D22:D25)</f>
        <v>0</v>
      </c>
      <c r="E26" s="14">
        <f>SUM(E22:E25)</f>
        <v>0</v>
      </c>
      <c r="F26" s="14">
        <f>SUM(F22:F25)</f>
        <v>0</v>
      </c>
      <c r="G26" s="8"/>
      <c r="H26" s="8"/>
      <c r="I26" s="14">
        <f>SUM(I22:I25)</f>
        <v>0</v>
      </c>
      <c r="K26" s="14">
        <f>SUM(K22:K25)</f>
        <v>0</v>
      </c>
      <c r="N26" s="14">
        <f>SUM(N22:N25)</f>
        <v>0</v>
      </c>
    </row>
    <row r="27" spans="1:19">
      <c r="A27" s="80">
        <f t="shared" si="1"/>
        <v>13</v>
      </c>
      <c r="B27" s="185"/>
      <c r="C27" s="79"/>
      <c r="D27" s="10"/>
      <c r="E27" s="10"/>
      <c r="F27" s="10"/>
      <c r="G27" s="8"/>
      <c r="H27" s="8"/>
      <c r="I27" s="10"/>
      <c r="K27" s="10"/>
      <c r="N27" s="10"/>
    </row>
    <row r="28" spans="1:19">
      <c r="A28" s="80">
        <f t="shared" si="1"/>
        <v>14</v>
      </c>
      <c r="B28" s="185"/>
      <c r="C28" s="6" t="s">
        <v>107</v>
      </c>
      <c r="D28" s="10"/>
      <c r="E28" s="10"/>
      <c r="F28" s="10"/>
      <c r="G28" s="8"/>
      <c r="H28" s="8"/>
      <c r="I28" s="10"/>
      <c r="K28" s="10"/>
      <c r="N28" s="10"/>
    </row>
    <row r="29" spans="1:19">
      <c r="A29" s="80">
        <f t="shared" si="1"/>
        <v>15</v>
      </c>
      <c r="B29" s="185">
        <v>35010</v>
      </c>
      <c r="C29" s="79" t="s">
        <v>108</v>
      </c>
      <c r="D29" s="14">
        <v>0</v>
      </c>
      <c r="E29" s="14">
        <v>0</v>
      </c>
      <c r="F29" s="14">
        <f t="shared" si="2"/>
        <v>0</v>
      </c>
      <c r="G29" s="8">
        <f t="shared" ref="G29:H45" si="7">$G$16</f>
        <v>1</v>
      </c>
      <c r="H29" s="8">
        <f t="shared" si="7"/>
        <v>1</v>
      </c>
      <c r="I29" s="14">
        <f t="shared" ref="I29:I45" si="8">F29*G29*H29</f>
        <v>0</v>
      </c>
      <c r="K29" s="14">
        <v>0</v>
      </c>
      <c r="L29" s="8">
        <f t="shared" ref="L29:M45" si="9">$G$16</f>
        <v>1</v>
      </c>
      <c r="M29" s="8">
        <f t="shared" si="9"/>
        <v>1</v>
      </c>
      <c r="N29" s="14">
        <f t="shared" ref="N29:N45" si="10">K29*L29*M29</f>
        <v>0</v>
      </c>
      <c r="S29" s="185"/>
    </row>
    <row r="30" spans="1:19">
      <c r="A30" s="80">
        <f t="shared" si="1"/>
        <v>16</v>
      </c>
      <c r="B30" s="185">
        <v>35020</v>
      </c>
      <c r="C30" s="79" t="s">
        <v>109</v>
      </c>
      <c r="D30" s="10">
        <v>4216.3808020000042</v>
      </c>
      <c r="E30" s="10">
        <v>0</v>
      </c>
      <c r="F30" s="10">
        <f t="shared" si="2"/>
        <v>4216.3808020000042</v>
      </c>
      <c r="G30" s="8">
        <f t="shared" si="7"/>
        <v>1</v>
      </c>
      <c r="H30" s="8">
        <f t="shared" si="7"/>
        <v>1</v>
      </c>
      <c r="I30" s="10">
        <f t="shared" si="8"/>
        <v>4216.3808020000042</v>
      </c>
      <c r="K30" s="10">
        <v>4200.4634300000025</v>
      </c>
      <c r="L30" s="8">
        <f t="shared" si="9"/>
        <v>1</v>
      </c>
      <c r="M30" s="8">
        <f t="shared" si="9"/>
        <v>1</v>
      </c>
      <c r="N30" s="10">
        <f t="shared" si="10"/>
        <v>4200.4634300000025</v>
      </c>
      <c r="S30" s="185"/>
    </row>
    <row r="31" spans="1:19">
      <c r="A31" s="80">
        <f t="shared" si="1"/>
        <v>17</v>
      </c>
      <c r="B31" s="185">
        <v>35100</v>
      </c>
      <c r="C31" s="79" t="s">
        <v>110</v>
      </c>
      <c r="D31" s="10">
        <v>8009.7146529999927</v>
      </c>
      <c r="E31" s="10">
        <v>0</v>
      </c>
      <c r="F31" s="10">
        <f t="shared" si="2"/>
        <v>8009.7146529999927</v>
      </c>
      <c r="G31" s="8">
        <f t="shared" si="7"/>
        <v>1</v>
      </c>
      <c r="H31" s="8">
        <f t="shared" si="7"/>
        <v>1</v>
      </c>
      <c r="I31" s="10">
        <f t="shared" si="8"/>
        <v>8009.7146529999927</v>
      </c>
      <c r="K31" s="10">
        <v>7862.8018949999951</v>
      </c>
      <c r="L31" s="8">
        <f t="shared" si="9"/>
        <v>1</v>
      </c>
      <c r="M31" s="8">
        <f t="shared" si="9"/>
        <v>1</v>
      </c>
      <c r="N31" s="10">
        <f t="shared" si="10"/>
        <v>7862.8018949999951</v>
      </c>
      <c r="S31" s="185"/>
    </row>
    <row r="32" spans="1:19">
      <c r="A32" s="80">
        <f t="shared" si="1"/>
        <v>18</v>
      </c>
      <c r="B32" s="185">
        <v>35102</v>
      </c>
      <c r="C32" s="79" t="s">
        <v>111</v>
      </c>
      <c r="D32" s="10">
        <v>121970.64717699985</v>
      </c>
      <c r="E32" s="10">
        <v>0</v>
      </c>
      <c r="F32" s="10">
        <f t="shared" si="2"/>
        <v>121970.64717699985</v>
      </c>
      <c r="G32" s="8">
        <f t="shared" si="7"/>
        <v>1</v>
      </c>
      <c r="H32" s="8">
        <f t="shared" si="7"/>
        <v>1</v>
      </c>
      <c r="I32" s="10">
        <f t="shared" si="8"/>
        <v>121970.64717699985</v>
      </c>
      <c r="K32" s="10">
        <v>120439.61655499988</v>
      </c>
      <c r="L32" s="8">
        <f t="shared" si="9"/>
        <v>1</v>
      </c>
      <c r="M32" s="8">
        <f t="shared" si="9"/>
        <v>1</v>
      </c>
      <c r="N32" s="10">
        <f t="shared" si="10"/>
        <v>120439.61655499988</v>
      </c>
      <c r="S32" s="185"/>
    </row>
    <row r="33" spans="1:19">
      <c r="A33" s="80">
        <f t="shared" si="1"/>
        <v>19</v>
      </c>
      <c r="B33" s="185">
        <v>35103</v>
      </c>
      <c r="C33" s="79" t="s">
        <v>112</v>
      </c>
      <c r="D33" s="10">
        <v>20991.103814999969</v>
      </c>
      <c r="E33" s="10">
        <v>0</v>
      </c>
      <c r="F33" s="10">
        <f t="shared" si="2"/>
        <v>20991.103814999969</v>
      </c>
      <c r="G33" s="8">
        <f t="shared" si="7"/>
        <v>1</v>
      </c>
      <c r="H33" s="8">
        <f t="shared" si="7"/>
        <v>1</v>
      </c>
      <c r="I33" s="10">
        <f t="shared" si="8"/>
        <v>20991.103814999969</v>
      </c>
      <c r="K33" s="10">
        <v>20863.842724999977</v>
      </c>
      <c r="L33" s="8">
        <f t="shared" si="9"/>
        <v>1</v>
      </c>
      <c r="M33" s="8">
        <f t="shared" si="9"/>
        <v>1</v>
      </c>
      <c r="N33" s="10">
        <f t="shared" si="10"/>
        <v>20863.842724999977</v>
      </c>
      <c r="S33" s="185"/>
    </row>
    <row r="34" spans="1:19">
      <c r="A34" s="80">
        <f t="shared" si="1"/>
        <v>20</v>
      </c>
      <c r="B34" s="185">
        <v>35104</v>
      </c>
      <c r="C34" s="79" t="s">
        <v>113</v>
      </c>
      <c r="D34" s="10">
        <v>106951.62709950005</v>
      </c>
      <c r="E34" s="10">
        <v>0</v>
      </c>
      <c r="F34" s="10">
        <f t="shared" si="2"/>
        <v>106951.62709950005</v>
      </c>
      <c r="G34" s="8">
        <f t="shared" si="7"/>
        <v>1</v>
      </c>
      <c r="H34" s="8">
        <f t="shared" si="7"/>
        <v>1</v>
      </c>
      <c r="I34" s="10">
        <f t="shared" si="8"/>
        <v>106951.62709950005</v>
      </c>
      <c r="K34" s="10">
        <v>106003.27364250003</v>
      </c>
      <c r="L34" s="8">
        <f t="shared" si="9"/>
        <v>1</v>
      </c>
      <c r="M34" s="8">
        <f t="shared" si="9"/>
        <v>1</v>
      </c>
      <c r="N34" s="10">
        <f t="shared" si="10"/>
        <v>106003.27364250003</v>
      </c>
      <c r="S34" s="185"/>
    </row>
    <row r="35" spans="1:19">
      <c r="A35" s="80">
        <f t="shared" si="1"/>
        <v>21</v>
      </c>
      <c r="B35" s="185">
        <v>35200</v>
      </c>
      <c r="C35" s="79" t="s">
        <v>114</v>
      </c>
      <c r="D35" s="10">
        <v>2588876.9843177502</v>
      </c>
      <c r="E35" s="10">
        <v>0</v>
      </c>
      <c r="F35" s="10">
        <f t="shared" si="2"/>
        <v>2588876.9843177502</v>
      </c>
      <c r="G35" s="8">
        <f t="shared" si="7"/>
        <v>1</v>
      </c>
      <c r="H35" s="8">
        <f t="shared" si="7"/>
        <v>1</v>
      </c>
      <c r="I35" s="10">
        <f t="shared" si="8"/>
        <v>2588876.9843177502</v>
      </c>
      <c r="K35" s="10">
        <v>2463748.5272673788</v>
      </c>
      <c r="L35" s="8">
        <f t="shared" si="9"/>
        <v>1</v>
      </c>
      <c r="M35" s="8">
        <f t="shared" si="9"/>
        <v>1</v>
      </c>
      <c r="N35" s="10">
        <f t="shared" si="10"/>
        <v>2463748.5272673788</v>
      </c>
      <c r="S35" s="185"/>
    </row>
    <row r="36" spans="1:19">
      <c r="A36" s="80">
        <f t="shared" si="1"/>
        <v>22</v>
      </c>
      <c r="B36" s="185">
        <v>35201</v>
      </c>
      <c r="C36" s="79" t="s">
        <v>115</v>
      </c>
      <c r="D36" s="10">
        <v>1516127.9991199996</v>
      </c>
      <c r="E36" s="10">
        <v>0</v>
      </c>
      <c r="F36" s="10">
        <f t="shared" si="2"/>
        <v>1516127.9991199996</v>
      </c>
      <c r="G36" s="8">
        <f t="shared" si="7"/>
        <v>1</v>
      </c>
      <c r="H36" s="8">
        <f t="shared" si="7"/>
        <v>1</v>
      </c>
      <c r="I36" s="10">
        <f t="shared" si="8"/>
        <v>1516127.9991199996</v>
      </c>
      <c r="K36" s="10">
        <v>1502528.0107999993</v>
      </c>
      <c r="L36" s="8">
        <f t="shared" si="9"/>
        <v>1</v>
      </c>
      <c r="M36" s="8">
        <f t="shared" si="9"/>
        <v>1</v>
      </c>
      <c r="N36" s="10">
        <f t="shared" si="10"/>
        <v>1502528.0107999993</v>
      </c>
      <c r="S36" s="185"/>
    </row>
    <row r="37" spans="1:19">
      <c r="A37" s="80">
        <f t="shared" si="1"/>
        <v>23</v>
      </c>
      <c r="B37" s="185">
        <v>35202</v>
      </c>
      <c r="C37" s="79" t="s">
        <v>116</v>
      </c>
      <c r="D37" s="10">
        <v>478965.33178200043</v>
      </c>
      <c r="E37" s="10">
        <v>0</v>
      </c>
      <c r="F37" s="10">
        <f t="shared" si="2"/>
        <v>478965.33178200043</v>
      </c>
      <c r="G37" s="8">
        <f t="shared" si="7"/>
        <v>1</v>
      </c>
      <c r="H37" s="8">
        <f t="shared" si="7"/>
        <v>1</v>
      </c>
      <c r="I37" s="10">
        <f t="shared" si="8"/>
        <v>478965.33178200043</v>
      </c>
      <c r="K37" s="10">
        <v>474360.55413000035</v>
      </c>
      <c r="L37" s="8">
        <f t="shared" si="9"/>
        <v>1</v>
      </c>
      <c r="M37" s="8">
        <f t="shared" si="9"/>
        <v>1</v>
      </c>
      <c r="N37" s="10">
        <f t="shared" si="10"/>
        <v>474360.55413000035</v>
      </c>
      <c r="S37" s="185"/>
    </row>
    <row r="38" spans="1:19">
      <c r="A38" s="80">
        <f t="shared" si="1"/>
        <v>24</v>
      </c>
      <c r="B38" s="185">
        <v>35203</v>
      </c>
      <c r="C38" s="79" t="s">
        <v>117</v>
      </c>
      <c r="D38" s="10">
        <v>714862.5775200011</v>
      </c>
      <c r="E38" s="10">
        <v>0</v>
      </c>
      <c r="F38" s="10">
        <f t="shared" si="2"/>
        <v>714862.5775200011</v>
      </c>
      <c r="G38" s="8">
        <f t="shared" si="7"/>
        <v>1</v>
      </c>
      <c r="H38" s="8">
        <f t="shared" si="7"/>
        <v>1</v>
      </c>
      <c r="I38" s="10">
        <f t="shared" si="8"/>
        <v>714862.5775200011</v>
      </c>
      <c r="K38" s="10">
        <v>702998.74680000101</v>
      </c>
      <c r="L38" s="8">
        <f t="shared" si="9"/>
        <v>1</v>
      </c>
      <c r="M38" s="8">
        <f t="shared" si="9"/>
        <v>1</v>
      </c>
      <c r="N38" s="10">
        <f t="shared" si="10"/>
        <v>702998.74680000101</v>
      </c>
      <c r="S38" s="185"/>
    </row>
    <row r="39" spans="1:19">
      <c r="A39" s="80">
        <f t="shared" si="1"/>
        <v>25</v>
      </c>
      <c r="B39" s="185">
        <v>35210</v>
      </c>
      <c r="C39" s="79" t="s">
        <v>118</v>
      </c>
      <c r="D39" s="10">
        <v>167828.30488200026</v>
      </c>
      <c r="E39" s="10">
        <v>0</v>
      </c>
      <c r="F39" s="10">
        <f t="shared" si="2"/>
        <v>167828.30488200026</v>
      </c>
      <c r="G39" s="8">
        <f t="shared" si="7"/>
        <v>1</v>
      </c>
      <c r="H39" s="8">
        <f t="shared" si="7"/>
        <v>1</v>
      </c>
      <c r="I39" s="10">
        <f t="shared" si="8"/>
        <v>167828.30488200026</v>
      </c>
      <c r="K39" s="10">
        <v>167328.42063000021</v>
      </c>
      <c r="L39" s="8">
        <f t="shared" si="9"/>
        <v>1</v>
      </c>
      <c r="M39" s="8">
        <f t="shared" si="9"/>
        <v>1</v>
      </c>
      <c r="N39" s="10">
        <f t="shared" si="10"/>
        <v>167328.42063000021</v>
      </c>
      <c r="S39" s="185"/>
    </row>
    <row r="40" spans="1:19">
      <c r="A40" s="80">
        <f t="shared" si="1"/>
        <v>26</v>
      </c>
      <c r="B40" s="185">
        <v>35211</v>
      </c>
      <c r="C40" s="79" t="s">
        <v>119</v>
      </c>
      <c r="D40" s="10">
        <v>44969.714719500043</v>
      </c>
      <c r="E40" s="10">
        <v>0</v>
      </c>
      <c r="F40" s="10">
        <f t="shared" si="2"/>
        <v>44969.714719500043</v>
      </c>
      <c r="G40" s="8">
        <f t="shared" si="7"/>
        <v>1</v>
      </c>
      <c r="H40" s="8">
        <f t="shared" si="7"/>
        <v>1</v>
      </c>
      <c r="I40" s="10">
        <f t="shared" si="8"/>
        <v>44969.714719500043</v>
      </c>
      <c r="K40" s="10">
        <v>44691.181942500029</v>
      </c>
      <c r="L40" s="8">
        <f t="shared" si="9"/>
        <v>1</v>
      </c>
      <c r="M40" s="8">
        <f t="shared" si="9"/>
        <v>1</v>
      </c>
      <c r="N40" s="10">
        <f t="shared" si="10"/>
        <v>44691.181942500029</v>
      </c>
      <c r="S40" s="185"/>
    </row>
    <row r="41" spans="1:19">
      <c r="A41" s="80">
        <f t="shared" si="1"/>
        <v>27</v>
      </c>
      <c r="B41" s="185">
        <v>35301</v>
      </c>
      <c r="C41" t="s">
        <v>120</v>
      </c>
      <c r="D41" s="10">
        <v>106670.61565849991</v>
      </c>
      <c r="E41" s="10">
        <v>0</v>
      </c>
      <c r="F41" s="10">
        <f t="shared" si="2"/>
        <v>106670.61565849991</v>
      </c>
      <c r="G41" s="8">
        <f t="shared" si="7"/>
        <v>1</v>
      </c>
      <c r="H41" s="8">
        <f t="shared" si="7"/>
        <v>1</v>
      </c>
      <c r="I41" s="10">
        <f t="shared" si="8"/>
        <v>106670.61565849991</v>
      </c>
      <c r="K41" s="10">
        <v>105565.90832749994</v>
      </c>
      <c r="L41" s="8">
        <f t="shared" si="9"/>
        <v>1</v>
      </c>
      <c r="M41" s="8">
        <f t="shared" si="9"/>
        <v>1</v>
      </c>
      <c r="N41" s="10">
        <f t="shared" si="10"/>
        <v>105565.90832749994</v>
      </c>
      <c r="S41" s="185"/>
    </row>
    <row r="42" spans="1:19">
      <c r="A42" s="80">
        <f t="shared" si="1"/>
        <v>28</v>
      </c>
      <c r="B42" s="185">
        <v>35302</v>
      </c>
      <c r="C42" s="79" t="s">
        <v>104</v>
      </c>
      <c r="D42" s="10">
        <v>155065.53174499972</v>
      </c>
      <c r="E42" s="10">
        <v>0</v>
      </c>
      <c r="F42" s="10">
        <f t="shared" si="2"/>
        <v>155065.53174499972</v>
      </c>
      <c r="G42" s="8">
        <f t="shared" si="7"/>
        <v>1</v>
      </c>
      <c r="H42" s="8">
        <f t="shared" si="7"/>
        <v>1</v>
      </c>
      <c r="I42" s="10">
        <f t="shared" si="8"/>
        <v>155065.53174499972</v>
      </c>
      <c r="K42" s="10">
        <v>153746.82267499983</v>
      </c>
      <c r="L42" s="8">
        <f t="shared" si="9"/>
        <v>1</v>
      </c>
      <c r="M42" s="8">
        <f t="shared" si="9"/>
        <v>1</v>
      </c>
      <c r="N42" s="10">
        <f t="shared" si="10"/>
        <v>153746.82267499983</v>
      </c>
      <c r="S42" s="185"/>
    </row>
    <row r="43" spans="1:19">
      <c r="A43" s="80">
        <f t="shared" si="1"/>
        <v>29</v>
      </c>
      <c r="B43" s="185">
        <v>35400</v>
      </c>
      <c r="C43" s="79" t="s">
        <v>121</v>
      </c>
      <c r="D43" s="10">
        <v>836635.22902100021</v>
      </c>
      <c r="E43" s="10">
        <v>0</v>
      </c>
      <c r="F43" s="10">
        <f t="shared" si="2"/>
        <v>836635.22902100021</v>
      </c>
      <c r="G43" s="8">
        <f t="shared" si="7"/>
        <v>1</v>
      </c>
      <c r="H43" s="8">
        <f t="shared" si="7"/>
        <v>1</v>
      </c>
      <c r="I43" s="10">
        <f t="shared" si="8"/>
        <v>836635.22902100021</v>
      </c>
      <c r="K43" s="10">
        <v>682171.7404159999</v>
      </c>
      <c r="L43" s="8">
        <f t="shared" si="9"/>
        <v>1</v>
      </c>
      <c r="M43" s="8">
        <f t="shared" si="9"/>
        <v>1</v>
      </c>
      <c r="N43" s="10">
        <f t="shared" si="10"/>
        <v>682171.7404159999</v>
      </c>
      <c r="S43" s="185"/>
    </row>
    <row r="44" spans="1:19">
      <c r="A44" s="80">
        <f t="shared" si="1"/>
        <v>30</v>
      </c>
      <c r="B44" s="185">
        <v>35500</v>
      </c>
      <c r="C44" s="79" t="s">
        <v>122</v>
      </c>
      <c r="D44" s="10">
        <v>169613.10633550028</v>
      </c>
      <c r="E44" s="10">
        <v>0</v>
      </c>
      <c r="F44" s="10">
        <f t="shared" si="2"/>
        <v>169613.10633550028</v>
      </c>
      <c r="G44" s="8">
        <f t="shared" si="7"/>
        <v>1</v>
      </c>
      <c r="H44" s="8">
        <f t="shared" si="7"/>
        <v>1</v>
      </c>
      <c r="I44" s="10">
        <f t="shared" si="8"/>
        <v>169613.10633550028</v>
      </c>
      <c r="K44" s="10">
        <v>167059.7673825002</v>
      </c>
      <c r="L44" s="8">
        <f t="shared" si="9"/>
        <v>1</v>
      </c>
      <c r="M44" s="8">
        <f t="shared" si="9"/>
        <v>1</v>
      </c>
      <c r="N44" s="10">
        <f t="shared" si="10"/>
        <v>167059.7673825002</v>
      </c>
      <c r="S44" s="185"/>
    </row>
    <row r="45" spans="1:19">
      <c r="A45" s="80">
        <f t="shared" si="1"/>
        <v>31</v>
      </c>
      <c r="B45" s="185">
        <v>35600</v>
      </c>
      <c r="C45" s="79" t="s">
        <v>123</v>
      </c>
      <c r="D45" s="10">
        <v>339221.2913750005</v>
      </c>
      <c r="E45" s="17">
        <v>0</v>
      </c>
      <c r="F45" s="17">
        <f t="shared" si="2"/>
        <v>339221.2913750005</v>
      </c>
      <c r="G45" s="8">
        <f t="shared" si="7"/>
        <v>1</v>
      </c>
      <c r="H45" s="8">
        <f t="shared" si="7"/>
        <v>1</v>
      </c>
      <c r="I45" s="17">
        <f t="shared" si="8"/>
        <v>339221.2913750005</v>
      </c>
      <c r="K45" s="10">
        <v>322627.56812500034</v>
      </c>
      <c r="L45" s="8">
        <f t="shared" si="9"/>
        <v>1</v>
      </c>
      <c r="M45" s="8">
        <f t="shared" si="9"/>
        <v>1</v>
      </c>
      <c r="N45" s="17">
        <f t="shared" si="10"/>
        <v>322627.56812500034</v>
      </c>
      <c r="S45" s="185"/>
    </row>
    <row r="46" spans="1:19">
      <c r="A46" s="80">
        <f t="shared" si="1"/>
        <v>32</v>
      </c>
      <c r="B46" s="185"/>
      <c r="C46" s="79"/>
      <c r="D46" s="28"/>
      <c r="E46" s="10"/>
      <c r="F46" s="10"/>
      <c r="G46" s="8"/>
      <c r="H46" s="8"/>
      <c r="I46" s="10"/>
      <c r="K46" s="28"/>
      <c r="N46" s="10"/>
    </row>
    <row r="47" spans="1:19">
      <c r="A47" s="80">
        <f t="shared" si="1"/>
        <v>33</v>
      </c>
      <c r="B47" s="185"/>
      <c r="C47" s="79" t="s">
        <v>238</v>
      </c>
      <c r="D47" s="14">
        <f>SUM(D29:D46)</f>
        <v>7380976.1600227524</v>
      </c>
      <c r="E47" s="14">
        <f>SUM(E29:E46)</f>
        <v>0</v>
      </c>
      <c r="F47" s="14">
        <f>SUM(F29:F46)</f>
        <v>7380976.1600227524</v>
      </c>
      <c r="G47" s="8"/>
      <c r="H47" s="8"/>
      <c r="I47" s="14">
        <f>SUM(I29:I46)</f>
        <v>7380976.1600227524</v>
      </c>
      <c r="K47" s="14">
        <f>SUM(K29:K46)</f>
        <v>7046197.2467433801</v>
      </c>
      <c r="N47" s="14">
        <f>SUM(N29:N46)</f>
        <v>7046197.2467433801</v>
      </c>
    </row>
    <row r="48" spans="1:19">
      <c r="A48" s="80">
        <f t="shared" si="1"/>
        <v>34</v>
      </c>
      <c r="B48" s="185"/>
      <c r="C48" s="79"/>
      <c r="D48" s="10"/>
      <c r="E48" s="10"/>
      <c r="F48" s="10"/>
      <c r="G48" s="8"/>
      <c r="H48" s="8"/>
      <c r="I48" s="10"/>
      <c r="K48" s="10"/>
      <c r="N48" s="10"/>
    </row>
    <row r="49" spans="1:19">
      <c r="A49" s="80">
        <f t="shared" si="1"/>
        <v>35</v>
      </c>
      <c r="B49" s="185"/>
      <c r="C49" s="6" t="s">
        <v>125</v>
      </c>
      <c r="D49" s="10"/>
      <c r="E49" s="10"/>
      <c r="F49" s="10"/>
      <c r="G49" s="8"/>
      <c r="H49" s="8"/>
      <c r="I49" s="10"/>
      <c r="K49" s="10"/>
      <c r="N49" s="10"/>
    </row>
    <row r="50" spans="1:19">
      <c r="A50" s="80">
        <f t="shared" si="1"/>
        <v>36</v>
      </c>
      <c r="B50" s="185">
        <v>36510</v>
      </c>
      <c r="C50" s="79" t="s">
        <v>108</v>
      </c>
      <c r="D50" s="14">
        <v>0</v>
      </c>
      <c r="E50" s="14">
        <v>0</v>
      </c>
      <c r="F50" s="14">
        <f t="shared" si="2"/>
        <v>0</v>
      </c>
      <c r="G50" s="8">
        <f t="shared" ref="G50:H58" si="11">$G$16</f>
        <v>1</v>
      </c>
      <c r="H50" s="8">
        <f t="shared" si="11"/>
        <v>1</v>
      </c>
      <c r="I50" s="14">
        <f t="shared" ref="I50:I58" si="12">F50*G50*H50</f>
        <v>0</v>
      </c>
      <c r="K50" s="14">
        <v>0</v>
      </c>
      <c r="L50" s="8">
        <f t="shared" ref="L50:M58" si="13">$G$16</f>
        <v>1</v>
      </c>
      <c r="M50" s="8">
        <f t="shared" si="13"/>
        <v>1</v>
      </c>
      <c r="N50" s="14">
        <f t="shared" ref="N50:N58" si="14">K50*L50*M50</f>
        <v>0</v>
      </c>
      <c r="S50" s="185"/>
    </row>
    <row r="51" spans="1:19">
      <c r="A51" s="80">
        <f t="shared" si="1"/>
        <v>37</v>
      </c>
      <c r="B51" s="185">
        <v>36520</v>
      </c>
      <c r="C51" s="79" t="s">
        <v>109</v>
      </c>
      <c r="D51" s="10">
        <v>591101.54850000015</v>
      </c>
      <c r="E51" s="10">
        <v>0</v>
      </c>
      <c r="F51" s="10">
        <f t="shared" si="2"/>
        <v>591101.54850000015</v>
      </c>
      <c r="G51" s="8">
        <f t="shared" si="11"/>
        <v>1</v>
      </c>
      <c r="H51" s="8">
        <f t="shared" si="11"/>
        <v>1</v>
      </c>
      <c r="I51" s="10">
        <f t="shared" si="12"/>
        <v>591101.54850000015</v>
      </c>
      <c r="K51" s="10">
        <v>587413.51750000019</v>
      </c>
      <c r="L51" s="8">
        <f t="shared" si="13"/>
        <v>1</v>
      </c>
      <c r="M51" s="8">
        <f t="shared" si="13"/>
        <v>1</v>
      </c>
      <c r="N51" s="10">
        <f t="shared" si="14"/>
        <v>587413.51750000019</v>
      </c>
      <c r="S51" s="185"/>
    </row>
    <row r="52" spans="1:19">
      <c r="A52" s="80">
        <f t="shared" si="1"/>
        <v>38</v>
      </c>
      <c r="B52" s="185">
        <v>36602</v>
      </c>
      <c r="C52" s="79" t="s">
        <v>126</v>
      </c>
      <c r="D52" s="10">
        <v>31369.273004666684</v>
      </c>
      <c r="E52" s="10">
        <v>0</v>
      </c>
      <c r="F52" s="10">
        <f t="shared" si="2"/>
        <v>31369.273004666684</v>
      </c>
      <c r="G52" s="8">
        <f t="shared" si="11"/>
        <v>1</v>
      </c>
      <c r="H52" s="8">
        <f t="shared" si="11"/>
        <v>1</v>
      </c>
      <c r="I52" s="10">
        <f t="shared" si="12"/>
        <v>31369.273004666684</v>
      </c>
      <c r="K52" s="10">
        <v>29121.515311666673</v>
      </c>
      <c r="L52" s="8">
        <f t="shared" si="13"/>
        <v>1</v>
      </c>
      <c r="M52" s="8">
        <f t="shared" si="13"/>
        <v>1</v>
      </c>
      <c r="N52" s="10">
        <f t="shared" si="14"/>
        <v>29121.515311666673</v>
      </c>
      <c r="S52" s="185"/>
    </row>
    <row r="53" spans="1:19">
      <c r="A53" s="80">
        <f t="shared" si="1"/>
        <v>39</v>
      </c>
      <c r="B53" s="185">
        <v>36603</v>
      </c>
      <c r="C53" s="79" t="s">
        <v>127</v>
      </c>
      <c r="D53" s="10">
        <v>62894.15</v>
      </c>
      <c r="E53" s="10">
        <v>0</v>
      </c>
      <c r="F53" s="10">
        <f t="shared" si="2"/>
        <v>62894.15</v>
      </c>
      <c r="G53" s="8">
        <f t="shared" si="11"/>
        <v>1</v>
      </c>
      <c r="H53" s="8">
        <f t="shared" si="11"/>
        <v>1</v>
      </c>
      <c r="I53" s="10">
        <f t="shared" si="12"/>
        <v>62894.15</v>
      </c>
      <c r="K53" s="10">
        <v>62894.150000000016</v>
      </c>
      <c r="L53" s="8">
        <f t="shared" si="13"/>
        <v>1</v>
      </c>
      <c r="M53" s="8">
        <f t="shared" si="13"/>
        <v>1</v>
      </c>
      <c r="N53" s="10">
        <f t="shared" si="14"/>
        <v>62894.150000000016</v>
      </c>
      <c r="S53" s="185"/>
    </row>
    <row r="54" spans="1:19">
      <c r="A54" s="80">
        <f t="shared" si="1"/>
        <v>40</v>
      </c>
      <c r="B54" s="185">
        <v>36700</v>
      </c>
      <c r="C54" s="79" t="s">
        <v>128</v>
      </c>
      <c r="D54" s="10">
        <v>33902.693740750015</v>
      </c>
      <c r="E54" s="10">
        <v>0</v>
      </c>
      <c r="F54" s="10">
        <f t="shared" si="2"/>
        <v>33902.693740750015</v>
      </c>
      <c r="G54" s="8">
        <f t="shared" si="11"/>
        <v>1</v>
      </c>
      <c r="H54" s="8">
        <f t="shared" si="11"/>
        <v>1</v>
      </c>
      <c r="I54" s="10">
        <f t="shared" si="12"/>
        <v>33902.693740750015</v>
      </c>
      <c r="K54" s="10">
        <v>33163.498386250001</v>
      </c>
      <c r="L54" s="8">
        <f t="shared" si="13"/>
        <v>1</v>
      </c>
      <c r="M54" s="8">
        <f t="shared" si="13"/>
        <v>1</v>
      </c>
      <c r="N54" s="10">
        <f t="shared" si="14"/>
        <v>33163.498386250001</v>
      </c>
      <c r="S54" s="185"/>
    </row>
    <row r="55" spans="1:19">
      <c r="A55" s="80">
        <f t="shared" si="1"/>
        <v>41</v>
      </c>
      <c r="B55" s="185">
        <v>36701</v>
      </c>
      <c r="C55" s="79" t="s">
        <v>129</v>
      </c>
      <c r="D55" s="10">
        <v>18236117.850218039</v>
      </c>
      <c r="E55" s="10">
        <v>0</v>
      </c>
      <c r="F55" s="10">
        <f t="shared" si="2"/>
        <v>18236117.850218039</v>
      </c>
      <c r="G55" s="8">
        <f t="shared" si="11"/>
        <v>1</v>
      </c>
      <c r="H55" s="8">
        <f t="shared" si="11"/>
        <v>1</v>
      </c>
      <c r="I55" s="10">
        <f t="shared" si="12"/>
        <v>18236117.850218039</v>
      </c>
      <c r="K55" s="10">
        <v>18044112.095870025</v>
      </c>
      <c r="L55" s="8">
        <f t="shared" si="13"/>
        <v>1</v>
      </c>
      <c r="M55" s="8">
        <f t="shared" si="13"/>
        <v>1</v>
      </c>
      <c r="N55" s="10">
        <f t="shared" si="14"/>
        <v>18044112.095870025</v>
      </c>
      <c r="S55" s="185"/>
    </row>
    <row r="56" spans="1:19">
      <c r="A56" s="80">
        <f t="shared" si="1"/>
        <v>42</v>
      </c>
      <c r="B56" s="185">
        <v>36703</v>
      </c>
      <c r="C56" s="79" t="s">
        <v>130</v>
      </c>
      <c r="D56" s="10">
        <v>11179.769124999999</v>
      </c>
      <c r="E56" s="10">
        <v>0</v>
      </c>
      <c r="F56" s="10">
        <f t="shared" si="2"/>
        <v>11179.769124999999</v>
      </c>
      <c r="G56" s="8">
        <f t="shared" si="11"/>
        <v>1</v>
      </c>
      <c r="H56" s="8">
        <f t="shared" si="11"/>
        <v>1</v>
      </c>
      <c r="I56" s="10">
        <f t="shared" si="12"/>
        <v>11179.769124999999</v>
      </c>
      <c r="K56" s="10">
        <v>11179.769124999995</v>
      </c>
      <c r="L56" s="8">
        <f t="shared" si="13"/>
        <v>1</v>
      </c>
      <c r="M56" s="8">
        <f t="shared" si="13"/>
        <v>1</v>
      </c>
      <c r="N56" s="10">
        <f t="shared" si="14"/>
        <v>11179.769124999995</v>
      </c>
    </row>
    <row r="57" spans="1:19">
      <c r="A57" s="80">
        <f t="shared" si="1"/>
        <v>43</v>
      </c>
      <c r="B57" s="185">
        <v>36900</v>
      </c>
      <c r="C57" s="79" t="s">
        <v>131</v>
      </c>
      <c r="D57" s="10">
        <v>638455.19499175006</v>
      </c>
      <c r="E57" s="10">
        <v>0</v>
      </c>
      <c r="F57" s="10">
        <f t="shared" si="2"/>
        <v>638455.19499175006</v>
      </c>
      <c r="G57" s="8">
        <f t="shared" si="11"/>
        <v>1</v>
      </c>
      <c r="H57" s="8">
        <f t="shared" si="11"/>
        <v>1</v>
      </c>
      <c r="I57" s="10">
        <f t="shared" si="12"/>
        <v>638455.19499175006</v>
      </c>
      <c r="K57" s="10">
        <v>620558.88785125001</v>
      </c>
      <c r="L57" s="8">
        <f t="shared" si="13"/>
        <v>1</v>
      </c>
      <c r="M57" s="8">
        <f t="shared" si="13"/>
        <v>1</v>
      </c>
      <c r="N57" s="10">
        <f t="shared" si="14"/>
        <v>620558.88785125001</v>
      </c>
    </row>
    <row r="58" spans="1:19">
      <c r="A58" s="80">
        <f t="shared" si="1"/>
        <v>44</v>
      </c>
      <c r="B58" s="185">
        <v>36901</v>
      </c>
      <c r="C58" s="79" t="s">
        <v>131</v>
      </c>
      <c r="D58" s="10">
        <v>2044058.6252592499</v>
      </c>
      <c r="E58" s="17">
        <v>0</v>
      </c>
      <c r="F58" s="17">
        <f t="shared" si="2"/>
        <v>2044058.6252592499</v>
      </c>
      <c r="G58" s="8">
        <f t="shared" si="11"/>
        <v>1</v>
      </c>
      <c r="H58" s="8">
        <f t="shared" si="11"/>
        <v>1</v>
      </c>
      <c r="I58" s="17">
        <f t="shared" si="12"/>
        <v>2044058.6252592499</v>
      </c>
      <c r="K58" s="10">
        <v>2023746.6066137499</v>
      </c>
      <c r="L58" s="8">
        <f t="shared" si="13"/>
        <v>1</v>
      </c>
      <c r="M58" s="8">
        <f t="shared" si="13"/>
        <v>1</v>
      </c>
      <c r="N58" s="17">
        <f t="shared" si="14"/>
        <v>2023746.6066137499</v>
      </c>
    </row>
    <row r="59" spans="1:19">
      <c r="A59" s="80">
        <f t="shared" si="1"/>
        <v>45</v>
      </c>
      <c r="B59" s="185"/>
      <c r="C59" s="79"/>
      <c r="D59" s="28"/>
      <c r="E59" s="10"/>
      <c r="F59" s="10"/>
      <c r="G59" s="8"/>
      <c r="H59" s="8"/>
      <c r="I59" s="10"/>
      <c r="K59" s="28"/>
      <c r="N59" s="10"/>
    </row>
    <row r="60" spans="1:19">
      <c r="A60" s="80">
        <f t="shared" si="1"/>
        <v>46</v>
      </c>
      <c r="B60" s="186"/>
      <c r="C60" s="79" t="s">
        <v>239</v>
      </c>
      <c r="D60" s="14">
        <f>SUM(D50:D59)</f>
        <v>21649079.104839455</v>
      </c>
      <c r="E60" s="14">
        <f>SUM(E50:E59)</f>
        <v>0</v>
      </c>
      <c r="F60" s="14">
        <f>SUM(F50:F59)</f>
        <v>21649079.104839455</v>
      </c>
      <c r="G60" s="8"/>
      <c r="H60" s="8"/>
      <c r="I60" s="14">
        <f>SUM(I50:I59)</f>
        <v>21649079.104839455</v>
      </c>
      <c r="K60" s="14">
        <f>SUM(K50:K59)</f>
        <v>21412190.040657941</v>
      </c>
      <c r="N60" s="14">
        <f>SUM(N50:N59)</f>
        <v>21412190.040657941</v>
      </c>
    </row>
    <row r="61" spans="1:19">
      <c r="A61" s="80">
        <f t="shared" si="1"/>
        <v>47</v>
      </c>
      <c r="B61" s="186"/>
      <c r="D61" s="10"/>
      <c r="E61" s="10"/>
      <c r="F61" s="10"/>
      <c r="G61" s="8"/>
      <c r="H61" s="8"/>
      <c r="I61" s="10"/>
      <c r="K61" s="10"/>
      <c r="N61" s="10"/>
    </row>
    <row r="62" spans="1:19">
      <c r="A62" s="80">
        <f t="shared" si="1"/>
        <v>48</v>
      </c>
      <c r="B62" s="186"/>
      <c r="C62" s="6" t="s">
        <v>133</v>
      </c>
      <c r="D62" s="10"/>
      <c r="E62" s="10"/>
      <c r="F62" s="10"/>
      <c r="G62" s="8"/>
      <c r="H62" s="8"/>
      <c r="I62" s="10"/>
      <c r="K62" s="10"/>
      <c r="N62" s="10"/>
    </row>
    <row r="63" spans="1:19">
      <c r="A63" s="80">
        <f t="shared" si="1"/>
        <v>49</v>
      </c>
      <c r="B63" s="185">
        <v>37400</v>
      </c>
      <c r="C63" s="79" t="s">
        <v>134</v>
      </c>
      <c r="D63" s="14">
        <v>0</v>
      </c>
      <c r="E63" s="14">
        <v>0</v>
      </c>
      <c r="F63" s="14">
        <f t="shared" si="2"/>
        <v>0</v>
      </c>
      <c r="G63" s="8">
        <f t="shared" ref="G63:H84" si="15">$G$16</f>
        <v>1</v>
      </c>
      <c r="H63" s="8">
        <f t="shared" si="15"/>
        <v>1</v>
      </c>
      <c r="I63" s="14">
        <f t="shared" ref="I63:I84" si="16">F63*G63*H63</f>
        <v>0</v>
      </c>
      <c r="K63" s="14">
        <v>0</v>
      </c>
      <c r="L63" s="8">
        <f t="shared" ref="L63:M84" si="17">$G$16</f>
        <v>1</v>
      </c>
      <c r="M63" s="8">
        <f t="shared" si="17"/>
        <v>1</v>
      </c>
      <c r="N63" s="14">
        <f t="shared" ref="N63:N84" si="18">K63*L63*M63</f>
        <v>0</v>
      </c>
    </row>
    <row r="64" spans="1:19">
      <c r="A64" s="80">
        <f t="shared" si="1"/>
        <v>50</v>
      </c>
      <c r="B64" s="185">
        <v>37401</v>
      </c>
      <c r="C64" s="79" t="s">
        <v>108</v>
      </c>
      <c r="D64" s="10">
        <v>0</v>
      </c>
      <c r="E64" s="10">
        <v>0</v>
      </c>
      <c r="F64" s="10">
        <f t="shared" si="2"/>
        <v>0</v>
      </c>
      <c r="G64" s="8">
        <f t="shared" si="15"/>
        <v>1</v>
      </c>
      <c r="H64" s="8">
        <f t="shared" si="15"/>
        <v>1</v>
      </c>
      <c r="I64" s="10">
        <f t="shared" si="16"/>
        <v>0</v>
      </c>
      <c r="K64" s="10">
        <v>0</v>
      </c>
      <c r="L64" s="8">
        <f t="shared" si="17"/>
        <v>1</v>
      </c>
      <c r="M64" s="8">
        <f t="shared" si="17"/>
        <v>1</v>
      </c>
      <c r="N64" s="10">
        <f t="shared" si="18"/>
        <v>0</v>
      </c>
    </row>
    <row r="65" spans="1:19">
      <c r="A65" s="80">
        <f t="shared" si="1"/>
        <v>51</v>
      </c>
      <c r="B65" s="185">
        <v>37402</v>
      </c>
      <c r="C65" s="79" t="s">
        <v>135</v>
      </c>
      <c r="D65" s="10">
        <v>671392.11669724877</v>
      </c>
      <c r="E65" s="10">
        <v>0</v>
      </c>
      <c r="F65" s="10">
        <f t="shared" si="2"/>
        <v>671392.11669724877</v>
      </c>
      <c r="G65" s="8">
        <f t="shared" si="15"/>
        <v>1</v>
      </c>
      <c r="H65" s="8">
        <f t="shared" si="15"/>
        <v>1</v>
      </c>
      <c r="I65" s="10">
        <f t="shared" si="16"/>
        <v>671392.11669724877</v>
      </c>
      <c r="K65" s="10">
        <v>644160.25478374911</v>
      </c>
      <c r="L65" s="8">
        <f t="shared" si="17"/>
        <v>1</v>
      </c>
      <c r="M65" s="8">
        <f t="shared" si="17"/>
        <v>1</v>
      </c>
      <c r="N65" s="10">
        <f t="shared" si="18"/>
        <v>644160.25478374911</v>
      </c>
    </row>
    <row r="66" spans="1:19">
      <c r="A66" s="80">
        <f t="shared" si="1"/>
        <v>52</v>
      </c>
      <c r="B66" s="185">
        <v>37403</v>
      </c>
      <c r="C66" s="79" t="s">
        <v>136</v>
      </c>
      <c r="D66" s="10">
        <v>0</v>
      </c>
      <c r="E66" s="10">
        <v>0</v>
      </c>
      <c r="F66" s="10">
        <f t="shared" si="2"/>
        <v>0</v>
      </c>
      <c r="G66" s="8">
        <f t="shared" si="15"/>
        <v>1</v>
      </c>
      <c r="H66" s="8">
        <f t="shared" si="15"/>
        <v>1</v>
      </c>
      <c r="I66" s="10">
        <f t="shared" si="16"/>
        <v>0</v>
      </c>
      <c r="K66" s="10">
        <v>0</v>
      </c>
      <c r="L66" s="8">
        <f t="shared" si="17"/>
        <v>1</v>
      </c>
      <c r="M66" s="8">
        <f t="shared" si="17"/>
        <v>1</v>
      </c>
      <c r="N66" s="10">
        <f t="shared" si="18"/>
        <v>0</v>
      </c>
    </row>
    <row r="67" spans="1:19">
      <c r="A67" s="80">
        <f t="shared" si="1"/>
        <v>53</v>
      </c>
      <c r="B67" s="185">
        <v>37500</v>
      </c>
      <c r="C67" s="79" t="s">
        <v>126</v>
      </c>
      <c r="D67" s="10">
        <v>138795.19200799998</v>
      </c>
      <c r="E67" s="10">
        <v>0</v>
      </c>
      <c r="F67" s="10">
        <f t="shared" si="2"/>
        <v>138795.19200799998</v>
      </c>
      <c r="G67" s="8">
        <f t="shared" si="15"/>
        <v>1</v>
      </c>
      <c r="H67" s="8">
        <f t="shared" si="15"/>
        <v>1</v>
      </c>
      <c r="I67" s="10">
        <f t="shared" si="16"/>
        <v>138795.19200799998</v>
      </c>
      <c r="K67" s="10">
        <v>136374.78571999999</v>
      </c>
      <c r="L67" s="8">
        <f t="shared" si="17"/>
        <v>1</v>
      </c>
      <c r="M67" s="8">
        <f t="shared" si="17"/>
        <v>1</v>
      </c>
      <c r="N67" s="10">
        <f t="shared" si="18"/>
        <v>136374.78571999999</v>
      </c>
    </row>
    <row r="68" spans="1:19">
      <c r="A68" s="80">
        <f t="shared" si="1"/>
        <v>54</v>
      </c>
      <c r="B68" s="185">
        <v>37501</v>
      </c>
      <c r="C68" s="79" t="s">
        <v>137</v>
      </c>
      <c r="D68" s="10">
        <v>82489.136875999931</v>
      </c>
      <c r="E68" s="10">
        <v>0</v>
      </c>
      <c r="F68" s="10">
        <f t="shared" si="2"/>
        <v>82489.136875999931</v>
      </c>
      <c r="G68" s="8">
        <f t="shared" si="15"/>
        <v>1</v>
      </c>
      <c r="H68" s="8">
        <f t="shared" si="15"/>
        <v>1</v>
      </c>
      <c r="I68" s="10">
        <f t="shared" si="16"/>
        <v>82489.136875999931</v>
      </c>
      <c r="K68" s="10">
        <v>81770.446339999951</v>
      </c>
      <c r="L68" s="8">
        <f t="shared" si="17"/>
        <v>1</v>
      </c>
      <c r="M68" s="8">
        <f t="shared" si="17"/>
        <v>1</v>
      </c>
      <c r="N68" s="10">
        <f t="shared" si="18"/>
        <v>81770.446339999951</v>
      </c>
    </row>
    <row r="69" spans="1:19">
      <c r="A69" s="80">
        <f t="shared" si="1"/>
        <v>55</v>
      </c>
      <c r="B69" s="185">
        <v>37502</v>
      </c>
      <c r="C69" s="79" t="s">
        <v>135</v>
      </c>
      <c r="D69" s="10">
        <v>41044.037588000057</v>
      </c>
      <c r="E69" s="10">
        <v>0</v>
      </c>
      <c r="F69" s="10">
        <f t="shared" si="2"/>
        <v>41044.037588000057</v>
      </c>
      <c r="G69" s="8">
        <f t="shared" si="15"/>
        <v>1</v>
      </c>
      <c r="H69" s="8">
        <f t="shared" si="15"/>
        <v>1</v>
      </c>
      <c r="I69" s="10">
        <f t="shared" si="16"/>
        <v>41044.037588000057</v>
      </c>
      <c r="K69" s="10">
        <v>40710.935420000038</v>
      </c>
      <c r="L69" s="8">
        <f t="shared" si="17"/>
        <v>1</v>
      </c>
      <c r="M69" s="8">
        <f t="shared" si="17"/>
        <v>1</v>
      </c>
      <c r="N69" s="10">
        <f t="shared" si="18"/>
        <v>40710.935420000038</v>
      </c>
    </row>
    <row r="70" spans="1:19">
      <c r="A70" s="80">
        <f t="shared" si="1"/>
        <v>56</v>
      </c>
      <c r="B70" s="185">
        <v>37503</v>
      </c>
      <c r="C70" s="79" t="s">
        <v>138</v>
      </c>
      <c r="D70" s="10">
        <v>2233.1780159999953</v>
      </c>
      <c r="E70" s="10">
        <v>0</v>
      </c>
      <c r="F70" s="10">
        <f t="shared" si="2"/>
        <v>2233.1780159999953</v>
      </c>
      <c r="G70" s="8">
        <f t="shared" si="15"/>
        <v>1</v>
      </c>
      <c r="H70" s="8">
        <f t="shared" si="15"/>
        <v>1</v>
      </c>
      <c r="I70" s="10">
        <f t="shared" si="16"/>
        <v>2233.1780159999953</v>
      </c>
      <c r="K70" s="10">
        <v>2204.3414399999965</v>
      </c>
      <c r="L70" s="8">
        <f t="shared" si="17"/>
        <v>1</v>
      </c>
      <c r="M70" s="8">
        <f t="shared" si="17"/>
        <v>1</v>
      </c>
      <c r="N70" s="10">
        <f t="shared" si="18"/>
        <v>2204.3414399999965</v>
      </c>
    </row>
    <row r="71" spans="1:19">
      <c r="A71" s="80">
        <f t="shared" si="1"/>
        <v>57</v>
      </c>
      <c r="B71" s="185">
        <v>37600</v>
      </c>
      <c r="C71" s="79" t="s">
        <v>128</v>
      </c>
      <c r="D71" s="10">
        <v>1871980.3256020006</v>
      </c>
      <c r="E71" s="10">
        <v>0</v>
      </c>
      <c r="F71" s="10">
        <f t="shared" si="2"/>
        <v>1871980.3256020006</v>
      </c>
      <c r="G71" s="8">
        <f t="shared" si="15"/>
        <v>1</v>
      </c>
      <c r="H71" s="8">
        <f t="shared" si="15"/>
        <v>1</v>
      </c>
      <c r="I71" s="10">
        <f t="shared" si="16"/>
        <v>1871980.3256020006</v>
      </c>
      <c r="K71" s="10">
        <v>1792334.3354300002</v>
      </c>
      <c r="L71" s="8">
        <f t="shared" si="17"/>
        <v>1</v>
      </c>
      <c r="M71" s="8">
        <f t="shared" si="17"/>
        <v>1</v>
      </c>
      <c r="N71" s="10">
        <f t="shared" si="18"/>
        <v>1792334.3354300002</v>
      </c>
    </row>
    <row r="72" spans="1:19">
      <c r="A72" s="80">
        <f t="shared" si="1"/>
        <v>58</v>
      </c>
      <c r="B72" s="185">
        <v>37601</v>
      </c>
      <c r="C72" s="79" t="s">
        <v>129</v>
      </c>
      <c r="D72" s="10">
        <v>32468120.211398236</v>
      </c>
      <c r="E72" s="10">
        <v>0</v>
      </c>
      <c r="F72" s="10">
        <f t="shared" si="2"/>
        <v>32468120.211398236</v>
      </c>
      <c r="G72" s="8">
        <f t="shared" si="15"/>
        <v>1</v>
      </c>
      <c r="H72" s="8">
        <f t="shared" si="15"/>
        <v>1</v>
      </c>
      <c r="I72" s="10">
        <f t="shared" si="16"/>
        <v>32468120.211398236</v>
      </c>
      <c r="K72" s="10">
        <v>30950942.27280936</v>
      </c>
      <c r="L72" s="8">
        <f t="shared" si="17"/>
        <v>1</v>
      </c>
      <c r="M72" s="8">
        <f t="shared" si="17"/>
        <v>1</v>
      </c>
      <c r="N72" s="10">
        <f t="shared" si="18"/>
        <v>30950942.27280936</v>
      </c>
    </row>
    <row r="73" spans="1:19">
      <c r="A73" s="80">
        <f t="shared" si="1"/>
        <v>59</v>
      </c>
      <c r="B73" s="185">
        <v>37602</v>
      </c>
      <c r="C73" s="79" t="s">
        <v>139</v>
      </c>
      <c r="D73" s="10">
        <v>29741302.785677046</v>
      </c>
      <c r="E73" s="10">
        <v>0</v>
      </c>
      <c r="F73" s="10">
        <f t="shared" si="2"/>
        <v>29741302.785677046</v>
      </c>
      <c r="G73" s="8">
        <f t="shared" si="15"/>
        <v>1</v>
      </c>
      <c r="H73" s="8">
        <f t="shared" si="15"/>
        <v>1</v>
      </c>
      <c r="I73" s="10">
        <f t="shared" si="16"/>
        <v>29741302.785677046</v>
      </c>
      <c r="K73" s="10">
        <v>28052270.449120466</v>
      </c>
      <c r="L73" s="8">
        <f t="shared" si="17"/>
        <v>1</v>
      </c>
      <c r="M73" s="8">
        <f t="shared" si="17"/>
        <v>1</v>
      </c>
      <c r="N73" s="10">
        <f t="shared" si="18"/>
        <v>28052270.449120466</v>
      </c>
    </row>
    <row r="74" spans="1:19">
      <c r="A74" s="80">
        <f t="shared" si="1"/>
        <v>60</v>
      </c>
      <c r="B74" s="185">
        <v>37603</v>
      </c>
      <c r="C74" s="79" t="s">
        <v>130</v>
      </c>
      <c r="D74" s="10">
        <v>1903474.6067534592</v>
      </c>
      <c r="E74" s="10">
        <v>0</v>
      </c>
      <c r="F74" s="10">
        <f t="shared" si="2"/>
        <v>1903474.6067534592</v>
      </c>
      <c r="G74" s="8">
        <f t="shared" si="15"/>
        <v>1</v>
      </c>
      <c r="H74" s="8">
        <f t="shared" si="15"/>
        <v>1</v>
      </c>
      <c r="I74" s="10">
        <f t="shared" si="16"/>
        <v>1903474.6067534592</v>
      </c>
      <c r="K74" s="10">
        <v>1851161.5227551018</v>
      </c>
      <c r="L74" s="8">
        <f t="shared" si="17"/>
        <v>1</v>
      </c>
      <c r="M74" s="8">
        <f t="shared" si="17"/>
        <v>1</v>
      </c>
      <c r="N74" s="10">
        <f t="shared" si="18"/>
        <v>1851161.5227551018</v>
      </c>
    </row>
    <row r="75" spans="1:19">
      <c r="A75" s="80">
        <f t="shared" si="1"/>
        <v>61</v>
      </c>
      <c r="B75" s="185">
        <v>37604</v>
      </c>
      <c r="C75" s="79" t="s">
        <v>140</v>
      </c>
      <c r="D75" s="10">
        <v>5784829.7108749896</v>
      </c>
      <c r="E75" s="10">
        <v>0</v>
      </c>
      <c r="F75" s="10">
        <f t="shared" si="2"/>
        <v>5784829.7108749896</v>
      </c>
      <c r="G75" s="8">
        <f t="shared" si="15"/>
        <v>1</v>
      </c>
      <c r="H75" s="8">
        <f t="shared" si="15"/>
        <v>1</v>
      </c>
      <c r="I75" s="10">
        <f t="shared" si="16"/>
        <v>5784829.7108749896</v>
      </c>
      <c r="K75" s="10">
        <v>5615082.7306249924</v>
      </c>
      <c r="L75" s="8">
        <f t="shared" si="17"/>
        <v>1</v>
      </c>
      <c r="M75" s="8">
        <f t="shared" si="17"/>
        <v>1</v>
      </c>
      <c r="N75" s="10">
        <f t="shared" si="18"/>
        <v>5615082.7306249924</v>
      </c>
    </row>
    <row r="76" spans="1:19">
      <c r="A76" s="80">
        <f t="shared" si="1"/>
        <v>62</v>
      </c>
      <c r="B76" s="185">
        <v>37800</v>
      </c>
      <c r="C76" s="79" t="s">
        <v>141</v>
      </c>
      <c r="D76" s="10">
        <v>5449131.9869968779</v>
      </c>
      <c r="E76" s="10">
        <v>0</v>
      </c>
      <c r="F76" s="10">
        <f t="shared" si="2"/>
        <v>5449131.9869968779</v>
      </c>
      <c r="G76" s="8">
        <f t="shared" si="15"/>
        <v>1</v>
      </c>
      <c r="H76" s="8">
        <f t="shared" si="15"/>
        <v>1</v>
      </c>
      <c r="I76" s="10">
        <f t="shared" si="16"/>
        <v>5449131.9869968779</v>
      </c>
      <c r="K76" s="10">
        <v>5288176.6757347668</v>
      </c>
      <c r="L76" s="8">
        <f t="shared" si="17"/>
        <v>1</v>
      </c>
      <c r="M76" s="8">
        <f t="shared" si="17"/>
        <v>1</v>
      </c>
      <c r="N76" s="10">
        <f t="shared" si="18"/>
        <v>5288176.6757347668</v>
      </c>
    </row>
    <row r="77" spans="1:19">
      <c r="A77" s="80">
        <f t="shared" si="1"/>
        <v>63</v>
      </c>
      <c r="B77" s="185">
        <v>37900</v>
      </c>
      <c r="C77" s="79" t="s">
        <v>142</v>
      </c>
      <c r="D77" s="10">
        <v>1571995.0767488321</v>
      </c>
      <c r="E77" s="10">
        <v>0</v>
      </c>
      <c r="F77" s="10">
        <f t="shared" si="2"/>
        <v>1571995.0767488321</v>
      </c>
      <c r="G77" s="8">
        <f t="shared" si="15"/>
        <v>1</v>
      </c>
      <c r="H77" s="8">
        <f t="shared" si="15"/>
        <v>1</v>
      </c>
      <c r="I77" s="10">
        <f t="shared" si="16"/>
        <v>1571995.0767488321</v>
      </c>
      <c r="K77" s="10">
        <v>1456650.9353581395</v>
      </c>
      <c r="L77" s="8">
        <f t="shared" si="17"/>
        <v>1</v>
      </c>
      <c r="M77" s="8">
        <f t="shared" si="17"/>
        <v>1</v>
      </c>
      <c r="N77" s="10">
        <f t="shared" si="18"/>
        <v>1456650.9353581395</v>
      </c>
      <c r="S77" s="185"/>
    </row>
    <row r="78" spans="1:19">
      <c r="A78" s="80">
        <f t="shared" si="1"/>
        <v>64</v>
      </c>
      <c r="B78" s="185">
        <v>37905</v>
      </c>
      <c r="C78" s="79" t="s">
        <v>143</v>
      </c>
      <c r="D78" s="10">
        <v>1087001.6199662487</v>
      </c>
      <c r="E78" s="10">
        <v>0</v>
      </c>
      <c r="F78" s="10">
        <f t="shared" si="2"/>
        <v>1087001.6199662487</v>
      </c>
      <c r="G78" s="8">
        <f t="shared" si="15"/>
        <v>1</v>
      </c>
      <c r="H78" s="8">
        <f t="shared" si="15"/>
        <v>1</v>
      </c>
      <c r="I78" s="10">
        <f t="shared" si="16"/>
        <v>1087001.6199662487</v>
      </c>
      <c r="K78" s="10">
        <v>1068358.1371187491</v>
      </c>
      <c r="L78" s="8">
        <f t="shared" si="17"/>
        <v>1</v>
      </c>
      <c r="M78" s="8">
        <f t="shared" si="17"/>
        <v>1</v>
      </c>
      <c r="N78" s="10">
        <f t="shared" si="18"/>
        <v>1068358.1371187491</v>
      </c>
      <c r="S78" s="185"/>
    </row>
    <row r="79" spans="1:19">
      <c r="A79" s="80">
        <f t="shared" si="1"/>
        <v>65</v>
      </c>
      <c r="B79" s="185">
        <v>38000</v>
      </c>
      <c r="C79" s="79" t="s">
        <v>144</v>
      </c>
      <c r="D79" s="10">
        <v>39616201.847887792</v>
      </c>
      <c r="E79" s="10">
        <v>0</v>
      </c>
      <c r="F79" s="10">
        <f t="shared" si="2"/>
        <v>39616201.847887792</v>
      </c>
      <c r="G79" s="8">
        <f t="shared" si="15"/>
        <v>1</v>
      </c>
      <c r="H79" s="8">
        <f t="shared" si="15"/>
        <v>1</v>
      </c>
      <c r="I79" s="10">
        <f t="shared" si="16"/>
        <v>39616201.847887792</v>
      </c>
      <c r="K79" s="10">
        <v>38828840.863869593</v>
      </c>
      <c r="L79" s="8">
        <f t="shared" si="17"/>
        <v>1</v>
      </c>
      <c r="M79" s="8">
        <f t="shared" si="17"/>
        <v>1</v>
      </c>
      <c r="N79" s="10">
        <f t="shared" si="18"/>
        <v>38828840.863869593</v>
      </c>
      <c r="S79" s="185"/>
    </row>
    <row r="80" spans="1:19">
      <c r="A80" s="80">
        <f t="shared" si="1"/>
        <v>66</v>
      </c>
      <c r="B80" s="185">
        <v>38100</v>
      </c>
      <c r="C80" s="79" t="s">
        <v>145</v>
      </c>
      <c r="D80" s="10">
        <v>24596262.17057592</v>
      </c>
      <c r="E80" s="10">
        <v>0</v>
      </c>
      <c r="F80" s="10">
        <f t="shared" si="2"/>
        <v>24596262.17057592</v>
      </c>
      <c r="G80" s="8">
        <f t="shared" si="15"/>
        <v>1</v>
      </c>
      <c r="H80" s="8">
        <f t="shared" si="15"/>
        <v>1</v>
      </c>
      <c r="I80" s="10">
        <f t="shared" si="16"/>
        <v>24596262.17057592</v>
      </c>
      <c r="K80" s="10">
        <v>23998005.816628303</v>
      </c>
      <c r="L80" s="8">
        <f t="shared" si="17"/>
        <v>1</v>
      </c>
      <c r="M80" s="8">
        <f t="shared" si="17"/>
        <v>1</v>
      </c>
      <c r="N80" s="10">
        <f t="shared" si="18"/>
        <v>23998005.816628303</v>
      </c>
      <c r="S80" s="185"/>
    </row>
    <row r="81" spans="1:19">
      <c r="A81" s="80">
        <f t="shared" ref="A81:A144" si="19">A80+1</f>
        <v>67</v>
      </c>
      <c r="B81" s="185">
        <v>38200</v>
      </c>
      <c r="C81" s="79" t="s">
        <v>146</v>
      </c>
      <c r="D81" s="10">
        <v>23561146.217364267</v>
      </c>
      <c r="E81" s="10">
        <v>0</v>
      </c>
      <c r="F81" s="10">
        <f t="shared" ref="F81:F113" si="20">D81-E81</f>
        <v>23561146.217364267</v>
      </c>
      <c r="G81" s="8">
        <f t="shared" si="15"/>
        <v>1</v>
      </c>
      <c r="H81" s="8">
        <f t="shared" si="15"/>
        <v>1</v>
      </c>
      <c r="I81" s="10">
        <f t="shared" si="16"/>
        <v>23561146.217364267</v>
      </c>
      <c r="K81" s="10">
        <v>22719273.667824067</v>
      </c>
      <c r="L81" s="8">
        <f t="shared" si="17"/>
        <v>1</v>
      </c>
      <c r="M81" s="8">
        <f t="shared" si="17"/>
        <v>1</v>
      </c>
      <c r="N81" s="10">
        <f t="shared" si="18"/>
        <v>22719273.667824067</v>
      </c>
      <c r="S81" s="185"/>
    </row>
    <row r="82" spans="1:19">
      <c r="A82" s="80">
        <f t="shared" si="19"/>
        <v>68</v>
      </c>
      <c r="B82" s="185">
        <v>38300</v>
      </c>
      <c r="C82" s="79" t="s">
        <v>147</v>
      </c>
      <c r="D82" s="10">
        <v>531749.3126750004</v>
      </c>
      <c r="E82" s="10">
        <v>0</v>
      </c>
      <c r="F82" s="10">
        <f t="shared" si="20"/>
        <v>531749.3126750004</v>
      </c>
      <c r="G82" s="8">
        <f t="shared" si="15"/>
        <v>1</v>
      </c>
      <c r="H82" s="8">
        <f t="shared" si="15"/>
        <v>1</v>
      </c>
      <c r="I82" s="10">
        <f t="shared" si="16"/>
        <v>531749.3126750004</v>
      </c>
      <c r="K82" s="10">
        <v>469349.7176250004</v>
      </c>
      <c r="L82" s="8">
        <f t="shared" si="17"/>
        <v>1</v>
      </c>
      <c r="M82" s="8">
        <f t="shared" si="17"/>
        <v>1</v>
      </c>
      <c r="N82" s="10">
        <f t="shared" si="18"/>
        <v>469349.7176250004</v>
      </c>
      <c r="S82" s="185"/>
    </row>
    <row r="83" spans="1:19">
      <c r="A83" s="80">
        <f t="shared" si="19"/>
        <v>69</v>
      </c>
      <c r="B83" s="185">
        <v>38400</v>
      </c>
      <c r="C83" s="79" t="s">
        <v>148</v>
      </c>
      <c r="D83" s="10">
        <v>136224.76789599998</v>
      </c>
      <c r="E83" s="10">
        <v>0</v>
      </c>
      <c r="F83" s="10">
        <f t="shared" si="20"/>
        <v>136224.76789599998</v>
      </c>
      <c r="G83" s="8">
        <f t="shared" si="15"/>
        <v>1</v>
      </c>
      <c r="H83" s="8">
        <f t="shared" si="15"/>
        <v>1</v>
      </c>
      <c r="I83" s="10">
        <f t="shared" si="16"/>
        <v>136224.76789599998</v>
      </c>
      <c r="K83" s="10">
        <v>130024.02563999996</v>
      </c>
      <c r="L83" s="8">
        <f t="shared" si="17"/>
        <v>1</v>
      </c>
      <c r="M83" s="8">
        <f t="shared" si="17"/>
        <v>1</v>
      </c>
      <c r="N83" s="10">
        <f t="shared" si="18"/>
        <v>130024.02563999996</v>
      </c>
      <c r="S83" s="185"/>
    </row>
    <row r="84" spans="1:19">
      <c r="A84" s="80">
        <f t="shared" si="19"/>
        <v>70</v>
      </c>
      <c r="B84" s="185">
        <v>38500</v>
      </c>
      <c r="C84" s="79" t="s">
        <v>149</v>
      </c>
      <c r="D84" s="10">
        <v>3139314.6840700028</v>
      </c>
      <c r="E84" s="10">
        <v>0</v>
      </c>
      <c r="F84" s="10">
        <f t="shared" si="20"/>
        <v>3139314.6840700028</v>
      </c>
      <c r="G84" s="8">
        <f t="shared" si="15"/>
        <v>1</v>
      </c>
      <c r="H84" s="8">
        <f t="shared" si="15"/>
        <v>1</v>
      </c>
      <c r="I84" s="10">
        <f t="shared" si="16"/>
        <v>3139314.6840700028</v>
      </c>
      <c r="K84" s="10">
        <v>3090644.720050002</v>
      </c>
      <c r="L84" s="8">
        <f t="shared" si="17"/>
        <v>1</v>
      </c>
      <c r="M84" s="8">
        <f t="shared" si="17"/>
        <v>1</v>
      </c>
      <c r="N84" s="10">
        <f t="shared" si="18"/>
        <v>3090644.720050002</v>
      </c>
      <c r="S84" s="185"/>
    </row>
    <row r="85" spans="1:19">
      <c r="A85" s="80">
        <f t="shared" si="19"/>
        <v>71</v>
      </c>
      <c r="B85" s="185"/>
      <c r="C85" s="79"/>
      <c r="D85" s="28"/>
      <c r="E85" s="28"/>
      <c r="F85" s="28"/>
      <c r="G85" s="8"/>
      <c r="H85" s="8"/>
      <c r="I85" s="28"/>
      <c r="K85" s="28"/>
      <c r="N85" s="28"/>
    </row>
    <row r="86" spans="1:19">
      <c r="A86" s="80">
        <f t="shared" si="19"/>
        <v>72</v>
      </c>
      <c r="B86" s="185"/>
      <c r="C86" s="79" t="s">
        <v>240</v>
      </c>
      <c r="D86" s="14">
        <f>SUM(D63:D85)</f>
        <v>172394688.98567194</v>
      </c>
      <c r="E86" s="14">
        <f>SUM(E63:E85)</f>
        <v>0</v>
      </c>
      <c r="F86" s="14">
        <f>SUM(F63:F85)</f>
        <v>172394688.98567194</v>
      </c>
      <c r="G86" s="8"/>
      <c r="H86" s="8"/>
      <c r="I86" s="14">
        <f>SUM(I63:I85)</f>
        <v>172394688.98567194</v>
      </c>
      <c r="K86" s="14">
        <f>SUM(K63:K85)</f>
        <v>166216336.63429227</v>
      </c>
      <c r="N86" s="14">
        <f>SUM(N63:N85)</f>
        <v>166216336.63429227</v>
      </c>
    </row>
    <row r="87" spans="1:19">
      <c r="A87" s="80">
        <f t="shared" si="19"/>
        <v>73</v>
      </c>
      <c r="B87" s="185"/>
      <c r="C87" s="79"/>
      <c r="D87" s="10"/>
      <c r="E87" s="10"/>
      <c r="F87" s="10"/>
      <c r="G87" s="8"/>
      <c r="H87" s="8"/>
      <c r="I87" s="10"/>
      <c r="K87" s="10"/>
      <c r="N87" s="10"/>
    </row>
    <row r="88" spans="1:19">
      <c r="A88" s="80">
        <f t="shared" si="19"/>
        <v>74</v>
      </c>
      <c r="B88" s="186"/>
      <c r="C88" s="6" t="s">
        <v>178</v>
      </c>
      <c r="D88" s="10"/>
      <c r="E88" s="10"/>
      <c r="F88" s="10"/>
      <c r="G88" s="8"/>
      <c r="H88" s="8"/>
      <c r="I88" s="10"/>
      <c r="K88" s="10"/>
      <c r="N88" s="10"/>
    </row>
    <row r="89" spans="1:19">
      <c r="A89" s="80">
        <f t="shared" si="19"/>
        <v>75</v>
      </c>
      <c r="B89" s="185">
        <v>38900</v>
      </c>
      <c r="C89" s="79" t="s">
        <v>241</v>
      </c>
      <c r="D89" s="14">
        <v>0</v>
      </c>
      <c r="E89" s="14">
        <v>0</v>
      </c>
      <c r="F89" s="14">
        <f t="shared" si="20"/>
        <v>0</v>
      </c>
      <c r="G89" s="8">
        <f t="shared" ref="G89:H107" si="21">$G$16</f>
        <v>1</v>
      </c>
      <c r="H89" s="8">
        <f t="shared" si="21"/>
        <v>1</v>
      </c>
      <c r="I89" s="14">
        <f t="shared" ref="I89:I113" si="22">F89*G89*H89</f>
        <v>0</v>
      </c>
      <c r="K89" s="14">
        <v>0</v>
      </c>
      <c r="L89" s="8">
        <f t="shared" ref="L89:M107" si="23">$G$16</f>
        <v>1</v>
      </c>
      <c r="M89" s="8">
        <f t="shared" si="23"/>
        <v>1</v>
      </c>
      <c r="N89" s="14">
        <f t="shared" ref="N89:N113" si="24">K89*L89*M89</f>
        <v>0</v>
      </c>
      <c r="S89" s="185"/>
    </row>
    <row r="90" spans="1:19">
      <c r="A90" s="80">
        <f t="shared" si="19"/>
        <v>76</v>
      </c>
      <c r="B90" s="185">
        <v>39000</v>
      </c>
      <c r="C90" s="79" t="s">
        <v>242</v>
      </c>
      <c r="D90" s="10">
        <v>2081660.4897695004</v>
      </c>
      <c r="E90" s="10">
        <v>0</v>
      </c>
      <c r="F90" s="10">
        <f t="shared" si="20"/>
        <v>2081660.4897695004</v>
      </c>
      <c r="G90" s="8">
        <f t="shared" si="21"/>
        <v>1</v>
      </c>
      <c r="H90" s="8">
        <f t="shared" si="21"/>
        <v>1</v>
      </c>
      <c r="I90" s="10">
        <f t="shared" si="22"/>
        <v>2081660.4897695004</v>
      </c>
      <c r="K90" s="10">
        <v>1968462.7935251929</v>
      </c>
      <c r="L90" s="8">
        <f t="shared" si="23"/>
        <v>1</v>
      </c>
      <c r="M90" s="8">
        <f t="shared" si="23"/>
        <v>1</v>
      </c>
      <c r="N90" s="10">
        <f t="shared" si="24"/>
        <v>1968462.7935251929</v>
      </c>
      <c r="S90" s="185"/>
    </row>
    <row r="91" spans="1:19">
      <c r="A91" s="80">
        <f t="shared" si="19"/>
        <v>77</v>
      </c>
      <c r="B91" s="185">
        <v>39002</v>
      </c>
      <c r="C91" s="79" t="s">
        <v>243</v>
      </c>
      <c r="D91" s="10">
        <v>120919.89899624998</v>
      </c>
      <c r="E91" s="10">
        <v>0</v>
      </c>
      <c r="F91" s="10">
        <f t="shared" si="20"/>
        <v>120919.89899624998</v>
      </c>
      <c r="G91" s="8">
        <f t="shared" si="21"/>
        <v>1</v>
      </c>
      <c r="H91" s="8">
        <f t="shared" si="21"/>
        <v>1</v>
      </c>
      <c r="I91" s="10">
        <f t="shared" si="22"/>
        <v>120919.89899624998</v>
      </c>
      <c r="K91" s="10">
        <v>118816.55356874998</v>
      </c>
      <c r="L91" s="8">
        <f t="shared" si="23"/>
        <v>1</v>
      </c>
      <c r="M91" s="8">
        <f t="shared" si="23"/>
        <v>1</v>
      </c>
      <c r="N91" s="10">
        <f t="shared" si="24"/>
        <v>118816.55356874998</v>
      </c>
      <c r="S91" s="185"/>
    </row>
    <row r="92" spans="1:19">
      <c r="A92" s="80">
        <f t="shared" si="19"/>
        <v>78</v>
      </c>
      <c r="B92" s="185">
        <v>39003</v>
      </c>
      <c r="C92" s="79" t="s">
        <v>244</v>
      </c>
      <c r="D92" s="10">
        <v>345726.56786000059</v>
      </c>
      <c r="E92" s="10">
        <v>0</v>
      </c>
      <c r="F92" s="10">
        <f t="shared" si="20"/>
        <v>345726.56786000059</v>
      </c>
      <c r="G92" s="8">
        <f t="shared" si="21"/>
        <v>1</v>
      </c>
      <c r="H92" s="8">
        <f t="shared" si="21"/>
        <v>1</v>
      </c>
      <c r="I92" s="10">
        <f t="shared" si="22"/>
        <v>345726.56786000059</v>
      </c>
      <c r="K92" s="10">
        <v>335075.45990000042</v>
      </c>
      <c r="L92" s="8">
        <f t="shared" si="23"/>
        <v>1</v>
      </c>
      <c r="M92" s="8">
        <f t="shared" si="23"/>
        <v>1</v>
      </c>
      <c r="N92" s="10">
        <f t="shared" si="24"/>
        <v>335075.45990000042</v>
      </c>
      <c r="S92" s="185"/>
    </row>
    <row r="93" spans="1:19">
      <c r="A93" s="80">
        <f t="shared" si="19"/>
        <v>79</v>
      </c>
      <c r="B93" s="185">
        <v>39004</v>
      </c>
      <c r="C93" s="79" t="s">
        <v>245</v>
      </c>
      <c r="D93" s="10">
        <v>9192.1129464999849</v>
      </c>
      <c r="E93" s="10">
        <v>0</v>
      </c>
      <c r="F93" s="10">
        <f t="shared" si="20"/>
        <v>9192.1129464999849</v>
      </c>
      <c r="G93" s="8">
        <f t="shared" si="21"/>
        <v>1</v>
      </c>
      <c r="H93" s="8">
        <f t="shared" si="21"/>
        <v>1</v>
      </c>
      <c r="I93" s="10">
        <f t="shared" si="22"/>
        <v>9192.1129464999849</v>
      </c>
      <c r="K93" s="10">
        <v>8915.5292474999897</v>
      </c>
      <c r="L93" s="8">
        <f t="shared" si="23"/>
        <v>1</v>
      </c>
      <c r="M93" s="8">
        <f t="shared" si="23"/>
        <v>1</v>
      </c>
      <c r="N93" s="10">
        <f t="shared" si="24"/>
        <v>8915.5292474999897</v>
      </c>
      <c r="S93" s="185"/>
    </row>
    <row r="94" spans="1:19">
      <c r="A94" s="80">
        <f t="shared" si="19"/>
        <v>80</v>
      </c>
      <c r="B94" s="185">
        <v>39009</v>
      </c>
      <c r="C94" s="79" t="s">
        <v>246</v>
      </c>
      <c r="D94" s="10">
        <v>1267195.19</v>
      </c>
      <c r="E94" s="10">
        <v>0</v>
      </c>
      <c r="F94" s="10">
        <f t="shared" si="20"/>
        <v>1267195.19</v>
      </c>
      <c r="G94" s="8">
        <f t="shared" si="21"/>
        <v>1</v>
      </c>
      <c r="H94" s="8">
        <f t="shared" si="21"/>
        <v>1</v>
      </c>
      <c r="I94" s="10">
        <f t="shared" si="22"/>
        <v>1267195.19</v>
      </c>
      <c r="K94" s="10">
        <v>1267195.1899999997</v>
      </c>
      <c r="L94" s="8">
        <f t="shared" si="23"/>
        <v>1</v>
      </c>
      <c r="M94" s="8">
        <f t="shared" si="23"/>
        <v>1</v>
      </c>
      <c r="N94" s="10">
        <f t="shared" si="24"/>
        <v>1267195.1899999997</v>
      </c>
      <c r="S94" s="185"/>
    </row>
    <row r="95" spans="1:19">
      <c r="A95" s="80">
        <f t="shared" si="19"/>
        <v>81</v>
      </c>
      <c r="B95" s="185">
        <v>39100</v>
      </c>
      <c r="C95" s="79" t="s">
        <v>247</v>
      </c>
      <c r="D95" s="10">
        <v>1519129.2392499982</v>
      </c>
      <c r="E95" s="10">
        <v>0</v>
      </c>
      <c r="F95" s="10">
        <f t="shared" si="20"/>
        <v>1519129.2392499982</v>
      </c>
      <c r="G95" s="8">
        <f t="shared" si="21"/>
        <v>1</v>
      </c>
      <c r="H95" s="8">
        <f t="shared" si="21"/>
        <v>1</v>
      </c>
      <c r="I95" s="10">
        <f t="shared" si="22"/>
        <v>1519129.2392499982</v>
      </c>
      <c r="K95" s="10">
        <v>1473705.7737499985</v>
      </c>
      <c r="L95" s="8">
        <f t="shared" si="23"/>
        <v>1</v>
      </c>
      <c r="M95" s="8">
        <f t="shared" si="23"/>
        <v>1</v>
      </c>
      <c r="N95" s="10">
        <f t="shared" si="24"/>
        <v>1473705.7737499985</v>
      </c>
      <c r="S95" s="185"/>
    </row>
    <row r="96" spans="1:19">
      <c r="A96" s="80">
        <f t="shared" si="19"/>
        <v>82</v>
      </c>
      <c r="B96" s="185">
        <v>39103</v>
      </c>
      <c r="C96" s="79" t="s">
        <v>156</v>
      </c>
      <c r="D96" s="10">
        <v>0</v>
      </c>
      <c r="E96" s="10">
        <v>0</v>
      </c>
      <c r="F96" s="10">
        <f t="shared" si="20"/>
        <v>0</v>
      </c>
      <c r="G96" s="8">
        <f t="shared" si="21"/>
        <v>1</v>
      </c>
      <c r="H96" s="8">
        <f t="shared" si="21"/>
        <v>1</v>
      </c>
      <c r="I96" s="10">
        <f t="shared" si="22"/>
        <v>0</v>
      </c>
      <c r="K96" s="10">
        <v>0</v>
      </c>
      <c r="L96" s="8">
        <f t="shared" si="23"/>
        <v>1</v>
      </c>
      <c r="M96" s="8">
        <f t="shared" si="23"/>
        <v>1</v>
      </c>
      <c r="N96" s="10">
        <f t="shared" si="24"/>
        <v>0</v>
      </c>
      <c r="S96" s="185"/>
    </row>
    <row r="97" spans="1:19">
      <c r="A97" s="80">
        <f t="shared" si="19"/>
        <v>83</v>
      </c>
      <c r="B97" s="185">
        <v>39200</v>
      </c>
      <c r="C97" s="79" t="s">
        <v>248</v>
      </c>
      <c r="D97" s="10">
        <v>79838.629932499913</v>
      </c>
      <c r="E97" s="10">
        <v>0</v>
      </c>
      <c r="F97" s="10">
        <f t="shared" si="20"/>
        <v>79838.629932499913</v>
      </c>
      <c r="G97" s="8">
        <f t="shared" si="21"/>
        <v>1</v>
      </c>
      <c r="H97" s="8">
        <f t="shared" si="21"/>
        <v>1</v>
      </c>
      <c r="I97" s="10">
        <f t="shared" si="22"/>
        <v>79838.629932499913</v>
      </c>
      <c r="K97" s="10">
        <v>75816.964237499953</v>
      </c>
      <c r="L97" s="8">
        <f t="shared" si="23"/>
        <v>1</v>
      </c>
      <c r="M97" s="8">
        <f t="shared" si="23"/>
        <v>1</v>
      </c>
      <c r="N97" s="10">
        <f t="shared" si="24"/>
        <v>75816.964237499953</v>
      </c>
      <c r="S97" s="185"/>
    </row>
    <row r="98" spans="1:19">
      <c r="A98" s="80">
        <f t="shared" si="19"/>
        <v>84</v>
      </c>
      <c r="B98" s="185">
        <v>39202</v>
      </c>
      <c r="C98" s="79" t="s">
        <v>249</v>
      </c>
      <c r="D98" s="10">
        <v>9472.1147649999984</v>
      </c>
      <c r="E98" s="10">
        <v>0</v>
      </c>
      <c r="F98" s="10">
        <f t="shared" si="20"/>
        <v>9472.1147649999984</v>
      </c>
      <c r="G98" s="8">
        <f t="shared" si="21"/>
        <v>1</v>
      </c>
      <c r="H98" s="8">
        <f t="shared" si="21"/>
        <v>1</v>
      </c>
      <c r="I98" s="10">
        <f t="shared" si="22"/>
        <v>9472.1147649999984</v>
      </c>
      <c r="K98" s="10">
        <v>8658.0219749999997</v>
      </c>
      <c r="L98" s="8">
        <f t="shared" si="23"/>
        <v>1</v>
      </c>
      <c r="M98" s="8">
        <f t="shared" si="23"/>
        <v>1</v>
      </c>
      <c r="N98" s="10">
        <f t="shared" si="24"/>
        <v>8658.0219749999997</v>
      </c>
      <c r="S98" s="185"/>
    </row>
    <row r="99" spans="1:19">
      <c r="A99" s="80">
        <f t="shared" si="19"/>
        <v>85</v>
      </c>
      <c r="B99" s="185">
        <v>39400</v>
      </c>
      <c r="C99" s="79" t="s">
        <v>250</v>
      </c>
      <c r="D99" s="10">
        <v>3545207.3083107644</v>
      </c>
      <c r="E99" s="10">
        <v>0</v>
      </c>
      <c r="F99" s="10">
        <f t="shared" si="20"/>
        <v>3545207.3083107644</v>
      </c>
      <c r="G99" s="8">
        <f t="shared" si="21"/>
        <v>1</v>
      </c>
      <c r="H99" s="8">
        <f t="shared" si="21"/>
        <v>1</v>
      </c>
      <c r="I99" s="10">
        <f t="shared" si="22"/>
        <v>3545207.3083107644</v>
      </c>
      <c r="K99" s="10">
        <v>3345740.1291991076</v>
      </c>
      <c r="L99" s="8">
        <f t="shared" si="23"/>
        <v>1</v>
      </c>
      <c r="M99" s="8">
        <f t="shared" si="23"/>
        <v>1</v>
      </c>
      <c r="N99" s="10">
        <f t="shared" si="24"/>
        <v>3345740.1291991076</v>
      </c>
      <c r="S99" s="185"/>
    </row>
    <row r="100" spans="1:19">
      <c r="A100" s="80">
        <f t="shared" si="19"/>
        <v>86</v>
      </c>
      <c r="B100" s="185">
        <v>39603</v>
      </c>
      <c r="C100" s="79" t="s">
        <v>251</v>
      </c>
      <c r="D100" s="10">
        <v>0</v>
      </c>
      <c r="E100" s="10">
        <v>0</v>
      </c>
      <c r="F100" s="10">
        <f t="shared" si="20"/>
        <v>0</v>
      </c>
      <c r="G100" s="8">
        <f t="shared" si="21"/>
        <v>1</v>
      </c>
      <c r="H100" s="8">
        <f t="shared" si="21"/>
        <v>1</v>
      </c>
      <c r="I100" s="10">
        <f t="shared" si="22"/>
        <v>0</v>
      </c>
      <c r="K100" s="10">
        <v>0</v>
      </c>
      <c r="L100" s="8">
        <f t="shared" si="23"/>
        <v>1</v>
      </c>
      <c r="M100" s="8">
        <f t="shared" si="23"/>
        <v>1</v>
      </c>
      <c r="N100" s="10">
        <f t="shared" si="24"/>
        <v>0</v>
      </c>
      <c r="S100" s="185"/>
    </row>
    <row r="101" spans="1:19">
      <c r="A101" s="80">
        <f t="shared" si="19"/>
        <v>87</v>
      </c>
      <c r="B101" s="185">
        <v>39604</v>
      </c>
      <c r="C101" s="79" t="s">
        <v>252</v>
      </c>
      <c r="D101" s="10">
        <v>0</v>
      </c>
      <c r="E101" s="10">
        <v>0</v>
      </c>
      <c r="F101" s="10">
        <f t="shared" si="20"/>
        <v>0</v>
      </c>
      <c r="G101" s="8">
        <f t="shared" si="21"/>
        <v>1</v>
      </c>
      <c r="H101" s="8">
        <f t="shared" si="21"/>
        <v>1</v>
      </c>
      <c r="I101" s="10">
        <f t="shared" si="22"/>
        <v>0</v>
      </c>
      <c r="K101" s="10">
        <v>0</v>
      </c>
      <c r="L101" s="8">
        <f t="shared" si="23"/>
        <v>1</v>
      </c>
      <c r="M101" s="8">
        <f t="shared" si="23"/>
        <v>1</v>
      </c>
      <c r="N101" s="10">
        <f t="shared" si="24"/>
        <v>0</v>
      </c>
      <c r="S101" s="185"/>
    </row>
    <row r="102" spans="1:19">
      <c r="A102" s="80">
        <f t="shared" si="19"/>
        <v>88</v>
      </c>
      <c r="B102" s="185">
        <v>39605</v>
      </c>
      <c r="C102" s="79" t="s">
        <v>253</v>
      </c>
      <c r="D102" s="10">
        <v>0</v>
      </c>
      <c r="E102" s="10">
        <v>0</v>
      </c>
      <c r="F102" s="10">
        <f t="shared" si="20"/>
        <v>0</v>
      </c>
      <c r="G102" s="8">
        <f t="shared" si="21"/>
        <v>1</v>
      </c>
      <c r="H102" s="8">
        <f t="shared" si="21"/>
        <v>1</v>
      </c>
      <c r="I102" s="10">
        <f t="shared" si="22"/>
        <v>0</v>
      </c>
      <c r="K102" s="10">
        <v>0</v>
      </c>
      <c r="L102" s="8">
        <f t="shared" si="23"/>
        <v>1</v>
      </c>
      <c r="M102" s="8">
        <f t="shared" si="23"/>
        <v>1</v>
      </c>
      <c r="N102" s="10">
        <f t="shared" si="24"/>
        <v>0</v>
      </c>
      <c r="S102" s="185"/>
    </row>
    <row r="103" spans="1:19">
      <c r="A103" s="80">
        <f t="shared" si="19"/>
        <v>89</v>
      </c>
      <c r="B103" s="185">
        <v>39700</v>
      </c>
      <c r="C103" s="79" t="s">
        <v>254</v>
      </c>
      <c r="D103" s="10">
        <v>381124.8991997501</v>
      </c>
      <c r="E103" s="10">
        <v>0</v>
      </c>
      <c r="F103" s="10">
        <f t="shared" si="20"/>
        <v>381124.8991997501</v>
      </c>
      <c r="G103" s="8">
        <f t="shared" si="21"/>
        <v>1</v>
      </c>
      <c r="H103" s="8">
        <f t="shared" si="21"/>
        <v>1</v>
      </c>
      <c r="I103" s="10">
        <f t="shared" si="22"/>
        <v>381124.8991997501</v>
      </c>
      <c r="K103" s="10">
        <v>366653.0765712501</v>
      </c>
      <c r="L103" s="8">
        <f t="shared" si="23"/>
        <v>1</v>
      </c>
      <c r="M103" s="8">
        <f t="shared" si="23"/>
        <v>1</v>
      </c>
      <c r="N103" s="10">
        <f t="shared" si="24"/>
        <v>366653.0765712501</v>
      </c>
      <c r="S103" s="185"/>
    </row>
    <row r="104" spans="1:19">
      <c r="A104" s="80">
        <f t="shared" si="19"/>
        <v>90</v>
      </c>
      <c r="B104" s="186">
        <v>39701</v>
      </c>
      <c r="C104" s="79" t="s">
        <v>164</v>
      </c>
      <c r="D104" s="10">
        <v>0</v>
      </c>
      <c r="E104" s="10">
        <v>0</v>
      </c>
      <c r="F104" s="10">
        <f t="shared" si="20"/>
        <v>0</v>
      </c>
      <c r="G104" s="8">
        <f t="shared" si="21"/>
        <v>1</v>
      </c>
      <c r="H104" s="8">
        <f t="shared" si="21"/>
        <v>1</v>
      </c>
      <c r="I104" s="10">
        <f t="shared" si="22"/>
        <v>0</v>
      </c>
      <c r="K104" s="10">
        <v>0</v>
      </c>
      <c r="L104" s="8">
        <f t="shared" si="23"/>
        <v>1</v>
      </c>
      <c r="M104" s="8">
        <f t="shared" si="23"/>
        <v>1</v>
      </c>
      <c r="N104" s="10">
        <f t="shared" si="24"/>
        <v>0</v>
      </c>
      <c r="S104" s="185"/>
    </row>
    <row r="105" spans="1:19">
      <c r="A105" s="80">
        <f t="shared" si="19"/>
        <v>91</v>
      </c>
      <c r="B105" s="186">
        <v>39702</v>
      </c>
      <c r="C105" t="s">
        <v>164</v>
      </c>
      <c r="D105" s="10">
        <v>0</v>
      </c>
      <c r="E105" s="10">
        <v>0</v>
      </c>
      <c r="F105" s="10">
        <f t="shared" si="20"/>
        <v>0</v>
      </c>
      <c r="G105" s="8">
        <f t="shared" si="21"/>
        <v>1</v>
      </c>
      <c r="H105" s="8">
        <f t="shared" si="21"/>
        <v>1</v>
      </c>
      <c r="I105" s="10">
        <f t="shared" si="22"/>
        <v>0</v>
      </c>
      <c r="K105" s="10">
        <v>0</v>
      </c>
      <c r="L105" s="8">
        <f t="shared" si="23"/>
        <v>1</v>
      </c>
      <c r="M105" s="8">
        <f t="shared" si="23"/>
        <v>1</v>
      </c>
      <c r="N105" s="10">
        <f t="shared" si="24"/>
        <v>0</v>
      </c>
      <c r="S105" s="185"/>
    </row>
    <row r="106" spans="1:19">
      <c r="A106" s="80">
        <f t="shared" si="19"/>
        <v>92</v>
      </c>
      <c r="B106" s="186">
        <v>39705</v>
      </c>
      <c r="C106" s="79" t="s">
        <v>255</v>
      </c>
      <c r="D106" s="10">
        <v>0</v>
      </c>
      <c r="E106" s="10">
        <v>0</v>
      </c>
      <c r="F106" s="10">
        <f t="shared" si="20"/>
        <v>0</v>
      </c>
      <c r="G106" s="8">
        <f t="shared" si="21"/>
        <v>1</v>
      </c>
      <c r="H106" s="8">
        <f t="shared" si="21"/>
        <v>1</v>
      </c>
      <c r="I106" s="10">
        <f t="shared" si="22"/>
        <v>0</v>
      </c>
      <c r="K106" s="10">
        <v>0</v>
      </c>
      <c r="L106" s="8">
        <f t="shared" si="23"/>
        <v>1</v>
      </c>
      <c r="M106" s="8">
        <f t="shared" si="23"/>
        <v>1</v>
      </c>
      <c r="N106" s="10">
        <f t="shared" si="24"/>
        <v>0</v>
      </c>
      <c r="S106" s="185"/>
    </row>
    <row r="107" spans="1:19">
      <c r="A107" s="80">
        <f t="shared" si="19"/>
        <v>93</v>
      </c>
      <c r="B107" s="186">
        <v>39800</v>
      </c>
      <c r="C107" s="79" t="s">
        <v>256</v>
      </c>
      <c r="D107" s="10">
        <v>1648359.3640143406</v>
      </c>
      <c r="E107" s="10">
        <v>0</v>
      </c>
      <c r="F107" s="10">
        <f t="shared" si="20"/>
        <v>1648359.3640143406</v>
      </c>
      <c r="G107" s="8">
        <f t="shared" si="21"/>
        <v>1</v>
      </c>
      <c r="H107" s="8">
        <f t="shared" si="21"/>
        <v>1</v>
      </c>
      <c r="I107" s="10">
        <f t="shared" si="22"/>
        <v>1648359.3640143406</v>
      </c>
      <c r="K107" s="10">
        <v>1548947.6940368994</v>
      </c>
      <c r="L107" s="8">
        <f t="shared" si="23"/>
        <v>1</v>
      </c>
      <c r="M107" s="8">
        <f t="shared" si="23"/>
        <v>1</v>
      </c>
      <c r="N107" s="10">
        <f t="shared" si="24"/>
        <v>1548947.6940368994</v>
      </c>
      <c r="S107" s="185"/>
    </row>
    <row r="108" spans="1:19">
      <c r="A108" s="80">
        <f t="shared" si="19"/>
        <v>94</v>
      </c>
      <c r="B108" s="186">
        <v>39901</v>
      </c>
      <c r="C108" s="79" t="s">
        <v>167</v>
      </c>
      <c r="D108" s="10">
        <v>21595.121464083328</v>
      </c>
      <c r="E108" s="10">
        <v>0</v>
      </c>
      <c r="F108" s="10">
        <f t="shared" si="20"/>
        <v>21595.121464083328</v>
      </c>
      <c r="G108" s="8">
        <f t="shared" ref="G108:H114" si="25">$G$16</f>
        <v>1</v>
      </c>
      <c r="H108" s="8">
        <f t="shared" si="25"/>
        <v>1</v>
      </c>
      <c r="I108" s="10">
        <f t="shared" si="22"/>
        <v>21595.121464083328</v>
      </c>
      <c r="K108" s="10">
        <v>21595.121464083324</v>
      </c>
      <c r="L108" s="8">
        <f t="shared" ref="L108:M114" si="26">$G$16</f>
        <v>1</v>
      </c>
      <c r="M108" s="8">
        <f t="shared" si="26"/>
        <v>1</v>
      </c>
      <c r="N108" s="10">
        <f t="shared" si="24"/>
        <v>21595.121464083324</v>
      </c>
      <c r="S108" s="185"/>
    </row>
    <row r="109" spans="1:19">
      <c r="A109" s="80">
        <f t="shared" si="19"/>
        <v>95</v>
      </c>
      <c r="B109" s="186">
        <v>39902</v>
      </c>
      <c r="C109" s="79" t="s">
        <v>168</v>
      </c>
      <c r="D109" s="10">
        <v>0</v>
      </c>
      <c r="E109" s="10">
        <v>0</v>
      </c>
      <c r="F109" s="10">
        <f t="shared" si="20"/>
        <v>0</v>
      </c>
      <c r="G109" s="8">
        <f t="shared" si="25"/>
        <v>1</v>
      </c>
      <c r="H109" s="8">
        <f t="shared" si="25"/>
        <v>1</v>
      </c>
      <c r="I109" s="10">
        <f t="shared" si="22"/>
        <v>0</v>
      </c>
      <c r="K109" s="10">
        <v>0</v>
      </c>
      <c r="L109" s="8">
        <f t="shared" si="26"/>
        <v>1</v>
      </c>
      <c r="M109" s="8">
        <f t="shared" si="26"/>
        <v>1</v>
      </c>
      <c r="N109" s="10">
        <f t="shared" si="24"/>
        <v>0</v>
      </c>
      <c r="S109" s="185"/>
    </row>
    <row r="110" spans="1:19">
      <c r="A110" s="80">
        <f t="shared" si="19"/>
        <v>96</v>
      </c>
      <c r="B110" s="186">
        <v>39903</v>
      </c>
      <c r="C110" s="79" t="s">
        <v>257</v>
      </c>
      <c r="D110" s="10">
        <v>0</v>
      </c>
      <c r="E110" s="10">
        <v>0</v>
      </c>
      <c r="F110" s="10">
        <f t="shared" si="20"/>
        <v>0</v>
      </c>
      <c r="G110" s="8">
        <f t="shared" si="25"/>
        <v>1</v>
      </c>
      <c r="H110" s="8">
        <f t="shared" si="25"/>
        <v>1</v>
      </c>
      <c r="I110" s="10">
        <f t="shared" si="22"/>
        <v>0</v>
      </c>
      <c r="K110" s="10">
        <v>0</v>
      </c>
      <c r="L110" s="8">
        <f t="shared" si="26"/>
        <v>1</v>
      </c>
      <c r="M110" s="8">
        <f t="shared" si="26"/>
        <v>1</v>
      </c>
      <c r="N110" s="10">
        <f t="shared" si="24"/>
        <v>0</v>
      </c>
      <c r="S110" s="185"/>
    </row>
    <row r="111" spans="1:19">
      <c r="A111" s="80">
        <f t="shared" si="19"/>
        <v>97</v>
      </c>
      <c r="B111" s="186">
        <v>39906</v>
      </c>
      <c r="C111" s="79" t="s">
        <v>258</v>
      </c>
      <c r="D111" s="10">
        <v>530853.89041666675</v>
      </c>
      <c r="E111" s="10">
        <v>0</v>
      </c>
      <c r="F111" s="10">
        <f t="shared" si="20"/>
        <v>530853.89041666675</v>
      </c>
      <c r="G111" s="8">
        <f t="shared" si="25"/>
        <v>1</v>
      </c>
      <c r="H111" s="8">
        <f t="shared" si="25"/>
        <v>1</v>
      </c>
      <c r="I111" s="10">
        <f t="shared" si="22"/>
        <v>530853.89041666675</v>
      </c>
      <c r="K111" s="10">
        <v>530003.47110576939</v>
      </c>
      <c r="L111" s="8">
        <f t="shared" si="26"/>
        <v>1</v>
      </c>
      <c r="M111" s="8">
        <f t="shared" si="26"/>
        <v>1</v>
      </c>
      <c r="N111" s="10">
        <f t="shared" si="24"/>
        <v>530003.47110576939</v>
      </c>
      <c r="S111" s="185"/>
    </row>
    <row r="112" spans="1:19" ht="15" customHeight="1">
      <c r="A112" s="80">
        <f t="shared" si="19"/>
        <v>98</v>
      </c>
      <c r="B112" s="186">
        <v>39907</v>
      </c>
      <c r="C112" s="79" t="s">
        <v>259</v>
      </c>
      <c r="D112" s="10">
        <v>0</v>
      </c>
      <c r="E112" s="10">
        <v>0</v>
      </c>
      <c r="F112" s="10">
        <f t="shared" si="20"/>
        <v>0</v>
      </c>
      <c r="G112" s="8">
        <f t="shared" si="25"/>
        <v>1</v>
      </c>
      <c r="H112" s="8">
        <f t="shared" si="25"/>
        <v>1</v>
      </c>
      <c r="I112" s="10">
        <f t="shared" si="22"/>
        <v>0</v>
      </c>
      <c r="K112" s="10">
        <v>0</v>
      </c>
      <c r="L112" s="8">
        <f t="shared" si="26"/>
        <v>1</v>
      </c>
      <c r="M112" s="8">
        <f t="shared" si="26"/>
        <v>1</v>
      </c>
      <c r="N112" s="10">
        <f t="shared" si="24"/>
        <v>0</v>
      </c>
      <c r="S112" s="185"/>
    </row>
    <row r="113" spans="1:19">
      <c r="A113" s="80">
        <f t="shared" si="19"/>
        <v>99</v>
      </c>
      <c r="B113" s="186">
        <v>39908</v>
      </c>
      <c r="C113" s="79" t="s">
        <v>260</v>
      </c>
      <c r="D113" s="10">
        <v>0</v>
      </c>
      <c r="E113" s="10">
        <v>0</v>
      </c>
      <c r="F113" s="10">
        <f t="shared" si="20"/>
        <v>0</v>
      </c>
      <c r="G113" s="8">
        <f t="shared" si="25"/>
        <v>1</v>
      </c>
      <c r="H113" s="8">
        <f t="shared" si="25"/>
        <v>1</v>
      </c>
      <c r="I113" s="10">
        <f t="shared" si="22"/>
        <v>0</v>
      </c>
      <c r="K113" s="10">
        <v>0</v>
      </c>
      <c r="L113" s="8">
        <f t="shared" si="26"/>
        <v>1</v>
      </c>
      <c r="M113" s="8">
        <f t="shared" si="26"/>
        <v>1</v>
      </c>
      <c r="N113" s="10">
        <f t="shared" si="24"/>
        <v>0</v>
      </c>
      <c r="S113" s="185"/>
    </row>
    <row r="114" spans="1:19" ht="15" customHeight="1">
      <c r="A114" s="80">
        <f t="shared" si="19"/>
        <v>100</v>
      </c>
      <c r="B114" s="186" t="s">
        <v>261</v>
      </c>
      <c r="C114" s="79" t="s">
        <v>262</v>
      </c>
      <c r="D114" s="10">
        <v>-1655580.6699999992</v>
      </c>
      <c r="E114" s="10">
        <v>0</v>
      </c>
      <c r="F114" s="10">
        <f>D114-E114</f>
        <v>-1655580.6699999992</v>
      </c>
      <c r="G114" s="8">
        <f t="shared" si="25"/>
        <v>1</v>
      </c>
      <c r="H114" s="8">
        <f t="shared" si="25"/>
        <v>1</v>
      </c>
      <c r="I114" s="10">
        <f>F114*G114*H114</f>
        <v>-1655580.6699999992</v>
      </c>
      <c r="K114" s="10">
        <v>-1655580.6699999992</v>
      </c>
      <c r="L114" s="8">
        <f t="shared" si="26"/>
        <v>1</v>
      </c>
      <c r="M114" s="8">
        <f t="shared" si="26"/>
        <v>1</v>
      </c>
      <c r="N114" s="10">
        <f>K114*L114*M114</f>
        <v>-1655580.6699999992</v>
      </c>
    </row>
    <row r="115" spans="1:19" ht="15" customHeight="1">
      <c r="A115" s="80">
        <f t="shared" si="19"/>
        <v>101</v>
      </c>
      <c r="B115" s="186"/>
      <c r="C115" s="79"/>
      <c r="D115" s="28"/>
      <c r="E115" s="28"/>
      <c r="F115" s="28"/>
      <c r="I115" s="28"/>
      <c r="K115" s="28"/>
      <c r="N115" s="28"/>
    </row>
    <row r="116" spans="1:19">
      <c r="A116" s="80">
        <f t="shared" si="19"/>
        <v>102</v>
      </c>
      <c r="B116" s="186"/>
      <c r="C116" s="79" t="s">
        <v>263</v>
      </c>
      <c r="D116" s="14">
        <f>SUM(D89:D115)</f>
        <v>9904694.1569253542</v>
      </c>
      <c r="E116" s="14">
        <f>SUM(E89:E115)</f>
        <v>0</v>
      </c>
      <c r="F116" s="14">
        <f>SUM(F89:F115)</f>
        <v>9904694.1569253542</v>
      </c>
      <c r="I116" s="14">
        <f>SUM(I89:I115)</f>
        <v>9904694.1569253542</v>
      </c>
      <c r="K116" s="14">
        <f>SUM(K89:K115)</f>
        <v>9414005.1085810512</v>
      </c>
      <c r="N116" s="14">
        <f>SUM(N89:N115)</f>
        <v>9414005.1085810512</v>
      </c>
    </row>
    <row r="117" spans="1:19">
      <c r="A117" s="80">
        <f t="shared" si="19"/>
        <v>103</v>
      </c>
      <c r="B117" s="186"/>
      <c r="C117" s="79"/>
      <c r="D117" s="10"/>
      <c r="E117" s="10"/>
      <c r="F117" s="10"/>
      <c r="I117" s="10"/>
      <c r="K117" s="10"/>
      <c r="N117" s="10"/>
    </row>
    <row r="118" spans="1:19">
      <c r="A118" s="80">
        <f t="shared" si="19"/>
        <v>104</v>
      </c>
      <c r="B118" s="108"/>
      <c r="C118" s="79" t="s">
        <v>264</v>
      </c>
      <c r="D118" s="14">
        <f>D116+D86+D60+D47+D26+D19</f>
        <v>211457620.81745949</v>
      </c>
      <c r="E118" s="14">
        <f>E116+E86+E60+E47+E26+E19</f>
        <v>0</v>
      </c>
      <c r="F118" s="14">
        <f>F116+F86+F60+F47+F26+F19</f>
        <v>211457620.81745949</v>
      </c>
      <c r="I118" s="14">
        <f>I116+I86+I60+I47+I26+I19</f>
        <v>211457620.81745949</v>
      </c>
      <c r="K118" s="14">
        <f>K116+K86+K60+K47+K26+K19</f>
        <v>204216911.44027463</v>
      </c>
      <c r="N118" s="14">
        <f>N116+N86+N60+N47+N26+N19</f>
        <v>204216911.44027463</v>
      </c>
    </row>
    <row r="119" spans="1:19">
      <c r="A119" s="80">
        <f t="shared" si="19"/>
        <v>105</v>
      </c>
      <c r="B119" s="108"/>
      <c r="C119" s="79"/>
      <c r="D119" s="10"/>
    </row>
    <row r="120" spans="1:19">
      <c r="A120" s="80">
        <f t="shared" si="19"/>
        <v>106</v>
      </c>
      <c r="B120" s="108"/>
      <c r="D120" s="10"/>
    </row>
    <row r="121" spans="1:19">
      <c r="A121" s="80">
        <f t="shared" si="19"/>
        <v>107</v>
      </c>
      <c r="B121" s="108"/>
      <c r="D121" s="10"/>
      <c r="G121"/>
      <c r="H121"/>
    </row>
    <row r="122" spans="1:19" ht="15.75">
      <c r="A122" s="80">
        <f t="shared" si="19"/>
        <v>108</v>
      </c>
      <c r="B122" s="16" t="s">
        <v>175</v>
      </c>
      <c r="D122" s="10"/>
      <c r="G122"/>
      <c r="H122"/>
    </row>
    <row r="123" spans="1:19">
      <c r="A123" s="80">
        <f t="shared" si="19"/>
        <v>109</v>
      </c>
      <c r="B123" s="108"/>
      <c r="D123" s="10"/>
      <c r="G123"/>
      <c r="H123"/>
    </row>
    <row r="124" spans="1:19">
      <c r="A124" s="80">
        <f t="shared" si="19"/>
        <v>110</v>
      </c>
      <c r="B124" s="108"/>
      <c r="C124" s="6" t="s">
        <v>98</v>
      </c>
      <c r="D124" s="10"/>
    </row>
    <row r="125" spans="1:19">
      <c r="A125" s="80">
        <f t="shared" si="19"/>
        <v>111</v>
      </c>
      <c r="B125" s="185">
        <v>30100</v>
      </c>
      <c r="C125" s="79" t="s">
        <v>99</v>
      </c>
      <c r="D125" s="14">
        <v>0</v>
      </c>
      <c r="E125" s="14">
        <v>0</v>
      </c>
      <c r="F125" s="14">
        <f>D125+E125</f>
        <v>0</v>
      </c>
      <c r="G125" s="8">
        <f>$G$16</f>
        <v>1</v>
      </c>
      <c r="H125" s="18">
        <v>0.49969999999999998</v>
      </c>
      <c r="I125" s="14">
        <f>F125*G125*H125</f>
        <v>0</v>
      </c>
      <c r="K125" s="14">
        <v>0</v>
      </c>
      <c r="L125" s="8">
        <f t="shared" ref="L125:M126" si="27">G125</f>
        <v>1</v>
      </c>
      <c r="M125" s="18">
        <f t="shared" si="27"/>
        <v>0.49969999999999998</v>
      </c>
      <c r="N125" s="14">
        <f>K125*L125*M125</f>
        <v>0</v>
      </c>
    </row>
    <row r="126" spans="1:19">
      <c r="A126" s="80">
        <f t="shared" si="19"/>
        <v>112</v>
      </c>
      <c r="B126" s="185">
        <v>30300</v>
      </c>
      <c r="C126" s="79" t="s">
        <v>176</v>
      </c>
      <c r="D126" s="10">
        <v>0</v>
      </c>
      <c r="E126" s="17">
        <v>0</v>
      </c>
      <c r="F126" s="17">
        <f>D126+E126</f>
        <v>0</v>
      </c>
      <c r="G126" s="8">
        <f>$G$16</f>
        <v>1</v>
      </c>
      <c r="H126" s="18">
        <f>$H$125</f>
        <v>0.49969999999999998</v>
      </c>
      <c r="I126" s="17">
        <f>F126*G126*H126</f>
        <v>0</v>
      </c>
      <c r="K126" s="10">
        <v>0</v>
      </c>
      <c r="L126" s="8">
        <f t="shared" si="27"/>
        <v>1</v>
      </c>
      <c r="M126" s="18">
        <f t="shared" si="27"/>
        <v>0.49969999999999998</v>
      </c>
      <c r="N126" s="17">
        <f>K126*L126*M126</f>
        <v>0</v>
      </c>
    </row>
    <row r="127" spans="1:19">
      <c r="A127" s="80">
        <f t="shared" si="19"/>
        <v>113</v>
      </c>
      <c r="B127" s="185"/>
      <c r="C127" s="79"/>
      <c r="D127" s="141"/>
      <c r="E127" s="141"/>
      <c r="F127" s="141"/>
      <c r="K127" s="141"/>
    </row>
    <row r="128" spans="1:19">
      <c r="A128" s="80">
        <f t="shared" si="19"/>
        <v>114</v>
      </c>
      <c r="B128" s="186"/>
      <c r="C128" s="79" t="s">
        <v>101</v>
      </c>
      <c r="D128" s="14">
        <f>SUM(D125:D127)</f>
        <v>0</v>
      </c>
      <c r="E128" s="14">
        <f>SUM(E125:E127)</f>
        <v>0</v>
      </c>
      <c r="F128" s="14">
        <f>SUM(F125:F127)</f>
        <v>0</v>
      </c>
      <c r="G128" s="8"/>
      <c r="H128" s="8"/>
      <c r="I128" s="14">
        <f>SUM(I125:I127)</f>
        <v>0</v>
      </c>
      <c r="K128" s="14">
        <f>SUM(K125:K127)</f>
        <v>0</v>
      </c>
      <c r="N128" s="14">
        <f>SUM(N125:N127)</f>
        <v>0</v>
      </c>
    </row>
    <row r="129" spans="1:14">
      <c r="A129" s="80">
        <f t="shared" si="19"/>
        <v>115</v>
      </c>
      <c r="B129" s="186"/>
    </row>
    <row r="130" spans="1:14">
      <c r="A130" s="80">
        <f t="shared" si="19"/>
        <v>116</v>
      </c>
      <c r="B130" s="186"/>
      <c r="C130" s="6" t="s">
        <v>133</v>
      </c>
    </row>
    <row r="131" spans="1:14">
      <c r="A131" s="80">
        <f t="shared" si="19"/>
        <v>117</v>
      </c>
      <c r="B131" s="185">
        <v>37400</v>
      </c>
      <c r="C131" s="79" t="s">
        <v>134</v>
      </c>
      <c r="D131" s="14">
        <v>0</v>
      </c>
      <c r="E131" s="14">
        <v>0</v>
      </c>
      <c r="F131" s="14">
        <f t="shared" ref="F131:F151" si="28">D131+E131</f>
        <v>0</v>
      </c>
      <c r="G131" s="8">
        <f t="shared" ref="G131:G151" si="29">$G$16</f>
        <v>1</v>
      </c>
      <c r="H131" s="18">
        <f t="shared" ref="H131:H151" si="30">$H$125</f>
        <v>0.49969999999999998</v>
      </c>
      <c r="I131" s="14">
        <f t="shared" ref="I131:I151" si="31">F131*G131*H131</f>
        <v>0</v>
      </c>
      <c r="K131" s="14">
        <v>0</v>
      </c>
      <c r="L131" s="8">
        <f t="shared" ref="L131:M151" si="32">G131</f>
        <v>1</v>
      </c>
      <c r="M131" s="18">
        <f t="shared" si="32"/>
        <v>0.49969999999999998</v>
      </c>
      <c r="N131" s="14">
        <f t="shared" ref="N131:N151" si="33">K131*L131*M131</f>
        <v>0</v>
      </c>
    </row>
    <row r="132" spans="1:14">
      <c r="A132" s="80">
        <f t="shared" si="19"/>
        <v>118</v>
      </c>
      <c r="B132" s="185">
        <v>35010</v>
      </c>
      <c r="C132" s="79" t="s">
        <v>108</v>
      </c>
      <c r="D132" s="10">
        <v>0</v>
      </c>
      <c r="E132" s="10">
        <v>0</v>
      </c>
      <c r="F132" s="10">
        <f t="shared" si="28"/>
        <v>0</v>
      </c>
      <c r="G132" s="8">
        <f t="shared" si="29"/>
        <v>1</v>
      </c>
      <c r="H132" s="18">
        <f t="shared" si="30"/>
        <v>0.49969999999999998</v>
      </c>
      <c r="I132" s="10">
        <f t="shared" si="31"/>
        <v>0</v>
      </c>
      <c r="K132" s="10">
        <v>0</v>
      </c>
      <c r="L132" s="8">
        <f t="shared" si="32"/>
        <v>1</v>
      </c>
      <c r="M132" s="18">
        <f t="shared" si="32"/>
        <v>0.49969999999999998</v>
      </c>
      <c r="N132" s="10">
        <f t="shared" si="33"/>
        <v>0</v>
      </c>
    </row>
    <row r="133" spans="1:14">
      <c r="A133" s="80">
        <f t="shared" si="19"/>
        <v>119</v>
      </c>
      <c r="B133" s="185">
        <v>37402</v>
      </c>
      <c r="C133" s="79" t="s">
        <v>135</v>
      </c>
      <c r="D133" s="10">
        <v>0</v>
      </c>
      <c r="E133" s="10">
        <v>0</v>
      </c>
      <c r="F133" s="10">
        <f t="shared" si="28"/>
        <v>0</v>
      </c>
      <c r="G133" s="8">
        <f t="shared" si="29"/>
        <v>1</v>
      </c>
      <c r="H133" s="18">
        <f t="shared" si="30"/>
        <v>0.49969999999999998</v>
      </c>
      <c r="I133" s="10">
        <f t="shared" si="31"/>
        <v>0</v>
      </c>
      <c r="K133" s="10">
        <v>0</v>
      </c>
      <c r="L133" s="8">
        <f t="shared" si="32"/>
        <v>1</v>
      </c>
      <c r="M133" s="18">
        <f t="shared" si="32"/>
        <v>0.49969999999999998</v>
      </c>
      <c r="N133" s="10">
        <f t="shared" si="33"/>
        <v>0</v>
      </c>
    </row>
    <row r="134" spans="1:14">
      <c r="A134" s="80">
        <f t="shared" si="19"/>
        <v>120</v>
      </c>
      <c r="B134" s="185">
        <v>37403</v>
      </c>
      <c r="C134" s="79" t="s">
        <v>136</v>
      </c>
      <c r="D134" s="10">
        <v>0</v>
      </c>
      <c r="E134" s="10">
        <v>0</v>
      </c>
      <c r="F134" s="10">
        <f t="shared" si="28"/>
        <v>0</v>
      </c>
      <c r="G134" s="8">
        <f t="shared" si="29"/>
        <v>1</v>
      </c>
      <c r="H134" s="18">
        <f t="shared" si="30"/>
        <v>0.49969999999999998</v>
      </c>
      <c r="I134" s="10">
        <f t="shared" si="31"/>
        <v>0</v>
      </c>
      <c r="K134" s="10">
        <v>0</v>
      </c>
      <c r="L134" s="8">
        <f t="shared" si="32"/>
        <v>1</v>
      </c>
      <c r="M134" s="18">
        <f t="shared" si="32"/>
        <v>0.49969999999999998</v>
      </c>
      <c r="N134" s="10">
        <f t="shared" si="33"/>
        <v>0</v>
      </c>
    </row>
    <row r="135" spans="1:14">
      <c r="A135" s="80">
        <f t="shared" si="19"/>
        <v>121</v>
      </c>
      <c r="B135" s="185">
        <v>36602</v>
      </c>
      <c r="C135" s="79" t="s">
        <v>126</v>
      </c>
      <c r="D135" s="10">
        <v>0</v>
      </c>
      <c r="E135" s="10">
        <v>0</v>
      </c>
      <c r="F135" s="10">
        <f t="shared" si="28"/>
        <v>0</v>
      </c>
      <c r="G135" s="8">
        <f t="shared" si="29"/>
        <v>1</v>
      </c>
      <c r="H135" s="18">
        <f t="shared" si="30"/>
        <v>0.49969999999999998</v>
      </c>
      <c r="I135" s="10">
        <f t="shared" si="31"/>
        <v>0</v>
      </c>
      <c r="K135" s="10">
        <v>0</v>
      </c>
      <c r="L135" s="8">
        <f t="shared" si="32"/>
        <v>1</v>
      </c>
      <c r="M135" s="18">
        <f t="shared" si="32"/>
        <v>0.49969999999999998</v>
      </c>
      <c r="N135" s="10">
        <f t="shared" si="33"/>
        <v>0</v>
      </c>
    </row>
    <row r="136" spans="1:14">
      <c r="A136" s="80">
        <f t="shared" si="19"/>
        <v>122</v>
      </c>
      <c r="B136" s="185">
        <v>37501</v>
      </c>
      <c r="C136" s="79" t="s">
        <v>137</v>
      </c>
      <c r="D136" s="10">
        <v>0</v>
      </c>
      <c r="E136" s="10">
        <v>0</v>
      </c>
      <c r="F136" s="10">
        <f t="shared" si="28"/>
        <v>0</v>
      </c>
      <c r="G136" s="8">
        <f t="shared" si="29"/>
        <v>1</v>
      </c>
      <c r="H136" s="18">
        <f t="shared" si="30"/>
        <v>0.49969999999999998</v>
      </c>
      <c r="I136" s="10">
        <f t="shared" si="31"/>
        <v>0</v>
      </c>
      <c r="K136" s="10">
        <v>0</v>
      </c>
      <c r="L136" s="8">
        <f t="shared" si="32"/>
        <v>1</v>
      </c>
      <c r="M136" s="18">
        <f t="shared" si="32"/>
        <v>0.49969999999999998</v>
      </c>
      <c r="N136" s="10">
        <f t="shared" si="33"/>
        <v>0</v>
      </c>
    </row>
    <row r="137" spans="1:14">
      <c r="A137" s="80">
        <f t="shared" si="19"/>
        <v>123</v>
      </c>
      <c r="B137" s="185">
        <v>37402</v>
      </c>
      <c r="C137" s="79" t="s">
        <v>135</v>
      </c>
      <c r="D137" s="10">
        <v>0</v>
      </c>
      <c r="E137" s="10">
        <v>0</v>
      </c>
      <c r="F137" s="10">
        <f t="shared" si="28"/>
        <v>0</v>
      </c>
      <c r="G137" s="8">
        <f t="shared" si="29"/>
        <v>1</v>
      </c>
      <c r="H137" s="18">
        <f t="shared" si="30"/>
        <v>0.49969999999999998</v>
      </c>
      <c r="I137" s="10">
        <f t="shared" si="31"/>
        <v>0</v>
      </c>
      <c r="K137" s="10">
        <v>0</v>
      </c>
      <c r="L137" s="8">
        <f t="shared" si="32"/>
        <v>1</v>
      </c>
      <c r="M137" s="18">
        <f t="shared" si="32"/>
        <v>0.49969999999999998</v>
      </c>
      <c r="N137" s="10">
        <f t="shared" si="33"/>
        <v>0</v>
      </c>
    </row>
    <row r="138" spans="1:14">
      <c r="A138" s="80">
        <f t="shared" si="19"/>
        <v>124</v>
      </c>
      <c r="B138" s="185">
        <v>37503</v>
      </c>
      <c r="C138" s="79" t="s">
        <v>138</v>
      </c>
      <c r="D138" s="10">
        <v>0</v>
      </c>
      <c r="E138" s="10">
        <v>0</v>
      </c>
      <c r="F138" s="10">
        <f t="shared" si="28"/>
        <v>0</v>
      </c>
      <c r="G138" s="8">
        <f t="shared" si="29"/>
        <v>1</v>
      </c>
      <c r="H138" s="18">
        <f t="shared" si="30"/>
        <v>0.49969999999999998</v>
      </c>
      <c r="I138" s="10">
        <f t="shared" si="31"/>
        <v>0</v>
      </c>
      <c r="K138" s="10">
        <v>0</v>
      </c>
      <c r="L138" s="8">
        <f t="shared" si="32"/>
        <v>1</v>
      </c>
      <c r="M138" s="18">
        <f t="shared" si="32"/>
        <v>0.49969999999999998</v>
      </c>
      <c r="N138" s="10">
        <f t="shared" si="33"/>
        <v>0</v>
      </c>
    </row>
    <row r="139" spans="1:14">
      <c r="A139" s="80">
        <f t="shared" si="19"/>
        <v>125</v>
      </c>
      <c r="B139" s="185">
        <v>36700</v>
      </c>
      <c r="C139" s="79" t="s">
        <v>128</v>
      </c>
      <c r="D139" s="10">
        <v>0</v>
      </c>
      <c r="E139" s="10">
        <v>0</v>
      </c>
      <c r="F139" s="10">
        <f t="shared" si="28"/>
        <v>0</v>
      </c>
      <c r="G139" s="8">
        <f t="shared" si="29"/>
        <v>1</v>
      </c>
      <c r="H139" s="18">
        <f t="shared" si="30"/>
        <v>0.49969999999999998</v>
      </c>
      <c r="I139" s="10">
        <f t="shared" si="31"/>
        <v>0</v>
      </c>
      <c r="K139" s="10">
        <v>0</v>
      </c>
      <c r="L139" s="8">
        <f t="shared" si="32"/>
        <v>1</v>
      </c>
      <c r="M139" s="18">
        <f t="shared" si="32"/>
        <v>0.49969999999999998</v>
      </c>
      <c r="N139" s="10">
        <f t="shared" si="33"/>
        <v>0</v>
      </c>
    </row>
    <row r="140" spans="1:14">
      <c r="A140" s="80">
        <f t="shared" si="19"/>
        <v>126</v>
      </c>
      <c r="B140" s="185">
        <v>36701</v>
      </c>
      <c r="C140" s="79" t="s">
        <v>129</v>
      </c>
      <c r="D140" s="10">
        <v>0</v>
      </c>
      <c r="E140" s="10">
        <v>0</v>
      </c>
      <c r="F140" s="10">
        <f t="shared" si="28"/>
        <v>0</v>
      </c>
      <c r="G140" s="8">
        <f t="shared" si="29"/>
        <v>1</v>
      </c>
      <c r="H140" s="18">
        <f t="shared" si="30"/>
        <v>0.49969999999999998</v>
      </c>
      <c r="I140" s="10">
        <f t="shared" si="31"/>
        <v>0</v>
      </c>
      <c r="K140" s="10">
        <v>0</v>
      </c>
      <c r="L140" s="8">
        <f t="shared" si="32"/>
        <v>1</v>
      </c>
      <c r="M140" s="18">
        <f t="shared" si="32"/>
        <v>0.49969999999999998</v>
      </c>
      <c r="N140" s="10">
        <f t="shared" si="33"/>
        <v>0</v>
      </c>
    </row>
    <row r="141" spans="1:14">
      <c r="A141" s="80">
        <f t="shared" si="19"/>
        <v>127</v>
      </c>
      <c r="B141" s="185">
        <v>37602</v>
      </c>
      <c r="C141" s="79" t="s">
        <v>139</v>
      </c>
      <c r="D141" s="10">
        <v>0</v>
      </c>
      <c r="E141" s="10">
        <v>0</v>
      </c>
      <c r="F141" s="10">
        <f t="shared" si="28"/>
        <v>0</v>
      </c>
      <c r="G141" s="8">
        <f t="shared" si="29"/>
        <v>1</v>
      </c>
      <c r="H141" s="18">
        <f t="shared" si="30"/>
        <v>0.49969999999999998</v>
      </c>
      <c r="I141" s="10">
        <f t="shared" si="31"/>
        <v>0</v>
      </c>
      <c r="K141" s="10">
        <v>0</v>
      </c>
      <c r="L141" s="8">
        <f t="shared" si="32"/>
        <v>1</v>
      </c>
      <c r="M141" s="18">
        <f t="shared" si="32"/>
        <v>0.49969999999999998</v>
      </c>
      <c r="N141" s="10">
        <f t="shared" si="33"/>
        <v>0</v>
      </c>
    </row>
    <row r="142" spans="1:14">
      <c r="A142" s="80">
        <f t="shared" si="19"/>
        <v>128</v>
      </c>
      <c r="B142" s="185">
        <v>37800</v>
      </c>
      <c r="C142" s="79" t="s">
        <v>141</v>
      </c>
      <c r="D142" s="10">
        <v>0</v>
      </c>
      <c r="E142" s="10">
        <v>0</v>
      </c>
      <c r="F142" s="10">
        <f t="shared" si="28"/>
        <v>0</v>
      </c>
      <c r="G142" s="8">
        <f t="shared" si="29"/>
        <v>1</v>
      </c>
      <c r="H142" s="18">
        <f t="shared" si="30"/>
        <v>0.49969999999999998</v>
      </c>
      <c r="I142" s="10">
        <f t="shared" si="31"/>
        <v>0</v>
      </c>
      <c r="K142" s="10">
        <v>0</v>
      </c>
      <c r="L142" s="8">
        <f t="shared" si="32"/>
        <v>1</v>
      </c>
      <c r="M142" s="18">
        <f t="shared" si="32"/>
        <v>0.49969999999999998</v>
      </c>
      <c r="N142" s="10">
        <f t="shared" si="33"/>
        <v>0</v>
      </c>
    </row>
    <row r="143" spans="1:14">
      <c r="A143" s="80">
        <f t="shared" si="19"/>
        <v>129</v>
      </c>
      <c r="B143" s="185">
        <v>37900</v>
      </c>
      <c r="C143" s="79" t="s">
        <v>142</v>
      </c>
      <c r="D143" s="10">
        <v>0</v>
      </c>
      <c r="E143" s="10">
        <v>0</v>
      </c>
      <c r="F143" s="10">
        <f t="shared" si="28"/>
        <v>0</v>
      </c>
      <c r="G143" s="8">
        <f t="shared" si="29"/>
        <v>1</v>
      </c>
      <c r="H143" s="18">
        <f t="shared" si="30"/>
        <v>0.49969999999999998</v>
      </c>
      <c r="I143" s="10">
        <f t="shared" si="31"/>
        <v>0</v>
      </c>
      <c r="K143" s="10">
        <v>0</v>
      </c>
      <c r="L143" s="8">
        <f t="shared" si="32"/>
        <v>1</v>
      </c>
      <c r="M143" s="18">
        <f t="shared" si="32"/>
        <v>0.49969999999999998</v>
      </c>
      <c r="N143" s="10">
        <f t="shared" si="33"/>
        <v>0</v>
      </c>
    </row>
    <row r="144" spans="1:14">
      <c r="A144" s="80">
        <f t="shared" si="19"/>
        <v>130</v>
      </c>
      <c r="B144" s="185">
        <v>37905</v>
      </c>
      <c r="C144" s="79" t="s">
        <v>143</v>
      </c>
      <c r="D144" s="10">
        <v>0</v>
      </c>
      <c r="E144" s="10">
        <v>0</v>
      </c>
      <c r="F144" s="10">
        <f t="shared" si="28"/>
        <v>0</v>
      </c>
      <c r="G144" s="8">
        <f t="shared" si="29"/>
        <v>1</v>
      </c>
      <c r="H144" s="18">
        <f t="shared" si="30"/>
        <v>0.49969999999999998</v>
      </c>
      <c r="I144" s="10">
        <f t="shared" si="31"/>
        <v>0</v>
      </c>
      <c r="K144" s="10">
        <v>0</v>
      </c>
      <c r="L144" s="8">
        <f t="shared" si="32"/>
        <v>1</v>
      </c>
      <c r="M144" s="18">
        <f t="shared" si="32"/>
        <v>0.49969999999999998</v>
      </c>
      <c r="N144" s="10">
        <f t="shared" si="33"/>
        <v>0</v>
      </c>
    </row>
    <row r="145" spans="1:20">
      <c r="A145" s="80">
        <f t="shared" ref="A145:A208" si="34">A144+1</f>
        <v>131</v>
      </c>
      <c r="B145" s="185">
        <v>38000</v>
      </c>
      <c r="C145" s="79" t="s">
        <v>144</v>
      </c>
      <c r="D145" s="10">
        <v>0</v>
      </c>
      <c r="E145" s="10">
        <v>0</v>
      </c>
      <c r="F145" s="10">
        <f t="shared" si="28"/>
        <v>0</v>
      </c>
      <c r="G145" s="8">
        <f t="shared" si="29"/>
        <v>1</v>
      </c>
      <c r="H145" s="18">
        <f t="shared" si="30"/>
        <v>0.49969999999999998</v>
      </c>
      <c r="I145" s="10">
        <f t="shared" si="31"/>
        <v>0</v>
      </c>
      <c r="K145" s="10">
        <v>0</v>
      </c>
      <c r="L145" s="8">
        <f t="shared" si="32"/>
        <v>1</v>
      </c>
      <c r="M145" s="18">
        <f t="shared" si="32"/>
        <v>0.49969999999999998</v>
      </c>
      <c r="N145" s="10">
        <f t="shared" si="33"/>
        <v>0</v>
      </c>
    </row>
    <row r="146" spans="1:20">
      <c r="A146" s="80">
        <f t="shared" si="34"/>
        <v>132</v>
      </c>
      <c r="B146" s="185">
        <v>38100</v>
      </c>
      <c r="C146" s="79" t="s">
        <v>145</v>
      </c>
      <c r="D146" s="10">
        <v>0</v>
      </c>
      <c r="E146" s="10">
        <v>0</v>
      </c>
      <c r="F146" s="10">
        <f t="shared" si="28"/>
        <v>0</v>
      </c>
      <c r="G146" s="8">
        <f t="shared" si="29"/>
        <v>1</v>
      </c>
      <c r="H146" s="18">
        <f t="shared" si="30"/>
        <v>0.49969999999999998</v>
      </c>
      <c r="I146" s="10">
        <f t="shared" si="31"/>
        <v>0</v>
      </c>
      <c r="K146" s="10">
        <v>0</v>
      </c>
      <c r="L146" s="8">
        <f t="shared" si="32"/>
        <v>1</v>
      </c>
      <c r="M146" s="18">
        <f t="shared" si="32"/>
        <v>0.49969999999999998</v>
      </c>
      <c r="N146" s="10">
        <f t="shared" si="33"/>
        <v>0</v>
      </c>
    </row>
    <row r="147" spans="1:20">
      <c r="A147" s="80">
        <f t="shared" si="34"/>
        <v>133</v>
      </c>
      <c r="B147" s="185">
        <v>38200</v>
      </c>
      <c r="C147" s="79" t="s">
        <v>146</v>
      </c>
      <c r="D147" s="10">
        <v>0</v>
      </c>
      <c r="E147" s="10">
        <v>0</v>
      </c>
      <c r="F147" s="10">
        <f t="shared" si="28"/>
        <v>0</v>
      </c>
      <c r="G147" s="8">
        <f t="shared" si="29"/>
        <v>1</v>
      </c>
      <c r="H147" s="18">
        <f t="shared" si="30"/>
        <v>0.49969999999999998</v>
      </c>
      <c r="I147" s="10">
        <f t="shared" si="31"/>
        <v>0</v>
      </c>
      <c r="K147" s="10">
        <v>0</v>
      </c>
      <c r="L147" s="8">
        <f t="shared" si="32"/>
        <v>1</v>
      </c>
      <c r="M147" s="18">
        <f t="shared" si="32"/>
        <v>0.49969999999999998</v>
      </c>
      <c r="N147" s="10">
        <f t="shared" si="33"/>
        <v>0</v>
      </c>
    </row>
    <row r="148" spans="1:20">
      <c r="A148" s="80">
        <f t="shared" si="34"/>
        <v>134</v>
      </c>
      <c r="B148" s="185">
        <v>38300</v>
      </c>
      <c r="C148" s="79" t="s">
        <v>147</v>
      </c>
      <c r="D148" s="10">
        <v>0</v>
      </c>
      <c r="E148" s="10">
        <v>0</v>
      </c>
      <c r="F148" s="10">
        <f t="shared" si="28"/>
        <v>0</v>
      </c>
      <c r="G148" s="8">
        <f t="shared" si="29"/>
        <v>1</v>
      </c>
      <c r="H148" s="18">
        <f t="shared" si="30"/>
        <v>0.49969999999999998</v>
      </c>
      <c r="I148" s="10">
        <f t="shared" si="31"/>
        <v>0</v>
      </c>
      <c r="K148" s="10">
        <v>0</v>
      </c>
      <c r="L148" s="8">
        <f t="shared" si="32"/>
        <v>1</v>
      </c>
      <c r="M148" s="18">
        <f t="shared" si="32"/>
        <v>0.49969999999999998</v>
      </c>
      <c r="N148" s="10">
        <f t="shared" si="33"/>
        <v>0</v>
      </c>
    </row>
    <row r="149" spans="1:20">
      <c r="A149" s="80">
        <f t="shared" si="34"/>
        <v>135</v>
      </c>
      <c r="B149" s="185">
        <v>38400</v>
      </c>
      <c r="C149" s="79" t="s">
        <v>148</v>
      </c>
      <c r="D149" s="10">
        <v>0</v>
      </c>
      <c r="E149" s="10">
        <v>0</v>
      </c>
      <c r="F149" s="10">
        <f t="shared" si="28"/>
        <v>0</v>
      </c>
      <c r="G149" s="8">
        <f t="shared" si="29"/>
        <v>1</v>
      </c>
      <c r="H149" s="18">
        <f t="shared" si="30"/>
        <v>0.49969999999999998</v>
      </c>
      <c r="I149" s="10">
        <f t="shared" si="31"/>
        <v>0</v>
      </c>
      <c r="K149" s="10">
        <v>0</v>
      </c>
      <c r="L149" s="8">
        <f t="shared" si="32"/>
        <v>1</v>
      </c>
      <c r="M149" s="18">
        <f t="shared" si="32"/>
        <v>0.49969999999999998</v>
      </c>
      <c r="N149" s="10">
        <f t="shared" si="33"/>
        <v>0</v>
      </c>
    </row>
    <row r="150" spans="1:20">
      <c r="A150" s="80">
        <f t="shared" si="34"/>
        <v>136</v>
      </c>
      <c r="B150" s="185">
        <v>38500</v>
      </c>
      <c r="C150" s="79" t="s">
        <v>149</v>
      </c>
      <c r="D150" s="10">
        <v>0</v>
      </c>
      <c r="E150" s="10">
        <v>0</v>
      </c>
      <c r="F150" s="10">
        <f t="shared" si="28"/>
        <v>0</v>
      </c>
      <c r="G150" s="8">
        <f t="shared" si="29"/>
        <v>1</v>
      </c>
      <c r="H150" s="18">
        <f t="shared" si="30"/>
        <v>0.49969999999999998</v>
      </c>
      <c r="I150" s="10">
        <f t="shared" si="31"/>
        <v>0</v>
      </c>
      <c r="K150" s="10">
        <v>0</v>
      </c>
      <c r="L150" s="8">
        <f t="shared" si="32"/>
        <v>1</v>
      </c>
      <c r="M150" s="18">
        <f t="shared" si="32"/>
        <v>0.49969999999999998</v>
      </c>
      <c r="N150" s="10">
        <f t="shared" si="33"/>
        <v>0</v>
      </c>
    </row>
    <row r="151" spans="1:20">
      <c r="A151" s="80">
        <f t="shared" si="34"/>
        <v>137</v>
      </c>
      <c r="B151" s="185">
        <v>38600</v>
      </c>
      <c r="C151" s="79" t="s">
        <v>177</v>
      </c>
      <c r="D151" s="17">
        <v>0</v>
      </c>
      <c r="E151" s="17">
        <v>0</v>
      </c>
      <c r="F151" s="17">
        <f t="shared" si="28"/>
        <v>0</v>
      </c>
      <c r="G151" s="8">
        <f t="shared" si="29"/>
        <v>1</v>
      </c>
      <c r="H151" s="18">
        <f t="shared" si="30"/>
        <v>0.49969999999999998</v>
      </c>
      <c r="I151" s="17">
        <f t="shared" si="31"/>
        <v>0</v>
      </c>
      <c r="K151" s="17">
        <v>0</v>
      </c>
      <c r="L151" s="8">
        <f t="shared" si="32"/>
        <v>1</v>
      </c>
      <c r="M151" s="18">
        <f t="shared" si="32"/>
        <v>0.49969999999999998</v>
      </c>
      <c r="N151" s="17">
        <f t="shared" si="33"/>
        <v>0</v>
      </c>
    </row>
    <row r="152" spans="1:20" ht="15" customHeight="1">
      <c r="A152" s="80">
        <f t="shared" si="34"/>
        <v>138</v>
      </c>
      <c r="B152" s="185"/>
      <c r="C152" s="79"/>
      <c r="D152" s="141"/>
      <c r="E152" s="141"/>
      <c r="F152" s="141"/>
      <c r="M152" s="18"/>
    </row>
    <row r="153" spans="1:20" ht="15" customHeight="1">
      <c r="A153" s="80">
        <f t="shared" si="34"/>
        <v>139</v>
      </c>
      <c r="B153" s="185"/>
      <c r="C153" s="79" t="s">
        <v>150</v>
      </c>
      <c r="D153" s="14">
        <f>SUM(D131:D152)</f>
        <v>0</v>
      </c>
      <c r="E153" s="14">
        <f>SUM(E131:E152)</f>
        <v>0</v>
      </c>
      <c r="F153" s="14">
        <f>SUM(F131:F152)</f>
        <v>0</v>
      </c>
      <c r="I153" s="14">
        <f>SUM(I131:I152)</f>
        <v>0</v>
      </c>
      <c r="K153" s="14">
        <f>SUM(K131:K152)</f>
        <v>0</v>
      </c>
      <c r="M153" s="18"/>
      <c r="N153" s="14">
        <f>SUM(N131:N152)</f>
        <v>0</v>
      </c>
    </row>
    <row r="154" spans="1:20">
      <c r="A154" s="80">
        <f t="shared" si="34"/>
        <v>140</v>
      </c>
      <c r="B154" s="185"/>
      <c r="C154" s="79"/>
      <c r="M154" s="18"/>
    </row>
    <row r="155" spans="1:20">
      <c r="A155" s="80">
        <f t="shared" si="34"/>
        <v>141</v>
      </c>
      <c r="B155" s="186"/>
      <c r="C155" s="6" t="s">
        <v>178</v>
      </c>
      <c r="M155" s="18"/>
    </row>
    <row r="156" spans="1:20">
      <c r="A156" s="80">
        <f t="shared" si="34"/>
        <v>142</v>
      </c>
      <c r="B156" s="185">
        <v>39001</v>
      </c>
      <c r="C156" s="79" t="s">
        <v>265</v>
      </c>
      <c r="D156" s="14">
        <v>124081.39096300009</v>
      </c>
      <c r="E156" s="14">
        <v>0</v>
      </c>
      <c r="F156" s="14">
        <f t="shared" ref="F156:F177" si="35">D156+E156</f>
        <v>124081.39096300009</v>
      </c>
      <c r="G156" s="18">
        <f t="shared" ref="G156:G177" si="36">$G$16</f>
        <v>1</v>
      </c>
      <c r="H156" s="18">
        <f t="shared" ref="H156:H177" si="37">$H$125</f>
        <v>0.49969999999999998</v>
      </c>
      <c r="I156" s="14">
        <f t="shared" ref="I156:I177" si="38">F156*G156*H156</f>
        <v>62003.471064211139</v>
      </c>
      <c r="K156" s="14">
        <v>120135.94352300008</v>
      </c>
      <c r="L156" s="18">
        <f t="shared" ref="L156:M176" si="39">G156</f>
        <v>1</v>
      </c>
      <c r="M156" s="18">
        <f t="shared" si="39"/>
        <v>0.49969999999999998</v>
      </c>
      <c r="N156" s="14">
        <f t="shared" ref="N156:N177" si="40">K156*L156*M156</f>
        <v>60031.930978443139</v>
      </c>
      <c r="S156" s="18"/>
      <c r="T156" s="18"/>
    </row>
    <row r="157" spans="1:20">
      <c r="A157" s="80">
        <f t="shared" si="34"/>
        <v>143</v>
      </c>
      <c r="B157" s="185">
        <v>39004</v>
      </c>
      <c r="C157" s="79" t="s">
        <v>245</v>
      </c>
      <c r="D157" s="10">
        <v>15425.12243275</v>
      </c>
      <c r="E157" s="10">
        <v>0</v>
      </c>
      <c r="F157" s="10">
        <f t="shared" si="35"/>
        <v>15425.12243275</v>
      </c>
      <c r="G157" s="8">
        <f t="shared" si="36"/>
        <v>1</v>
      </c>
      <c r="H157" s="18">
        <f t="shared" si="37"/>
        <v>0.49969999999999998</v>
      </c>
      <c r="I157" s="10">
        <f t="shared" si="38"/>
        <v>7707.9336796451753</v>
      </c>
      <c r="K157" s="10">
        <v>15341.043447711541</v>
      </c>
      <c r="L157" s="8">
        <f t="shared" si="39"/>
        <v>1</v>
      </c>
      <c r="M157" s="18">
        <f t="shared" si="39"/>
        <v>0.49969999999999998</v>
      </c>
      <c r="N157" s="10">
        <f t="shared" si="40"/>
        <v>7665.9194108214569</v>
      </c>
      <c r="S157" s="18"/>
      <c r="T157" s="18"/>
    </row>
    <row r="158" spans="1:20">
      <c r="A158" s="80">
        <f t="shared" si="34"/>
        <v>144</v>
      </c>
      <c r="B158" s="185">
        <v>39009</v>
      </c>
      <c r="C158" s="79" t="s">
        <v>246</v>
      </c>
      <c r="D158" s="10">
        <v>38834</v>
      </c>
      <c r="E158" s="10">
        <v>0</v>
      </c>
      <c r="F158" s="10">
        <f t="shared" si="35"/>
        <v>38834</v>
      </c>
      <c r="G158" s="8">
        <f t="shared" si="36"/>
        <v>1</v>
      </c>
      <c r="H158" s="18">
        <f t="shared" si="37"/>
        <v>0.49969999999999998</v>
      </c>
      <c r="I158" s="10">
        <f t="shared" si="38"/>
        <v>19405.3498</v>
      </c>
      <c r="K158" s="10">
        <v>38834</v>
      </c>
      <c r="L158" s="8">
        <f t="shared" si="39"/>
        <v>1</v>
      </c>
      <c r="M158" s="18">
        <f t="shared" si="39"/>
        <v>0.49969999999999998</v>
      </c>
      <c r="N158" s="10">
        <f t="shared" si="40"/>
        <v>19405.3498</v>
      </c>
      <c r="S158" s="18"/>
      <c r="T158" s="18"/>
    </row>
    <row r="159" spans="1:20">
      <c r="A159" s="80">
        <f t="shared" si="34"/>
        <v>145</v>
      </c>
      <c r="B159" s="185">
        <v>39100</v>
      </c>
      <c r="C159" s="79" t="s">
        <v>247</v>
      </c>
      <c r="D159" s="10">
        <v>9392.0432739999978</v>
      </c>
      <c r="E159" s="10">
        <v>0</v>
      </c>
      <c r="F159" s="10">
        <f t="shared" si="35"/>
        <v>9392.0432739999978</v>
      </c>
      <c r="G159" s="8">
        <f t="shared" si="36"/>
        <v>1</v>
      </c>
      <c r="H159" s="18">
        <f t="shared" si="37"/>
        <v>0.49969999999999998</v>
      </c>
      <c r="I159" s="10">
        <f t="shared" si="38"/>
        <v>4693.2040240177985</v>
      </c>
      <c r="K159" s="10">
        <v>8526.3103244999984</v>
      </c>
      <c r="L159" s="8">
        <f t="shared" si="39"/>
        <v>1</v>
      </c>
      <c r="M159" s="18">
        <f t="shared" si="39"/>
        <v>0.49969999999999998</v>
      </c>
      <c r="N159" s="10">
        <f t="shared" si="40"/>
        <v>4260.5972691526486</v>
      </c>
      <c r="S159" s="18"/>
      <c r="T159" s="18"/>
    </row>
    <row r="160" spans="1:20">
      <c r="A160" s="80">
        <f t="shared" si="34"/>
        <v>146</v>
      </c>
      <c r="B160" s="185">
        <v>39101</v>
      </c>
      <c r="C160" s="79" t="s">
        <v>180</v>
      </c>
      <c r="D160" s="10">
        <v>0</v>
      </c>
      <c r="E160" s="10">
        <v>0</v>
      </c>
      <c r="F160" s="10">
        <f t="shared" si="35"/>
        <v>0</v>
      </c>
      <c r="G160" s="8">
        <f t="shared" si="36"/>
        <v>1</v>
      </c>
      <c r="H160" s="18">
        <f t="shared" si="37"/>
        <v>0.49969999999999998</v>
      </c>
      <c r="I160" s="10">
        <f t="shared" si="38"/>
        <v>0</v>
      </c>
      <c r="K160" s="10">
        <v>0</v>
      </c>
      <c r="L160" s="8">
        <f t="shared" si="39"/>
        <v>1</v>
      </c>
      <c r="M160" s="18">
        <f t="shared" si="39"/>
        <v>0.49969999999999998</v>
      </c>
      <c r="N160" s="10">
        <f t="shared" si="40"/>
        <v>0</v>
      </c>
      <c r="S160" s="18"/>
      <c r="T160" s="18"/>
    </row>
    <row r="161" spans="1:20">
      <c r="A161" s="80">
        <f t="shared" si="34"/>
        <v>147</v>
      </c>
      <c r="B161" s="185">
        <v>39103</v>
      </c>
      <c r="C161" s="79" t="s">
        <v>156</v>
      </c>
      <c r="D161" s="10">
        <v>0</v>
      </c>
      <c r="E161" s="10">
        <v>0</v>
      </c>
      <c r="F161" s="10">
        <f t="shared" si="35"/>
        <v>0</v>
      </c>
      <c r="G161" s="8">
        <f t="shared" si="36"/>
        <v>1</v>
      </c>
      <c r="H161" s="18">
        <f t="shared" si="37"/>
        <v>0.49969999999999998</v>
      </c>
      <c r="I161" s="10">
        <f t="shared" si="38"/>
        <v>0</v>
      </c>
      <c r="K161" s="10">
        <v>0</v>
      </c>
      <c r="L161" s="8">
        <f t="shared" si="39"/>
        <v>1</v>
      </c>
      <c r="M161" s="18">
        <f t="shared" si="39"/>
        <v>0.49969999999999998</v>
      </c>
      <c r="N161" s="10">
        <f t="shared" si="40"/>
        <v>0</v>
      </c>
      <c r="S161" s="18"/>
      <c r="T161" s="18"/>
    </row>
    <row r="162" spans="1:20">
      <c r="A162" s="80">
        <f t="shared" si="34"/>
        <v>148</v>
      </c>
      <c r="B162" s="185">
        <v>39200</v>
      </c>
      <c r="C162" s="79" t="s">
        <v>266</v>
      </c>
      <c r="D162" s="10">
        <v>-1795.2685072500028</v>
      </c>
      <c r="E162" s="10">
        <v>0</v>
      </c>
      <c r="F162" s="10">
        <f t="shared" si="35"/>
        <v>-1795.2685072500028</v>
      </c>
      <c r="G162" s="8">
        <f t="shared" si="36"/>
        <v>1</v>
      </c>
      <c r="H162" s="18">
        <f t="shared" si="37"/>
        <v>0.49969999999999998</v>
      </c>
      <c r="I162" s="10">
        <f t="shared" si="38"/>
        <v>-897.09567307282634</v>
      </c>
      <c r="K162" s="10">
        <v>-1982.0539177500029</v>
      </c>
      <c r="L162" s="8">
        <f t="shared" si="39"/>
        <v>1</v>
      </c>
      <c r="M162" s="18">
        <f t="shared" si="39"/>
        <v>0.49969999999999998</v>
      </c>
      <c r="N162" s="10">
        <f t="shared" si="40"/>
        <v>-990.43234269967638</v>
      </c>
      <c r="S162" s="18"/>
      <c r="T162" s="18"/>
    </row>
    <row r="163" spans="1:20">
      <c r="A163" s="80">
        <f t="shared" si="34"/>
        <v>149</v>
      </c>
      <c r="B163" s="185">
        <v>39300</v>
      </c>
      <c r="C163" s="79" t="s">
        <v>181</v>
      </c>
      <c r="D163" s="10">
        <v>0</v>
      </c>
      <c r="E163" s="10">
        <v>0</v>
      </c>
      <c r="F163" s="10">
        <f t="shared" si="35"/>
        <v>0</v>
      </c>
      <c r="G163" s="8">
        <f t="shared" si="36"/>
        <v>1</v>
      </c>
      <c r="H163" s="18">
        <f t="shared" si="37"/>
        <v>0.49969999999999998</v>
      </c>
      <c r="I163" s="10">
        <f t="shared" si="38"/>
        <v>0</v>
      </c>
      <c r="K163" s="10">
        <v>0</v>
      </c>
      <c r="L163" s="8">
        <f t="shared" si="39"/>
        <v>1</v>
      </c>
      <c r="M163" s="18">
        <f t="shared" si="39"/>
        <v>0.49969999999999998</v>
      </c>
      <c r="N163" s="10">
        <f t="shared" si="40"/>
        <v>0</v>
      </c>
      <c r="S163" s="18"/>
      <c r="T163" s="18"/>
    </row>
    <row r="164" spans="1:20">
      <c r="A164" s="80">
        <f t="shared" si="34"/>
        <v>150</v>
      </c>
      <c r="B164" s="185">
        <v>39400</v>
      </c>
      <c r="C164" s="79" t="s">
        <v>250</v>
      </c>
      <c r="D164" s="10">
        <v>57217.301111000037</v>
      </c>
      <c r="E164" s="10">
        <v>0</v>
      </c>
      <c r="F164" s="10">
        <f t="shared" si="35"/>
        <v>57217.301111000037</v>
      </c>
      <c r="G164" s="8">
        <f t="shared" si="36"/>
        <v>1</v>
      </c>
      <c r="H164" s="18">
        <f t="shared" si="37"/>
        <v>0.49969999999999998</v>
      </c>
      <c r="I164" s="10">
        <f t="shared" si="38"/>
        <v>28591.485365166718</v>
      </c>
      <c r="K164" s="10">
        <v>53860.876172000026</v>
      </c>
      <c r="L164" s="8">
        <f t="shared" si="39"/>
        <v>1</v>
      </c>
      <c r="M164" s="18">
        <f t="shared" si="39"/>
        <v>0.49969999999999998</v>
      </c>
      <c r="N164" s="10">
        <f t="shared" si="40"/>
        <v>26914.279823148412</v>
      </c>
      <c r="S164" s="18"/>
      <c r="T164" s="18"/>
    </row>
    <row r="165" spans="1:20">
      <c r="A165" s="80">
        <f t="shared" si="34"/>
        <v>151</v>
      </c>
      <c r="B165" s="185">
        <v>39600</v>
      </c>
      <c r="C165" s="79" t="s">
        <v>267</v>
      </c>
      <c r="D165" s="10">
        <v>3487.6323579999985</v>
      </c>
      <c r="E165" s="10">
        <v>0</v>
      </c>
      <c r="F165" s="10">
        <f t="shared" si="35"/>
        <v>3487.6323579999985</v>
      </c>
      <c r="G165" s="8">
        <f t="shared" si="36"/>
        <v>1</v>
      </c>
      <c r="H165" s="18">
        <f t="shared" si="37"/>
        <v>0.49969999999999998</v>
      </c>
      <c r="I165" s="10">
        <f t="shared" si="38"/>
        <v>1742.7698892925991</v>
      </c>
      <c r="K165" s="10">
        <v>2994.7493179999988</v>
      </c>
      <c r="L165" s="8">
        <f t="shared" si="39"/>
        <v>1</v>
      </c>
      <c r="M165" s="18">
        <f t="shared" si="39"/>
        <v>0.49969999999999998</v>
      </c>
      <c r="N165" s="10">
        <f t="shared" si="40"/>
        <v>1496.4762342045992</v>
      </c>
      <c r="S165" s="18"/>
      <c r="T165" s="18"/>
    </row>
    <row r="166" spans="1:20">
      <c r="A166" s="80">
        <f t="shared" si="34"/>
        <v>152</v>
      </c>
      <c r="B166" s="185">
        <v>39700</v>
      </c>
      <c r="C166" s="79" t="s">
        <v>254</v>
      </c>
      <c r="D166" s="10">
        <v>-22066.73</v>
      </c>
      <c r="E166" s="10">
        <v>0</v>
      </c>
      <c r="F166" s="10">
        <f t="shared" si="35"/>
        <v>-22066.73</v>
      </c>
      <c r="G166" s="8">
        <f t="shared" si="36"/>
        <v>1</v>
      </c>
      <c r="H166" s="18">
        <f t="shared" si="37"/>
        <v>0.49969999999999998</v>
      </c>
      <c r="I166" s="10">
        <f t="shared" si="38"/>
        <v>-11026.744981</v>
      </c>
      <c r="K166" s="10">
        <v>-22066.730000000003</v>
      </c>
      <c r="L166" s="8">
        <f t="shared" si="39"/>
        <v>1</v>
      </c>
      <c r="M166" s="18">
        <f t="shared" si="39"/>
        <v>0.49969999999999998</v>
      </c>
      <c r="N166" s="10">
        <f t="shared" si="40"/>
        <v>-11026.744981000002</v>
      </c>
      <c r="S166" s="18"/>
      <c r="T166" s="18"/>
    </row>
    <row r="167" spans="1:20">
      <c r="A167" s="80">
        <f t="shared" si="34"/>
        <v>153</v>
      </c>
      <c r="B167" s="185">
        <v>39701</v>
      </c>
      <c r="C167" s="79" t="s">
        <v>164</v>
      </c>
      <c r="D167" s="10">
        <v>0</v>
      </c>
      <c r="E167" s="10">
        <v>0</v>
      </c>
      <c r="F167" s="10">
        <f t="shared" si="35"/>
        <v>0</v>
      </c>
      <c r="G167" s="8">
        <f t="shared" si="36"/>
        <v>1</v>
      </c>
      <c r="H167" s="18">
        <f t="shared" si="37"/>
        <v>0.49969999999999998</v>
      </c>
      <c r="I167" s="10">
        <f t="shared" si="38"/>
        <v>0</v>
      </c>
      <c r="K167" s="10">
        <v>0</v>
      </c>
      <c r="L167" s="8">
        <f t="shared" si="39"/>
        <v>1</v>
      </c>
      <c r="M167" s="18">
        <f t="shared" si="39"/>
        <v>0.49969999999999998</v>
      </c>
      <c r="N167" s="10">
        <f t="shared" si="40"/>
        <v>0</v>
      </c>
      <c r="S167" s="18"/>
      <c r="T167" s="18"/>
    </row>
    <row r="168" spans="1:20">
      <c r="A168" s="80">
        <f t="shared" si="34"/>
        <v>154</v>
      </c>
      <c r="B168" s="186">
        <v>39702</v>
      </c>
      <c r="C168" s="79" t="s">
        <v>164</v>
      </c>
      <c r="D168" s="10">
        <v>0</v>
      </c>
      <c r="E168" s="10">
        <v>0</v>
      </c>
      <c r="F168" s="10">
        <f t="shared" si="35"/>
        <v>0</v>
      </c>
      <c r="G168" s="8">
        <f t="shared" si="36"/>
        <v>1</v>
      </c>
      <c r="H168" s="18">
        <f t="shared" si="37"/>
        <v>0.49969999999999998</v>
      </c>
      <c r="I168" s="10">
        <f t="shared" si="38"/>
        <v>0</v>
      </c>
      <c r="K168" s="10">
        <v>0</v>
      </c>
      <c r="L168" s="8">
        <f t="shared" si="39"/>
        <v>1</v>
      </c>
      <c r="M168" s="18">
        <f t="shared" si="39"/>
        <v>0.49969999999999998</v>
      </c>
      <c r="N168" s="10">
        <f t="shared" si="40"/>
        <v>0</v>
      </c>
      <c r="S168" s="18"/>
      <c r="T168" s="18"/>
    </row>
    <row r="169" spans="1:20">
      <c r="A169" s="80">
        <f t="shared" si="34"/>
        <v>155</v>
      </c>
      <c r="B169" s="186">
        <v>39800</v>
      </c>
      <c r="C169" s="79" t="s">
        <v>256</v>
      </c>
      <c r="D169" s="10">
        <v>-126994.35</v>
      </c>
      <c r="E169" s="10">
        <v>0</v>
      </c>
      <c r="F169" s="10">
        <f t="shared" si="35"/>
        <v>-126994.35</v>
      </c>
      <c r="G169" s="8">
        <f t="shared" si="36"/>
        <v>1</v>
      </c>
      <c r="H169" s="18">
        <f t="shared" si="37"/>
        <v>0.49969999999999998</v>
      </c>
      <c r="I169" s="10">
        <f t="shared" si="38"/>
        <v>-63459.076695000003</v>
      </c>
      <c r="K169" s="10">
        <v>-126994.35000000002</v>
      </c>
      <c r="L169" s="8">
        <f t="shared" si="39"/>
        <v>1</v>
      </c>
      <c r="M169" s="18">
        <f t="shared" si="39"/>
        <v>0.49969999999999998</v>
      </c>
      <c r="N169" s="10">
        <f t="shared" si="40"/>
        <v>-63459.076695000011</v>
      </c>
      <c r="S169" s="18"/>
      <c r="T169" s="18"/>
    </row>
    <row r="170" spans="1:20">
      <c r="A170" s="80">
        <f t="shared" si="34"/>
        <v>156</v>
      </c>
      <c r="B170" s="186">
        <v>39900</v>
      </c>
      <c r="C170" s="79" t="s">
        <v>268</v>
      </c>
      <c r="D170" s="10">
        <v>0</v>
      </c>
      <c r="E170" s="10">
        <v>0</v>
      </c>
      <c r="F170" s="10">
        <f t="shared" si="35"/>
        <v>0</v>
      </c>
      <c r="G170" s="8">
        <f t="shared" si="36"/>
        <v>1</v>
      </c>
      <c r="H170" s="18">
        <f t="shared" si="37"/>
        <v>0.49969999999999998</v>
      </c>
      <c r="I170" s="10">
        <f t="shared" si="38"/>
        <v>0</v>
      </c>
      <c r="K170" s="10">
        <v>0</v>
      </c>
      <c r="L170" s="8">
        <f t="shared" si="39"/>
        <v>1</v>
      </c>
      <c r="M170" s="18">
        <f t="shared" si="39"/>
        <v>0.49969999999999998</v>
      </c>
      <c r="N170" s="10">
        <f t="shared" si="40"/>
        <v>0</v>
      </c>
      <c r="S170" s="18"/>
      <c r="T170" s="18"/>
    </row>
    <row r="171" spans="1:20">
      <c r="A171" s="80">
        <f t="shared" si="34"/>
        <v>157</v>
      </c>
      <c r="B171" s="186">
        <v>39901</v>
      </c>
      <c r="C171" s="79" t="s">
        <v>269</v>
      </c>
      <c r="D171" s="10">
        <v>0</v>
      </c>
      <c r="E171" s="10">
        <v>0</v>
      </c>
      <c r="F171" s="10">
        <f t="shared" si="35"/>
        <v>0</v>
      </c>
      <c r="G171" s="8">
        <f t="shared" si="36"/>
        <v>1</v>
      </c>
      <c r="H171" s="18">
        <f t="shared" si="37"/>
        <v>0.49969999999999998</v>
      </c>
      <c r="I171" s="10">
        <f t="shared" si="38"/>
        <v>0</v>
      </c>
      <c r="K171" s="10">
        <v>0</v>
      </c>
      <c r="L171" s="8">
        <f t="shared" si="39"/>
        <v>1</v>
      </c>
      <c r="M171" s="18">
        <f t="shared" si="39"/>
        <v>0.49969999999999998</v>
      </c>
      <c r="N171" s="10">
        <f t="shared" si="40"/>
        <v>0</v>
      </c>
      <c r="S171" s="18"/>
      <c r="T171" s="18"/>
    </row>
    <row r="172" spans="1:20">
      <c r="A172" s="80">
        <f t="shared" si="34"/>
        <v>158</v>
      </c>
      <c r="B172" s="186">
        <v>39902</v>
      </c>
      <c r="C172" s="79" t="s">
        <v>270</v>
      </c>
      <c r="D172" s="10">
        <v>0</v>
      </c>
      <c r="E172" s="10">
        <v>0</v>
      </c>
      <c r="F172" s="10">
        <f t="shared" si="35"/>
        <v>0</v>
      </c>
      <c r="G172" s="8">
        <f t="shared" si="36"/>
        <v>1</v>
      </c>
      <c r="H172" s="18">
        <f t="shared" si="37"/>
        <v>0.49969999999999998</v>
      </c>
      <c r="I172" s="10">
        <f t="shared" si="38"/>
        <v>0</v>
      </c>
      <c r="K172" s="10">
        <v>0</v>
      </c>
      <c r="L172" s="8">
        <f t="shared" si="39"/>
        <v>1</v>
      </c>
      <c r="M172" s="18">
        <f t="shared" si="39"/>
        <v>0.49969999999999998</v>
      </c>
      <c r="N172" s="10">
        <f t="shared" si="40"/>
        <v>0</v>
      </c>
      <c r="S172" s="18"/>
      <c r="T172" s="18"/>
    </row>
    <row r="173" spans="1:20">
      <c r="A173" s="80">
        <f t="shared" si="34"/>
        <v>159</v>
      </c>
      <c r="B173" s="186">
        <v>39903</v>
      </c>
      <c r="C173" s="79" t="s">
        <v>257</v>
      </c>
      <c r="D173" s="10">
        <v>21085.174755999986</v>
      </c>
      <c r="E173" s="10">
        <v>0</v>
      </c>
      <c r="F173" s="10">
        <f t="shared" si="35"/>
        <v>21085.174755999986</v>
      </c>
      <c r="G173" s="8">
        <f t="shared" si="36"/>
        <v>1</v>
      </c>
      <c r="H173" s="18">
        <f t="shared" si="37"/>
        <v>0.49969999999999998</v>
      </c>
      <c r="I173" s="10">
        <f t="shared" si="38"/>
        <v>10536.261825573192</v>
      </c>
      <c r="K173" s="10">
        <v>19531.933877999996</v>
      </c>
      <c r="L173" s="8">
        <f t="shared" si="39"/>
        <v>1</v>
      </c>
      <c r="M173" s="18">
        <f t="shared" si="39"/>
        <v>0.49969999999999998</v>
      </c>
      <c r="N173" s="10">
        <f t="shared" si="40"/>
        <v>9760.107358836598</v>
      </c>
      <c r="S173" s="18"/>
      <c r="T173" s="18"/>
    </row>
    <row r="174" spans="1:20">
      <c r="A174" s="80">
        <f t="shared" si="34"/>
        <v>160</v>
      </c>
      <c r="B174" s="186">
        <v>39906</v>
      </c>
      <c r="C174" s="79" t="s">
        <v>258</v>
      </c>
      <c r="D174" s="10">
        <v>0</v>
      </c>
      <c r="E174" s="10">
        <v>0</v>
      </c>
      <c r="F174" s="10">
        <f t="shared" si="35"/>
        <v>0</v>
      </c>
      <c r="G174" s="8">
        <f t="shared" si="36"/>
        <v>1</v>
      </c>
      <c r="H174" s="18">
        <f t="shared" si="37"/>
        <v>0.49969999999999998</v>
      </c>
      <c r="I174" s="10">
        <f t="shared" si="38"/>
        <v>0</v>
      </c>
      <c r="K174" s="10">
        <v>0</v>
      </c>
      <c r="L174" s="8">
        <f t="shared" si="39"/>
        <v>1</v>
      </c>
      <c r="M174" s="18">
        <f t="shared" si="39"/>
        <v>0.49969999999999998</v>
      </c>
      <c r="N174" s="10">
        <f t="shared" si="40"/>
        <v>0</v>
      </c>
      <c r="S174" s="18"/>
      <c r="T174" s="18"/>
    </row>
    <row r="175" spans="1:20">
      <c r="A175" s="80">
        <f t="shared" si="34"/>
        <v>161</v>
      </c>
      <c r="B175" s="186">
        <v>39907</v>
      </c>
      <c r="C175" s="79" t="s">
        <v>259</v>
      </c>
      <c r="D175" s="10">
        <v>43521.909999999989</v>
      </c>
      <c r="E175" s="10">
        <v>0</v>
      </c>
      <c r="F175" s="10">
        <f t="shared" si="35"/>
        <v>43521.909999999989</v>
      </c>
      <c r="G175" s="8">
        <f t="shared" si="36"/>
        <v>1</v>
      </c>
      <c r="H175" s="18">
        <f t="shared" si="37"/>
        <v>0.49969999999999998</v>
      </c>
      <c r="I175" s="10">
        <f t="shared" si="38"/>
        <v>21747.898426999993</v>
      </c>
      <c r="K175" s="10">
        <v>43521.909999999982</v>
      </c>
      <c r="L175" s="8">
        <f t="shared" si="39"/>
        <v>1</v>
      </c>
      <c r="M175" s="18">
        <f t="shared" si="39"/>
        <v>0.49969999999999998</v>
      </c>
      <c r="N175" s="10">
        <f t="shared" si="40"/>
        <v>21747.898426999989</v>
      </c>
      <c r="S175" s="18"/>
      <c r="T175" s="18"/>
    </row>
    <row r="176" spans="1:20">
      <c r="A176" s="80">
        <f t="shared" si="34"/>
        <v>162</v>
      </c>
      <c r="B176" s="186">
        <v>39908</v>
      </c>
      <c r="C176" s="79" t="s">
        <v>260</v>
      </c>
      <c r="D176" s="10">
        <v>0</v>
      </c>
      <c r="E176" s="10">
        <v>0</v>
      </c>
      <c r="F176" s="10">
        <f t="shared" si="35"/>
        <v>0</v>
      </c>
      <c r="G176" s="8">
        <f t="shared" si="36"/>
        <v>1</v>
      </c>
      <c r="H176" s="18">
        <f t="shared" si="37"/>
        <v>0.49969999999999998</v>
      </c>
      <c r="I176" s="10">
        <f t="shared" si="38"/>
        <v>0</v>
      </c>
      <c r="K176" s="10">
        <v>0</v>
      </c>
      <c r="L176" s="8">
        <f t="shared" si="39"/>
        <v>1</v>
      </c>
      <c r="M176" s="18">
        <f t="shared" si="39"/>
        <v>0.49969999999999998</v>
      </c>
      <c r="N176" s="10">
        <f t="shared" si="40"/>
        <v>0</v>
      </c>
      <c r="S176" s="18"/>
      <c r="T176" s="18"/>
    </row>
    <row r="177" spans="1:20">
      <c r="A177" s="80">
        <f t="shared" si="34"/>
        <v>163</v>
      </c>
      <c r="B177" s="186" t="s">
        <v>261</v>
      </c>
      <c r="C177" s="79" t="s">
        <v>262</v>
      </c>
      <c r="D177" s="10">
        <v>52517.30000000001</v>
      </c>
      <c r="F177" s="10">
        <f t="shared" si="35"/>
        <v>52517.30000000001</v>
      </c>
      <c r="G177" s="8">
        <f t="shared" si="36"/>
        <v>1</v>
      </c>
      <c r="H177" s="18">
        <f t="shared" si="37"/>
        <v>0.49969999999999998</v>
      </c>
      <c r="I177" s="17">
        <f t="shared" si="38"/>
        <v>26242.894810000005</v>
      </c>
      <c r="K177" s="10">
        <v>52517.30000000001</v>
      </c>
      <c r="L177" s="8">
        <f>G177</f>
        <v>1</v>
      </c>
      <c r="M177" s="18">
        <f>H177</f>
        <v>0.49969999999999998</v>
      </c>
      <c r="N177" s="17">
        <f t="shared" si="40"/>
        <v>26242.894810000005</v>
      </c>
      <c r="S177" s="18"/>
      <c r="T177" s="18"/>
    </row>
    <row r="178" spans="1:20">
      <c r="A178" s="80">
        <f t="shared" si="34"/>
        <v>164</v>
      </c>
      <c r="B178" s="108"/>
      <c r="C178" s="79"/>
      <c r="D178" s="141"/>
      <c r="E178" s="141"/>
      <c r="F178" s="141"/>
      <c r="K178" s="141"/>
    </row>
    <row r="179" spans="1:20" ht="15" customHeight="1">
      <c r="A179" s="80">
        <f t="shared" si="34"/>
        <v>165</v>
      </c>
      <c r="B179" s="108"/>
      <c r="C179" s="79" t="s">
        <v>173</v>
      </c>
      <c r="D179" s="14">
        <f>SUM(D156:D177)</f>
        <v>214705.52638750008</v>
      </c>
      <c r="E179" s="14">
        <f>SUM(E156:E177)</f>
        <v>0</v>
      </c>
      <c r="F179" s="14">
        <f>SUM(F156:F177)</f>
        <v>214705.52638750008</v>
      </c>
      <c r="I179" s="14">
        <f>SUM(I156:I177)</f>
        <v>107288.35153583379</v>
      </c>
      <c r="K179" s="14">
        <f>SUM(K156:K177)</f>
        <v>204220.93274546159</v>
      </c>
      <c r="N179" s="14">
        <f>SUM(N156:N177)</f>
        <v>102049.20009290718</v>
      </c>
    </row>
    <row r="180" spans="1:20" ht="15" customHeight="1">
      <c r="A180" s="80">
        <f t="shared" si="34"/>
        <v>166</v>
      </c>
      <c r="B180" s="108"/>
      <c r="C180" s="79"/>
    </row>
    <row r="181" spans="1:20" ht="15" customHeight="1" thickBot="1">
      <c r="A181" s="80">
        <f t="shared" si="34"/>
        <v>167</v>
      </c>
      <c r="B181" s="108"/>
      <c r="C181" s="79" t="s">
        <v>271</v>
      </c>
      <c r="D181" s="105">
        <f>D128+D153+D179</f>
        <v>214705.52638750008</v>
      </c>
      <c r="E181" s="105">
        <f>E128+E153+E179</f>
        <v>0</v>
      </c>
      <c r="F181" s="105">
        <f>F128+F153+F179</f>
        <v>214705.52638750008</v>
      </c>
      <c r="I181" s="105">
        <f>I128+I153+I179</f>
        <v>107288.35153583379</v>
      </c>
      <c r="K181" s="105">
        <f>K128+K153+K179</f>
        <v>204220.93274546159</v>
      </c>
      <c r="N181" s="105">
        <f>N128+N153+N179</f>
        <v>102049.20009290718</v>
      </c>
    </row>
    <row r="182" spans="1:20" ht="15" customHeight="1" thickTop="1">
      <c r="A182" s="80">
        <f t="shared" si="34"/>
        <v>168</v>
      </c>
      <c r="B182" s="108"/>
      <c r="D182" s="10"/>
      <c r="E182" s="19"/>
    </row>
    <row r="183" spans="1:20" ht="15" customHeight="1">
      <c r="A183" s="80">
        <f t="shared" si="34"/>
        <v>169</v>
      </c>
      <c r="B183" s="16" t="s">
        <v>187</v>
      </c>
      <c r="D183" s="10"/>
      <c r="E183" s="19"/>
    </row>
    <row r="184" spans="1:20" ht="15" customHeight="1">
      <c r="A184" s="80">
        <f t="shared" si="34"/>
        <v>170</v>
      </c>
      <c r="D184" s="10"/>
    </row>
    <row r="185" spans="1:20" ht="15" customHeight="1">
      <c r="A185" s="80">
        <f t="shared" si="34"/>
        <v>171</v>
      </c>
      <c r="B185" s="108"/>
      <c r="C185" s="6" t="s">
        <v>178</v>
      </c>
      <c r="D185" s="10"/>
    </row>
    <row r="186" spans="1:20" ht="15" customHeight="1">
      <c r="A186" s="80">
        <f t="shared" si="34"/>
        <v>172</v>
      </c>
      <c r="B186" s="185">
        <v>39000</v>
      </c>
      <c r="C186" s="79" t="s">
        <v>242</v>
      </c>
      <c r="D186" s="14">
        <v>1538370.6287955833</v>
      </c>
      <c r="E186" s="14">
        <v>0</v>
      </c>
      <c r="F186" s="14">
        <f t="shared" ref="F186:F225" si="41">D186+E186</f>
        <v>1538370.6287955833</v>
      </c>
      <c r="G186" s="18">
        <v>9.1300000000000006E-2</v>
      </c>
      <c r="H186" s="18">
        <v>0.49969999999999998</v>
      </c>
      <c r="I186" s="10">
        <f t="shared" ref="I186:I193" si="42">F186*G186*H186</f>
        <v>70184.48323299567</v>
      </c>
      <c r="K186" s="14">
        <v>1471608.4966294917</v>
      </c>
      <c r="L186" s="18">
        <f>G186</f>
        <v>9.1300000000000006E-2</v>
      </c>
      <c r="M186" s="18">
        <f t="shared" ref="M186:M225" si="43">H186</f>
        <v>0.49969999999999998</v>
      </c>
      <c r="N186" s="14">
        <f t="shared" ref="N186:N225" si="44">K186*L186*M186</f>
        <v>67138.620514413618</v>
      </c>
      <c r="P186" s="18"/>
      <c r="S186" s="18"/>
      <c r="T186" s="18"/>
    </row>
    <row r="187" spans="1:20" ht="15" customHeight="1">
      <c r="A187" s="80">
        <f t="shared" si="34"/>
        <v>173</v>
      </c>
      <c r="B187" s="185">
        <v>39005</v>
      </c>
      <c r="C187" s="79" t="s">
        <v>272</v>
      </c>
      <c r="D187" s="10">
        <v>6232512.396615006</v>
      </c>
      <c r="E187" s="20">
        <v>0</v>
      </c>
      <c r="F187" s="10">
        <f t="shared" si="41"/>
        <v>6232512.396615006</v>
      </c>
      <c r="G187" s="18">
        <v>1</v>
      </c>
      <c r="H187" s="18">
        <v>1.503839E-2</v>
      </c>
      <c r="I187" s="10">
        <f t="shared" si="42"/>
        <v>93726.952100131137</v>
      </c>
      <c r="K187" s="10">
        <v>6055381.4547250038</v>
      </c>
      <c r="L187" s="18">
        <f t="shared" ref="L187:L225" si="45">G187</f>
        <v>1</v>
      </c>
      <c r="M187" s="18">
        <f t="shared" si="43"/>
        <v>1.503839E-2</v>
      </c>
      <c r="N187" s="10">
        <f t="shared" si="44"/>
        <v>91063.187914921946</v>
      </c>
      <c r="P187" s="208"/>
      <c r="S187" s="18"/>
      <c r="T187" s="18"/>
    </row>
    <row r="188" spans="1:20" ht="15" customHeight="1">
      <c r="A188" s="80">
        <f t="shared" si="34"/>
        <v>174</v>
      </c>
      <c r="B188" s="185">
        <v>39009</v>
      </c>
      <c r="C188" s="79" t="s">
        <v>246</v>
      </c>
      <c r="D188" s="10">
        <v>11180974.994450703</v>
      </c>
      <c r="E188" s="20">
        <v>0</v>
      </c>
      <c r="F188" s="10">
        <f t="shared" si="41"/>
        <v>11180974.994450703</v>
      </c>
      <c r="G188" s="18">
        <f>$G$186</f>
        <v>9.1300000000000006E-2</v>
      </c>
      <c r="H188" s="18">
        <f>$H$186</f>
        <v>0.49969999999999998</v>
      </c>
      <c r="I188" s="10">
        <f t="shared" si="42"/>
        <v>510105.26159157662</v>
      </c>
      <c r="K188" s="10">
        <v>10859247.766908642</v>
      </c>
      <c r="L188" s="18">
        <f t="shared" si="45"/>
        <v>9.1300000000000006E-2</v>
      </c>
      <c r="M188" s="18">
        <f t="shared" si="43"/>
        <v>0.49969999999999998</v>
      </c>
      <c r="N188" s="10">
        <f t="shared" si="44"/>
        <v>495427.22576304391</v>
      </c>
      <c r="P188" s="209"/>
      <c r="S188" s="18"/>
      <c r="T188" s="18"/>
    </row>
    <row r="189" spans="1:20" ht="15" customHeight="1">
      <c r="A189" s="80">
        <f t="shared" si="34"/>
        <v>175</v>
      </c>
      <c r="B189" s="185">
        <v>39020</v>
      </c>
      <c r="C189" s="79" t="s">
        <v>189</v>
      </c>
      <c r="D189" s="10">
        <v>2716.1236170000029</v>
      </c>
      <c r="E189" s="20">
        <v>0</v>
      </c>
      <c r="F189" s="10">
        <f t="shared" si="41"/>
        <v>2716.1236170000029</v>
      </c>
      <c r="G189" s="18">
        <v>1</v>
      </c>
      <c r="H189" s="18">
        <v>5.5924710000000002E-2</v>
      </c>
      <c r="I189" s="10">
        <f t="shared" si="42"/>
        <v>151.89842560487625</v>
      </c>
      <c r="K189" s="10">
        <v>2422.9911550000015</v>
      </c>
      <c r="L189" s="18">
        <f t="shared" si="45"/>
        <v>1</v>
      </c>
      <c r="M189" s="18">
        <f t="shared" si="43"/>
        <v>5.5924710000000002E-2</v>
      </c>
      <c r="N189" s="10">
        <f t="shared" si="44"/>
        <v>135.50507767594013</v>
      </c>
      <c r="P189" s="18"/>
      <c r="S189" s="18"/>
      <c r="T189" s="18"/>
    </row>
    <row r="190" spans="1:20" ht="15" customHeight="1">
      <c r="A190" s="80">
        <f t="shared" si="34"/>
        <v>176</v>
      </c>
      <c r="B190" s="185">
        <v>39029</v>
      </c>
      <c r="C190" s="79" t="s">
        <v>190</v>
      </c>
      <c r="D190" s="10">
        <v>19579.103480499984</v>
      </c>
      <c r="E190" s="20">
        <f>0</f>
        <v>0</v>
      </c>
      <c r="F190" s="10">
        <f t="shared" si="41"/>
        <v>19579.103480499984</v>
      </c>
      <c r="G190" s="18">
        <v>1</v>
      </c>
      <c r="H190" s="18">
        <v>5.5924710000000002E-2</v>
      </c>
      <c r="I190" s="10">
        <f t="shared" si="42"/>
        <v>1094.9556842069524</v>
      </c>
      <c r="K190" s="10">
        <v>18366.545587499997</v>
      </c>
      <c r="L190" s="18">
        <f t="shared" si="45"/>
        <v>1</v>
      </c>
      <c r="M190" s="18">
        <f t="shared" si="43"/>
        <v>5.5924710000000002E-2</v>
      </c>
      <c r="N190" s="10">
        <f t="shared" si="44"/>
        <v>1027.1437356827171</v>
      </c>
      <c r="P190" s="18"/>
      <c r="S190" s="18"/>
      <c r="T190" s="18"/>
    </row>
    <row r="191" spans="1:20" ht="15" customHeight="1">
      <c r="A191" s="80">
        <f t="shared" si="34"/>
        <v>177</v>
      </c>
      <c r="B191" s="185">
        <v>39100</v>
      </c>
      <c r="C191" s="79" t="s">
        <v>247</v>
      </c>
      <c r="D191" s="10">
        <v>4231404.771594285</v>
      </c>
      <c r="E191" s="20">
        <f>0</f>
        <v>0</v>
      </c>
      <c r="F191" s="10">
        <f t="shared" si="41"/>
        <v>4231404.771594285</v>
      </c>
      <c r="G191" s="18">
        <f>$G$186</f>
        <v>9.1300000000000006E-2</v>
      </c>
      <c r="H191" s="18">
        <f>$H$186</f>
        <v>0.49969999999999998</v>
      </c>
      <c r="I191" s="10">
        <f t="shared" si="42"/>
        <v>193047.72964658515</v>
      </c>
      <c r="K191" s="10">
        <v>3968771.9065406481</v>
      </c>
      <c r="L191" s="18">
        <f t="shared" si="45"/>
        <v>9.1300000000000006E-2</v>
      </c>
      <c r="M191" s="18">
        <f t="shared" si="43"/>
        <v>0.49969999999999998</v>
      </c>
      <c r="N191" s="10">
        <f t="shared" si="44"/>
        <v>181065.73287106046</v>
      </c>
      <c r="P191" s="18"/>
      <c r="S191" s="18"/>
      <c r="T191" s="18"/>
    </row>
    <row r="192" spans="1:20" ht="15" customHeight="1">
      <c r="A192" s="80">
        <f t="shared" si="34"/>
        <v>178</v>
      </c>
      <c r="B192" s="185">
        <v>39102</v>
      </c>
      <c r="C192" s="79" t="s">
        <v>273</v>
      </c>
      <c r="D192" s="10">
        <v>1.26</v>
      </c>
      <c r="E192" s="20">
        <f>0</f>
        <v>0</v>
      </c>
      <c r="F192" s="10">
        <f t="shared" si="41"/>
        <v>1.26</v>
      </c>
      <c r="G192" s="18">
        <f>$G$186</f>
        <v>9.1300000000000006E-2</v>
      </c>
      <c r="H192" s="18">
        <f>$H$186</f>
        <v>0.49969999999999998</v>
      </c>
      <c r="I192" s="10">
        <f t="shared" si="42"/>
        <v>5.7484488600000008E-2</v>
      </c>
      <c r="K192" s="10">
        <v>1.26</v>
      </c>
      <c r="L192" s="18">
        <f t="shared" si="45"/>
        <v>9.1300000000000006E-2</v>
      </c>
      <c r="M192" s="18">
        <f t="shared" si="43"/>
        <v>0.49969999999999998</v>
      </c>
      <c r="N192" s="10">
        <f t="shared" si="44"/>
        <v>5.7484488600000008E-2</v>
      </c>
      <c r="P192" s="18"/>
      <c r="S192" s="18"/>
      <c r="T192" s="18"/>
    </row>
    <row r="193" spans="1:20" ht="15" customHeight="1">
      <c r="A193" s="80">
        <f t="shared" si="34"/>
        <v>179</v>
      </c>
      <c r="B193" s="185">
        <v>39103</v>
      </c>
      <c r="C193" s="79" t="s">
        <v>215</v>
      </c>
      <c r="D193" s="10">
        <v>0.45</v>
      </c>
      <c r="E193" s="20">
        <f>0</f>
        <v>0</v>
      </c>
      <c r="F193" s="10">
        <f t="shared" si="41"/>
        <v>0.45</v>
      </c>
      <c r="G193" s="18">
        <f>$G$186</f>
        <v>9.1300000000000006E-2</v>
      </c>
      <c r="H193" s="18">
        <f>$H$186</f>
        <v>0.49969999999999998</v>
      </c>
      <c r="I193" s="10">
        <f t="shared" si="42"/>
        <v>2.0530174500000001E-2</v>
      </c>
      <c r="K193" s="10">
        <v>0.45000000000000012</v>
      </c>
      <c r="L193" s="18">
        <f t="shared" si="45"/>
        <v>9.1300000000000006E-2</v>
      </c>
      <c r="M193" s="18">
        <f t="shared" si="43"/>
        <v>0.49969999999999998</v>
      </c>
      <c r="N193" s="10">
        <f t="shared" si="44"/>
        <v>2.0530174500000008E-2</v>
      </c>
      <c r="P193" s="18"/>
      <c r="S193" s="18"/>
      <c r="T193" s="18"/>
    </row>
    <row r="194" spans="1:20" ht="15" customHeight="1">
      <c r="A194" s="80">
        <f t="shared" si="34"/>
        <v>180</v>
      </c>
      <c r="B194" s="185">
        <v>39104</v>
      </c>
      <c r="C194" s="79" t="s">
        <v>274</v>
      </c>
      <c r="D194" s="10">
        <v>57596.114756999974</v>
      </c>
      <c r="E194" s="20">
        <f>0</f>
        <v>0</v>
      </c>
      <c r="F194" s="10">
        <f t="shared" si="41"/>
        <v>57596.114756999974</v>
      </c>
      <c r="G194" s="18">
        <v>1</v>
      </c>
      <c r="H194" s="18">
        <v>1.503839E-2</v>
      </c>
      <c r="I194" s="10">
        <f>F194*G194*H194</f>
        <v>866.15283620052082</v>
      </c>
      <c r="K194" s="10">
        <v>55337.155010999981</v>
      </c>
      <c r="L194" s="18">
        <f t="shared" si="45"/>
        <v>1</v>
      </c>
      <c r="M194" s="18">
        <f t="shared" si="43"/>
        <v>1.503839E-2</v>
      </c>
      <c r="N194" s="10">
        <f t="shared" si="44"/>
        <v>832.18171854587206</v>
      </c>
      <c r="P194" s="208"/>
      <c r="S194" s="18"/>
      <c r="T194" s="18"/>
    </row>
    <row r="195" spans="1:20" ht="15" customHeight="1">
      <c r="A195" s="80">
        <f t="shared" si="34"/>
        <v>181</v>
      </c>
      <c r="B195" s="185">
        <v>39120</v>
      </c>
      <c r="C195" s="79" t="s">
        <v>193</v>
      </c>
      <c r="D195" s="10">
        <v>208950.42318200017</v>
      </c>
      <c r="E195" s="20">
        <f>0</f>
        <v>0</v>
      </c>
      <c r="F195" s="10">
        <f t="shared" si="41"/>
        <v>208950.42318200017</v>
      </c>
      <c r="G195" s="18">
        <v>1</v>
      </c>
      <c r="H195" s="18">
        <v>5.5924710000000002E-2</v>
      </c>
      <c r="I195" s="10">
        <f t="shared" ref="I195:I225" si="46">F195*G195*H195</f>
        <v>11685.491820830637</v>
      </c>
      <c r="K195" s="10">
        <v>199159.41878600011</v>
      </c>
      <c r="L195" s="18">
        <f t="shared" si="45"/>
        <v>1</v>
      </c>
      <c r="M195" s="18">
        <f t="shared" si="43"/>
        <v>5.5924710000000002E-2</v>
      </c>
      <c r="N195" s="10">
        <f t="shared" si="44"/>
        <v>11137.932739375608</v>
      </c>
      <c r="P195" s="18"/>
      <c r="S195" s="18"/>
      <c r="T195" s="18"/>
    </row>
    <row r="196" spans="1:20" ht="15" customHeight="1">
      <c r="A196" s="80">
        <f t="shared" si="34"/>
        <v>182</v>
      </c>
      <c r="B196" s="185">
        <v>39200</v>
      </c>
      <c r="C196" s="79" t="s">
        <v>248</v>
      </c>
      <c r="D196" s="10">
        <v>238191.51535124992</v>
      </c>
      <c r="E196" s="20">
        <f>0</f>
        <v>0</v>
      </c>
      <c r="F196" s="10">
        <f t="shared" si="41"/>
        <v>238191.51535124992</v>
      </c>
      <c r="G196" s="18">
        <f t="shared" ref="G196:G198" si="47">$G$186</f>
        <v>9.1300000000000006E-2</v>
      </c>
      <c r="H196" s="18">
        <f t="shared" ref="H196:H198" si="48">$H$186</f>
        <v>0.49969999999999998</v>
      </c>
      <c r="I196" s="10">
        <f t="shared" si="46"/>
        <v>10866.918610179087</v>
      </c>
      <c r="K196" s="10">
        <v>227799.17266874996</v>
      </c>
      <c r="L196" s="18">
        <f t="shared" si="45"/>
        <v>9.1300000000000006E-2</v>
      </c>
      <c r="M196" s="18">
        <f t="shared" si="43"/>
        <v>0.49969999999999998</v>
      </c>
      <c r="N196" s="10">
        <f t="shared" si="44"/>
        <v>10392.792812989039</v>
      </c>
      <c r="P196" s="18"/>
      <c r="S196" s="18"/>
      <c r="T196" s="18"/>
    </row>
    <row r="197" spans="1:20" ht="15" customHeight="1">
      <c r="A197" s="80">
        <f t="shared" si="34"/>
        <v>183</v>
      </c>
      <c r="B197" s="185">
        <v>39300</v>
      </c>
      <c r="C197" s="79" t="s">
        <v>275</v>
      </c>
      <c r="D197" s="10">
        <v>0</v>
      </c>
      <c r="E197" s="20">
        <f>0</f>
        <v>0</v>
      </c>
      <c r="F197" s="10">
        <f t="shared" si="41"/>
        <v>0</v>
      </c>
      <c r="G197" s="18">
        <f t="shared" si="47"/>
        <v>9.1300000000000006E-2</v>
      </c>
      <c r="H197" s="18">
        <f t="shared" si="48"/>
        <v>0.49969999999999998</v>
      </c>
      <c r="I197" s="10">
        <f t="shared" si="46"/>
        <v>0</v>
      </c>
      <c r="K197" s="10">
        <v>0</v>
      </c>
      <c r="L197" s="18">
        <f t="shared" si="45"/>
        <v>9.1300000000000006E-2</v>
      </c>
      <c r="M197" s="18">
        <f t="shared" si="43"/>
        <v>0.49969999999999998</v>
      </c>
      <c r="N197" s="10">
        <f t="shared" si="44"/>
        <v>0</v>
      </c>
      <c r="P197" s="18"/>
      <c r="S197" s="18"/>
      <c r="T197" s="18"/>
    </row>
    <row r="198" spans="1:20" ht="15" customHeight="1">
      <c r="A198" s="80">
        <f t="shared" si="34"/>
        <v>184</v>
      </c>
      <c r="B198" s="185">
        <v>39400</v>
      </c>
      <c r="C198" s="79" t="s">
        <v>250</v>
      </c>
      <c r="D198" s="10">
        <v>29167.57924599999</v>
      </c>
      <c r="E198" s="20">
        <f>0</f>
        <v>0</v>
      </c>
      <c r="F198" s="10">
        <f t="shared" si="41"/>
        <v>29167.57924599999</v>
      </c>
      <c r="G198" s="18">
        <f t="shared" si="47"/>
        <v>9.1300000000000006E-2</v>
      </c>
      <c r="H198" s="18">
        <f t="shared" si="48"/>
        <v>0.49969999999999998</v>
      </c>
      <c r="I198" s="10">
        <f t="shared" si="46"/>
        <v>1330.7010925843517</v>
      </c>
      <c r="K198" s="10">
        <v>27293.248799999998</v>
      </c>
      <c r="L198" s="18">
        <f t="shared" si="45"/>
        <v>9.1300000000000006E-2</v>
      </c>
      <c r="M198" s="18">
        <f t="shared" si="43"/>
        <v>0.49969999999999998</v>
      </c>
      <c r="N198" s="10">
        <f t="shared" si="44"/>
        <v>1245.1892456353678</v>
      </c>
      <c r="P198" s="18"/>
      <c r="S198" s="18"/>
      <c r="T198" s="18"/>
    </row>
    <row r="199" spans="1:20" ht="15" customHeight="1">
      <c r="A199" s="80">
        <f t="shared" si="34"/>
        <v>185</v>
      </c>
      <c r="B199" s="185">
        <v>39420</v>
      </c>
      <c r="C199" s="79" t="s">
        <v>194</v>
      </c>
      <c r="D199" s="10">
        <v>388.07</v>
      </c>
      <c r="E199" s="20">
        <f>0</f>
        <v>0</v>
      </c>
      <c r="F199" s="10">
        <f t="shared" si="41"/>
        <v>388.07</v>
      </c>
      <c r="G199" s="18">
        <v>1</v>
      </c>
      <c r="H199" s="18">
        <v>5.5924710000000002E-2</v>
      </c>
      <c r="I199" s="10">
        <f t="shared" si="46"/>
        <v>21.7027022097</v>
      </c>
      <c r="K199" s="10">
        <v>388.07</v>
      </c>
      <c r="L199" s="18">
        <f t="shared" si="45"/>
        <v>1</v>
      </c>
      <c r="M199" s="18">
        <f t="shared" si="43"/>
        <v>5.5924710000000002E-2</v>
      </c>
      <c r="N199" s="10">
        <f t="shared" si="44"/>
        <v>21.7027022097</v>
      </c>
      <c r="P199" s="18"/>
      <c r="S199" s="18"/>
      <c r="T199" s="18"/>
    </row>
    <row r="200" spans="1:20" ht="15" customHeight="1">
      <c r="A200" s="80">
        <f t="shared" si="34"/>
        <v>186</v>
      </c>
      <c r="B200" s="185">
        <v>39500</v>
      </c>
      <c r="C200" s="79" t="s">
        <v>276</v>
      </c>
      <c r="D200" s="10">
        <v>0</v>
      </c>
      <c r="E200" s="20">
        <f>0</f>
        <v>0</v>
      </c>
      <c r="F200" s="10">
        <f t="shared" si="41"/>
        <v>0</v>
      </c>
      <c r="G200" s="18">
        <f t="shared" ref="G200:G225" si="49">$G$186</f>
        <v>9.1300000000000006E-2</v>
      </c>
      <c r="H200" s="18">
        <f t="shared" ref="H200:H225" si="50">$H$186</f>
        <v>0.49969999999999998</v>
      </c>
      <c r="I200" s="10">
        <f t="shared" si="46"/>
        <v>0</v>
      </c>
      <c r="K200" s="10">
        <v>0</v>
      </c>
      <c r="L200" s="18">
        <f t="shared" si="45"/>
        <v>9.1300000000000006E-2</v>
      </c>
      <c r="M200" s="18">
        <f t="shared" si="43"/>
        <v>0.49969999999999998</v>
      </c>
      <c r="N200" s="10">
        <f t="shared" si="44"/>
        <v>0</v>
      </c>
      <c r="P200" s="18"/>
      <c r="S200" s="18"/>
      <c r="T200" s="18"/>
    </row>
    <row r="201" spans="1:20" ht="15" customHeight="1">
      <c r="A201" s="80">
        <f t="shared" si="34"/>
        <v>187</v>
      </c>
      <c r="B201" s="185">
        <v>39700</v>
      </c>
      <c r="C201" s="79" t="s">
        <v>254</v>
      </c>
      <c r="D201" s="10">
        <v>172931.19356362696</v>
      </c>
      <c r="E201" s="20">
        <f>0</f>
        <v>0</v>
      </c>
      <c r="F201" s="10">
        <f t="shared" si="41"/>
        <v>172931.19356362696</v>
      </c>
      <c r="G201" s="18">
        <f t="shared" si="49"/>
        <v>9.1300000000000006E-2</v>
      </c>
      <c r="H201" s="18">
        <f t="shared" si="50"/>
        <v>0.49969999999999998</v>
      </c>
      <c r="I201" s="10">
        <f t="shared" si="46"/>
        <v>7889.5724007878634</v>
      </c>
      <c r="K201" s="10">
        <v>151026.8646904084</v>
      </c>
      <c r="L201" s="18">
        <f t="shared" si="45"/>
        <v>9.1300000000000006E-2</v>
      </c>
      <c r="M201" s="18">
        <f t="shared" si="43"/>
        <v>0.49969999999999998</v>
      </c>
      <c r="N201" s="10">
        <f t="shared" si="44"/>
        <v>6890.2397472932735</v>
      </c>
      <c r="P201" s="18"/>
      <c r="S201" s="18"/>
      <c r="T201" s="18"/>
    </row>
    <row r="202" spans="1:20" ht="15" customHeight="1">
      <c r="A202" s="80">
        <f t="shared" si="34"/>
        <v>188</v>
      </c>
      <c r="B202" s="185">
        <v>39720</v>
      </c>
      <c r="C202" s="79" t="s">
        <v>196</v>
      </c>
      <c r="D202" s="10">
        <v>17006.98387</v>
      </c>
      <c r="E202" s="20">
        <f>0</f>
        <v>0</v>
      </c>
      <c r="F202" s="10">
        <f t="shared" si="41"/>
        <v>17006.98387</v>
      </c>
      <c r="G202" s="18">
        <v>1</v>
      </c>
      <c r="H202" s="18">
        <v>5.5924710000000002E-2</v>
      </c>
      <c r="I202" s="10">
        <f t="shared" si="46"/>
        <v>951.11064090442778</v>
      </c>
      <c r="K202" s="10">
        <v>14552.257914999997</v>
      </c>
      <c r="L202" s="18">
        <f t="shared" si="45"/>
        <v>1</v>
      </c>
      <c r="M202" s="18">
        <f t="shared" si="43"/>
        <v>5.5924710000000002E-2</v>
      </c>
      <c r="N202" s="10">
        <f t="shared" si="44"/>
        <v>813.83080374157953</v>
      </c>
      <c r="P202" s="18"/>
      <c r="S202" s="18"/>
      <c r="T202" s="18"/>
    </row>
    <row r="203" spans="1:20" ht="15" customHeight="1">
      <c r="A203" s="80">
        <f t="shared" si="34"/>
        <v>189</v>
      </c>
      <c r="B203" s="185">
        <v>39800</v>
      </c>
      <c r="C203" s="79" t="s">
        <v>256</v>
      </c>
      <c r="D203" s="10">
        <v>55129.172057000011</v>
      </c>
      <c r="E203" s="20">
        <f>0</f>
        <v>0</v>
      </c>
      <c r="F203" s="10">
        <f t="shared" si="41"/>
        <v>55129.172057000011</v>
      </c>
      <c r="G203" s="18">
        <f t="shared" si="49"/>
        <v>9.1300000000000006E-2</v>
      </c>
      <c r="H203" s="18">
        <f t="shared" si="50"/>
        <v>0.49969999999999998</v>
      </c>
      <c r="I203" s="10">
        <f t="shared" si="46"/>
        <v>2515.1367163794093</v>
      </c>
      <c r="K203" s="10">
        <v>51351.587407000021</v>
      </c>
      <c r="L203" s="18">
        <f t="shared" si="45"/>
        <v>9.1300000000000006E-2</v>
      </c>
      <c r="M203" s="18">
        <f t="shared" si="43"/>
        <v>0.49969999999999998</v>
      </c>
      <c r="N203" s="10">
        <f t="shared" si="44"/>
        <v>2342.793445150473</v>
      </c>
      <c r="P203" s="18"/>
      <c r="S203" s="18"/>
      <c r="T203" s="18"/>
    </row>
    <row r="204" spans="1:20" ht="15" customHeight="1">
      <c r="A204" s="80">
        <f t="shared" si="34"/>
        <v>190</v>
      </c>
      <c r="B204" s="185">
        <v>39820</v>
      </c>
      <c r="C204" s="79" t="s">
        <v>197</v>
      </c>
      <c r="D204" s="10">
        <v>3729.217796000004</v>
      </c>
      <c r="E204" s="20">
        <f>0</f>
        <v>0</v>
      </c>
      <c r="F204" s="10">
        <f t="shared" si="41"/>
        <v>3729.217796000004</v>
      </c>
      <c r="G204" s="18">
        <v>1</v>
      </c>
      <c r="H204" s="18">
        <v>5.5924710000000002E-2</v>
      </c>
      <c r="I204" s="10">
        <f t="shared" si="46"/>
        <v>208.55542376813941</v>
      </c>
      <c r="K204" s="10">
        <v>3358.8575960000035</v>
      </c>
      <c r="L204" s="18">
        <f t="shared" si="45"/>
        <v>1</v>
      </c>
      <c r="M204" s="18">
        <f t="shared" si="43"/>
        <v>5.5924710000000002E-2</v>
      </c>
      <c r="N204" s="10">
        <f t="shared" si="44"/>
        <v>187.84313698759738</v>
      </c>
      <c r="P204" s="18"/>
      <c r="S204" s="18"/>
      <c r="T204" s="18"/>
    </row>
    <row r="205" spans="1:20" ht="15" customHeight="1">
      <c r="A205" s="80">
        <f t="shared" si="34"/>
        <v>191</v>
      </c>
      <c r="B205" s="185">
        <v>39900</v>
      </c>
      <c r="C205" s="79" t="s">
        <v>277</v>
      </c>
      <c r="D205" s="10">
        <v>-0.06</v>
      </c>
      <c r="E205" s="20">
        <v>0</v>
      </c>
      <c r="F205" s="10">
        <f t="shared" si="41"/>
        <v>-0.06</v>
      </c>
      <c r="G205" s="18">
        <f t="shared" si="49"/>
        <v>9.1300000000000006E-2</v>
      </c>
      <c r="H205" s="18">
        <f t="shared" si="50"/>
        <v>0.49969999999999998</v>
      </c>
      <c r="I205" s="10">
        <f t="shared" si="46"/>
        <v>-2.7373566E-3</v>
      </c>
      <c r="K205" s="10">
        <v>-6.0000000000000019E-2</v>
      </c>
      <c r="L205" s="18">
        <f t="shared" si="45"/>
        <v>9.1300000000000006E-2</v>
      </c>
      <c r="M205" s="18">
        <f t="shared" si="43"/>
        <v>0.49969999999999998</v>
      </c>
      <c r="N205" s="10">
        <f t="shared" si="44"/>
        <v>-2.7373566000000009E-3</v>
      </c>
      <c r="P205" s="210"/>
      <c r="S205" s="18"/>
      <c r="T205" s="18"/>
    </row>
    <row r="206" spans="1:20" ht="15" customHeight="1">
      <c r="A206" s="80">
        <f t="shared" si="34"/>
        <v>192</v>
      </c>
      <c r="B206" s="185">
        <v>39901</v>
      </c>
      <c r="C206" t="s">
        <v>269</v>
      </c>
      <c r="D206" s="10">
        <v>11608117.953253575</v>
      </c>
      <c r="E206" s="20">
        <v>0</v>
      </c>
      <c r="F206" s="10">
        <f t="shared" si="41"/>
        <v>11608117.953253575</v>
      </c>
      <c r="G206" s="18">
        <f t="shared" si="49"/>
        <v>9.1300000000000006E-2</v>
      </c>
      <c r="H206" s="18">
        <f t="shared" si="50"/>
        <v>0.49969999999999998</v>
      </c>
      <c r="I206" s="10">
        <f t="shared" si="46"/>
        <v>529592.63821528608</v>
      </c>
      <c r="K206" s="10">
        <v>9188700.5056209359</v>
      </c>
      <c r="L206" s="18">
        <f t="shared" si="45"/>
        <v>9.1300000000000006E-2</v>
      </c>
      <c r="M206" s="18">
        <f t="shared" si="43"/>
        <v>0.49969999999999998</v>
      </c>
      <c r="N206" s="10">
        <f t="shared" si="44"/>
        <v>419212.49957474676</v>
      </c>
      <c r="P206" s="18"/>
      <c r="S206" s="18"/>
      <c r="T206" s="18"/>
    </row>
    <row r="207" spans="1:20" ht="15" customHeight="1">
      <c r="A207" s="80">
        <f t="shared" si="34"/>
        <v>193</v>
      </c>
      <c r="B207" s="185">
        <v>39902</v>
      </c>
      <c r="C207" s="79" t="s">
        <v>270</v>
      </c>
      <c r="D207" s="10">
        <v>13189128.590845</v>
      </c>
      <c r="E207" s="20">
        <v>0</v>
      </c>
      <c r="F207" s="10">
        <f t="shared" si="41"/>
        <v>13189128.590845</v>
      </c>
      <c r="G207" s="18">
        <f t="shared" si="49"/>
        <v>9.1300000000000006E-2</v>
      </c>
      <c r="H207" s="18">
        <f t="shared" si="50"/>
        <v>0.49969999999999998</v>
      </c>
      <c r="I207" s="10">
        <f t="shared" si="46"/>
        <v>601722.46993997099</v>
      </c>
      <c r="K207" s="10">
        <v>10970429.736211291</v>
      </c>
      <c r="L207" s="18">
        <f t="shared" si="45"/>
        <v>9.1300000000000006E-2</v>
      </c>
      <c r="M207" s="18">
        <f t="shared" si="43"/>
        <v>0.49969999999999998</v>
      </c>
      <c r="N207" s="10">
        <f t="shared" si="44"/>
        <v>500499.63738757058</v>
      </c>
      <c r="P207" s="18"/>
      <c r="S207" s="18"/>
      <c r="T207" s="18"/>
    </row>
    <row r="208" spans="1:20" ht="15" customHeight="1">
      <c r="A208" s="80">
        <f t="shared" si="34"/>
        <v>194</v>
      </c>
      <c r="B208" s="185">
        <v>39903</v>
      </c>
      <c r="C208" s="79" t="s">
        <v>257</v>
      </c>
      <c r="D208" s="10">
        <v>2088010.1183004566</v>
      </c>
      <c r="E208" s="20">
        <v>0</v>
      </c>
      <c r="F208" s="10">
        <f t="shared" si="41"/>
        <v>2088010.1183004566</v>
      </c>
      <c r="G208" s="18">
        <f t="shared" si="49"/>
        <v>9.1300000000000006E-2</v>
      </c>
      <c r="H208" s="18">
        <f t="shared" si="50"/>
        <v>0.49969999999999998</v>
      </c>
      <c r="I208" s="10">
        <f t="shared" si="46"/>
        <v>95260.471303275583</v>
      </c>
      <c r="K208" s="10">
        <v>1810017.7439402631</v>
      </c>
      <c r="L208" s="18">
        <f t="shared" si="45"/>
        <v>9.1300000000000006E-2</v>
      </c>
      <c r="M208" s="18">
        <f t="shared" si="43"/>
        <v>0.49969999999999998</v>
      </c>
      <c r="N208" s="10">
        <f t="shared" si="44"/>
        <v>82577.73362486648</v>
      </c>
      <c r="P208" s="18"/>
      <c r="S208" s="18"/>
      <c r="T208" s="18"/>
    </row>
    <row r="209" spans="1:20" ht="15" customHeight="1">
      <c r="A209" s="80">
        <f t="shared" ref="A209:A265" si="51">A208+1</f>
        <v>195</v>
      </c>
      <c r="B209" s="185">
        <v>39904</v>
      </c>
      <c r="C209" s="79" t="s">
        <v>278</v>
      </c>
      <c r="D209" s="10">
        <v>0</v>
      </c>
      <c r="E209" s="20">
        <v>0</v>
      </c>
      <c r="F209" s="10">
        <f t="shared" si="41"/>
        <v>0</v>
      </c>
      <c r="G209" s="18">
        <f t="shared" si="49"/>
        <v>9.1300000000000006E-2</v>
      </c>
      <c r="H209" s="18">
        <f t="shared" si="50"/>
        <v>0.49969999999999998</v>
      </c>
      <c r="I209" s="10">
        <f t="shared" si="46"/>
        <v>0</v>
      </c>
      <c r="K209" s="10">
        <v>0</v>
      </c>
      <c r="L209" s="18">
        <f t="shared" si="45"/>
        <v>9.1300000000000006E-2</v>
      </c>
      <c r="M209" s="18">
        <f t="shared" si="43"/>
        <v>0.49969999999999998</v>
      </c>
      <c r="N209" s="10">
        <f t="shared" si="44"/>
        <v>0</v>
      </c>
      <c r="P209" s="18"/>
      <c r="S209" s="18"/>
      <c r="T209" s="18"/>
    </row>
    <row r="210" spans="1:20">
      <c r="A210" s="80">
        <f t="shared" si="51"/>
        <v>196</v>
      </c>
      <c r="B210" s="185">
        <v>39905</v>
      </c>
      <c r="C210" s="79" t="s">
        <v>279</v>
      </c>
      <c r="D210" s="10">
        <v>0</v>
      </c>
      <c r="E210" s="20">
        <v>0</v>
      </c>
      <c r="F210" s="10">
        <f t="shared" si="41"/>
        <v>0</v>
      </c>
      <c r="G210" s="18">
        <f t="shared" si="49"/>
        <v>9.1300000000000006E-2</v>
      </c>
      <c r="H210" s="18">
        <f t="shared" si="50"/>
        <v>0.49969999999999998</v>
      </c>
      <c r="I210" s="10">
        <f t="shared" si="46"/>
        <v>0</v>
      </c>
      <c r="K210" s="10">
        <v>0</v>
      </c>
      <c r="L210" s="18">
        <f t="shared" si="45"/>
        <v>9.1300000000000006E-2</v>
      </c>
      <c r="M210" s="18">
        <f t="shared" si="43"/>
        <v>0.49969999999999998</v>
      </c>
      <c r="N210" s="10">
        <f t="shared" si="44"/>
        <v>0</v>
      </c>
      <c r="P210" s="18"/>
      <c r="S210" s="18"/>
      <c r="T210" s="18"/>
    </row>
    <row r="211" spans="1:20">
      <c r="A211" s="80">
        <f t="shared" si="51"/>
        <v>197</v>
      </c>
      <c r="B211" s="186">
        <v>39906</v>
      </c>
      <c r="C211" s="79" t="s">
        <v>258</v>
      </c>
      <c r="D211" s="10">
        <v>2286378.558818249</v>
      </c>
      <c r="E211" s="20">
        <v>0</v>
      </c>
      <c r="F211" s="10">
        <f t="shared" si="41"/>
        <v>2286378.558818249</v>
      </c>
      <c r="G211" s="18">
        <f t="shared" si="49"/>
        <v>9.1300000000000006E-2</v>
      </c>
      <c r="H211" s="18">
        <f t="shared" si="50"/>
        <v>0.49969999999999998</v>
      </c>
      <c r="I211" s="10">
        <f t="shared" si="46"/>
        <v>104310.55730132705</v>
      </c>
      <c r="K211" s="10">
        <v>1835231.5498378912</v>
      </c>
      <c r="L211" s="18">
        <f t="shared" si="45"/>
        <v>9.1300000000000006E-2</v>
      </c>
      <c r="M211" s="18">
        <f t="shared" si="43"/>
        <v>0.49969999999999998</v>
      </c>
      <c r="N211" s="10">
        <f t="shared" si="44"/>
        <v>83728.053257949679</v>
      </c>
      <c r="P211" s="18"/>
      <c r="S211" s="18"/>
      <c r="T211" s="18"/>
    </row>
    <row r="212" spans="1:20">
      <c r="A212" s="80">
        <f t="shared" si="51"/>
        <v>198</v>
      </c>
      <c r="B212" s="186">
        <v>39907</v>
      </c>
      <c r="C212" s="79" t="s">
        <v>259</v>
      </c>
      <c r="D212" s="10">
        <v>74488.85443825004</v>
      </c>
      <c r="E212" s="20">
        <v>0</v>
      </c>
      <c r="F212" s="10">
        <f t="shared" si="41"/>
        <v>74488.85443825004</v>
      </c>
      <c r="G212" s="18">
        <f t="shared" si="49"/>
        <v>9.1300000000000006E-2</v>
      </c>
      <c r="H212" s="18">
        <f t="shared" si="50"/>
        <v>0.49969999999999998</v>
      </c>
      <c r="I212" s="10">
        <f t="shared" si="46"/>
        <v>3398.3759553830505</v>
      </c>
      <c r="K212" s="10">
        <v>69665.825447250027</v>
      </c>
      <c r="L212" s="18">
        <f t="shared" si="45"/>
        <v>9.1300000000000006E-2</v>
      </c>
      <c r="M212" s="18">
        <f t="shared" si="43"/>
        <v>0.49969999999999998</v>
      </c>
      <c r="N212" s="10">
        <f t="shared" si="44"/>
        <v>3178.3367847079635</v>
      </c>
      <c r="P212" s="18"/>
      <c r="S212" s="18"/>
      <c r="T212" s="18"/>
    </row>
    <row r="213" spans="1:20">
      <c r="A213" s="80">
        <f t="shared" si="51"/>
        <v>199</v>
      </c>
      <c r="B213" s="186">
        <v>39908</v>
      </c>
      <c r="C213" s="79" t="s">
        <v>260</v>
      </c>
      <c r="D213" s="10">
        <v>72269684.489772752</v>
      </c>
      <c r="E213" s="20">
        <v>0</v>
      </c>
      <c r="F213" s="10">
        <f t="shared" si="41"/>
        <v>72269684.489772752</v>
      </c>
      <c r="G213" s="18">
        <f t="shared" si="49"/>
        <v>9.1300000000000006E-2</v>
      </c>
      <c r="H213" s="18">
        <f t="shared" si="50"/>
        <v>0.49969999999999998</v>
      </c>
      <c r="I213" s="10">
        <f t="shared" si="46"/>
        <v>3297131.6302999514</v>
      </c>
      <c r="K213" s="10">
        <v>68468562.239395916</v>
      </c>
      <c r="L213" s="18">
        <f t="shared" si="45"/>
        <v>9.1300000000000006E-2</v>
      </c>
      <c r="M213" s="18">
        <f t="shared" si="43"/>
        <v>0.49969999999999998</v>
      </c>
      <c r="N213" s="10">
        <f t="shared" si="44"/>
        <v>3123714.512308687</v>
      </c>
      <c r="P213" s="18"/>
      <c r="S213" s="18"/>
      <c r="T213" s="18"/>
    </row>
    <row r="214" spans="1:20">
      <c r="A214" s="80">
        <f t="shared" si="51"/>
        <v>200</v>
      </c>
      <c r="B214" s="186">
        <v>39909</v>
      </c>
      <c r="C214" s="79" t="s">
        <v>280</v>
      </c>
      <c r="D214" s="10">
        <v>0</v>
      </c>
      <c r="E214" s="20">
        <v>0</v>
      </c>
      <c r="F214" s="10">
        <f t="shared" si="41"/>
        <v>0</v>
      </c>
      <c r="G214" s="18">
        <f t="shared" si="49"/>
        <v>9.1300000000000006E-2</v>
      </c>
      <c r="H214" s="18">
        <f t="shared" si="50"/>
        <v>0.49969999999999998</v>
      </c>
      <c r="I214" s="10">
        <f t="shared" si="46"/>
        <v>0</v>
      </c>
      <c r="K214" s="10">
        <v>0</v>
      </c>
      <c r="L214" s="18">
        <f t="shared" si="45"/>
        <v>9.1300000000000006E-2</v>
      </c>
      <c r="M214" s="18">
        <f t="shared" si="43"/>
        <v>0.49969999999999998</v>
      </c>
      <c r="N214" s="10">
        <f t="shared" si="44"/>
        <v>0</v>
      </c>
      <c r="P214" s="18"/>
      <c r="S214" s="18"/>
      <c r="T214" s="18"/>
    </row>
    <row r="215" spans="1:20">
      <c r="A215" s="80">
        <f t="shared" si="51"/>
        <v>201</v>
      </c>
      <c r="B215" s="186">
        <v>39921</v>
      </c>
      <c r="C215" s="79" t="s">
        <v>201</v>
      </c>
      <c r="D215" s="10">
        <v>4081369.5569867976</v>
      </c>
      <c r="E215" s="20">
        <v>0</v>
      </c>
      <c r="F215" s="10">
        <f t="shared" si="41"/>
        <v>4081369.5569867976</v>
      </c>
      <c r="G215" s="18">
        <v>1</v>
      </c>
      <c r="H215" s="18">
        <v>5.5924710000000002E-2</v>
      </c>
      <c r="I215" s="10">
        <f t="shared" si="46"/>
        <v>228249.40887731515</v>
      </c>
      <c r="K215" s="10">
        <v>2973261.7956813746</v>
      </c>
      <c r="L215" s="18">
        <f t="shared" si="45"/>
        <v>1</v>
      </c>
      <c r="M215" s="18">
        <f t="shared" si="43"/>
        <v>5.5924710000000002E-2</v>
      </c>
      <c r="N215" s="10">
        <f t="shared" si="44"/>
        <v>166278.80367756012</v>
      </c>
      <c r="P215" s="18"/>
      <c r="S215" s="18"/>
      <c r="T215" s="18"/>
    </row>
    <row r="216" spans="1:20">
      <c r="A216" s="80">
        <f t="shared" si="51"/>
        <v>202</v>
      </c>
      <c r="B216" s="186">
        <v>39922</v>
      </c>
      <c r="C216" s="79" t="s">
        <v>202</v>
      </c>
      <c r="D216" s="10">
        <v>3571475.1423800001</v>
      </c>
      <c r="E216" s="20">
        <v>0</v>
      </c>
      <c r="F216" s="10">
        <f t="shared" si="41"/>
        <v>3571475.1423800001</v>
      </c>
      <c r="G216" s="18">
        <v>1</v>
      </c>
      <c r="H216" s="18">
        <v>5.5924710000000002E-2</v>
      </c>
      <c r="I216" s="10">
        <f t="shared" si="46"/>
        <v>199733.71160981021</v>
      </c>
      <c r="K216" s="10">
        <v>3297485.9379800009</v>
      </c>
      <c r="L216" s="18">
        <f t="shared" si="45"/>
        <v>1</v>
      </c>
      <c r="M216" s="18">
        <f t="shared" si="43"/>
        <v>5.5924710000000002E-2</v>
      </c>
      <c r="N216" s="10">
        <f t="shared" si="44"/>
        <v>184410.94481060954</v>
      </c>
      <c r="P216" s="18"/>
      <c r="S216" s="18"/>
      <c r="T216" s="18"/>
    </row>
    <row r="217" spans="1:20">
      <c r="A217" s="80">
        <f t="shared" si="51"/>
        <v>203</v>
      </c>
      <c r="B217" s="186">
        <v>39923</v>
      </c>
      <c r="C217" s="79" t="s">
        <v>203</v>
      </c>
      <c r="D217" s="10">
        <v>311288.5417093322</v>
      </c>
      <c r="E217" s="20">
        <v>0</v>
      </c>
      <c r="F217" s="10">
        <f t="shared" si="41"/>
        <v>311288.5417093322</v>
      </c>
      <c r="G217" s="18">
        <v>1</v>
      </c>
      <c r="H217" s="18">
        <v>5.5924710000000002E-2</v>
      </c>
      <c r="I217" s="10">
        <f t="shared" si="46"/>
        <v>17408.721421417307</v>
      </c>
      <c r="K217" s="10">
        <v>235280.94526865639</v>
      </c>
      <c r="L217" s="18">
        <f t="shared" si="45"/>
        <v>1</v>
      </c>
      <c r="M217" s="18">
        <f t="shared" si="43"/>
        <v>5.5924710000000002E-2</v>
      </c>
      <c r="N217" s="10">
        <f t="shared" si="44"/>
        <v>13158.018632675481</v>
      </c>
      <c r="P217" s="18"/>
      <c r="S217" s="18"/>
      <c r="T217" s="18"/>
    </row>
    <row r="218" spans="1:20">
      <c r="A218" s="80">
        <f t="shared" si="51"/>
        <v>204</v>
      </c>
      <c r="B218" s="186">
        <v>39924</v>
      </c>
      <c r="C218" s="79" t="s">
        <v>204</v>
      </c>
      <c r="D218" s="10">
        <v>0</v>
      </c>
      <c r="E218" s="20">
        <v>0</v>
      </c>
      <c r="F218" s="10">
        <f t="shared" si="41"/>
        <v>0</v>
      </c>
      <c r="G218" s="18">
        <f t="shared" si="49"/>
        <v>9.1300000000000006E-2</v>
      </c>
      <c r="H218" s="18">
        <f t="shared" si="50"/>
        <v>0.49969999999999998</v>
      </c>
      <c r="I218" s="10">
        <f t="shared" si="46"/>
        <v>0</v>
      </c>
      <c r="K218" s="10">
        <v>0</v>
      </c>
      <c r="L218" s="18">
        <f t="shared" si="45"/>
        <v>9.1300000000000006E-2</v>
      </c>
      <c r="M218" s="18">
        <f t="shared" si="43"/>
        <v>0.49969999999999998</v>
      </c>
      <c r="N218" s="10">
        <f t="shared" si="44"/>
        <v>0</v>
      </c>
      <c r="P218" s="18"/>
      <c r="S218" s="18"/>
      <c r="T218" s="18"/>
    </row>
    <row r="219" spans="1:20">
      <c r="A219" s="80">
        <f t="shared" si="51"/>
        <v>205</v>
      </c>
      <c r="B219" s="186">
        <v>39926</v>
      </c>
      <c r="C219" s="79" t="s">
        <v>205</v>
      </c>
      <c r="D219" s="10">
        <v>70154.411902000007</v>
      </c>
      <c r="E219" s="20">
        <v>0</v>
      </c>
      <c r="F219" s="10">
        <f t="shared" si="41"/>
        <v>70154.411902000007</v>
      </c>
      <c r="G219" s="18">
        <v>1</v>
      </c>
      <c r="H219" s="18">
        <v>5.5924710000000002E-2</v>
      </c>
      <c r="I219" s="10">
        <f t="shared" si="46"/>
        <v>3923.3651408398991</v>
      </c>
      <c r="K219" s="10">
        <v>55552.452262999999</v>
      </c>
      <c r="L219" s="18">
        <f t="shared" si="45"/>
        <v>1</v>
      </c>
      <c r="M219" s="18">
        <f t="shared" si="43"/>
        <v>5.5924710000000002E-2</v>
      </c>
      <c r="N219" s="10">
        <f t="shared" si="44"/>
        <v>3106.7547825971187</v>
      </c>
      <c r="P219" s="18"/>
      <c r="S219" s="18"/>
      <c r="T219" s="18"/>
    </row>
    <row r="220" spans="1:20">
      <c r="A220" s="80">
        <f t="shared" si="51"/>
        <v>206</v>
      </c>
      <c r="B220" s="186">
        <v>39928</v>
      </c>
      <c r="C220" s="79" t="s">
        <v>206</v>
      </c>
      <c r="D220" s="10">
        <v>24776953.642433751</v>
      </c>
      <c r="E220" s="20">
        <v>0</v>
      </c>
      <c r="F220" s="10">
        <f t="shared" si="41"/>
        <v>24776953.642433751</v>
      </c>
      <c r="G220" s="18">
        <v>1</v>
      </c>
      <c r="H220" s="18">
        <v>5.5924710000000002E-2</v>
      </c>
      <c r="I220" s="10">
        <f t="shared" si="46"/>
        <v>1385643.9471365514</v>
      </c>
      <c r="K220" s="10">
        <v>23751640.338226255</v>
      </c>
      <c r="L220" s="18">
        <f t="shared" si="45"/>
        <v>1</v>
      </c>
      <c r="M220" s="18">
        <f t="shared" si="43"/>
        <v>5.5924710000000002E-2</v>
      </c>
      <c r="N220" s="10">
        <f t="shared" si="44"/>
        <v>1328303.5979396054</v>
      </c>
      <c r="P220" s="18"/>
      <c r="S220" s="18"/>
      <c r="T220" s="18"/>
    </row>
    <row r="221" spans="1:20">
      <c r="A221" s="80">
        <f t="shared" si="51"/>
        <v>207</v>
      </c>
      <c r="B221" s="186">
        <v>39931</v>
      </c>
      <c r="C221" s="79" t="s">
        <v>207</v>
      </c>
      <c r="D221" s="10">
        <v>291067.5271735001</v>
      </c>
      <c r="E221" s="20">
        <v>0</v>
      </c>
      <c r="F221" s="10">
        <f t="shared" si="41"/>
        <v>291067.5271735001</v>
      </c>
      <c r="G221" s="18">
        <v>1</v>
      </c>
      <c r="H221" s="18">
        <v>3.5999389999999999E-2</v>
      </c>
      <c r="I221" s="10">
        <f t="shared" si="46"/>
        <v>10478.253427054427</v>
      </c>
      <c r="K221" s="10">
        <v>272250.55076049996</v>
      </c>
      <c r="L221" s="18">
        <f t="shared" si="45"/>
        <v>1</v>
      </c>
      <c r="M221" s="18">
        <f t="shared" si="43"/>
        <v>3.5999389999999999E-2</v>
      </c>
      <c r="N221" s="10">
        <f t="shared" si="44"/>
        <v>9800.8537545420349</v>
      </c>
      <c r="P221" s="18"/>
      <c r="S221" s="18"/>
      <c r="T221" s="18"/>
    </row>
    <row r="222" spans="1:20">
      <c r="A222" s="80">
        <f t="shared" si="51"/>
        <v>208</v>
      </c>
      <c r="B222" s="186">
        <v>39932</v>
      </c>
      <c r="C222" s="79" t="s">
        <v>208</v>
      </c>
      <c r="D222" s="10">
        <v>550127.36934225017</v>
      </c>
      <c r="E222" s="20">
        <v>0</v>
      </c>
      <c r="F222" s="10">
        <f t="shared" si="41"/>
        <v>550127.36934225017</v>
      </c>
      <c r="G222" s="18">
        <v>1</v>
      </c>
      <c r="H222" s="18">
        <v>3.5999389999999999E-2</v>
      </c>
      <c r="I222" s="10">
        <f t="shared" si="46"/>
        <v>19804.249718625706</v>
      </c>
      <c r="K222" s="10">
        <v>510539.58053724997</v>
      </c>
      <c r="L222" s="18">
        <f t="shared" si="45"/>
        <v>1</v>
      </c>
      <c r="M222" s="18">
        <f t="shared" si="43"/>
        <v>3.5999389999999999E-2</v>
      </c>
      <c r="N222" s="10">
        <f t="shared" si="44"/>
        <v>18379.113470196869</v>
      </c>
      <c r="P222" s="18"/>
      <c r="S222" s="18"/>
      <c r="T222" s="18"/>
    </row>
    <row r="223" spans="1:20">
      <c r="A223" s="80">
        <f t="shared" si="51"/>
        <v>209</v>
      </c>
      <c r="B223" s="186">
        <v>39938</v>
      </c>
      <c r="C223" s="79" t="s">
        <v>209</v>
      </c>
      <c r="D223" s="10">
        <v>14111813.448965998</v>
      </c>
      <c r="E223" s="20">
        <v>0</v>
      </c>
      <c r="F223" s="10">
        <f t="shared" si="41"/>
        <v>14111813.448965998</v>
      </c>
      <c r="G223" s="18">
        <v>1</v>
      </c>
      <c r="H223" s="18">
        <v>3.5999389999999999E-2</v>
      </c>
      <c r="I223" s="10">
        <f t="shared" si="46"/>
        <v>508016.67595657206</v>
      </c>
      <c r="K223" s="10">
        <v>13379900.226618001</v>
      </c>
      <c r="L223" s="18">
        <f t="shared" si="45"/>
        <v>1</v>
      </c>
      <c r="M223" s="18">
        <f t="shared" si="43"/>
        <v>3.5999389999999999E-2</v>
      </c>
      <c r="N223" s="10">
        <f t="shared" si="44"/>
        <v>481668.24641910981</v>
      </c>
      <c r="P223" s="18"/>
      <c r="S223" s="18"/>
      <c r="T223" s="18"/>
    </row>
    <row r="224" spans="1:20">
      <c r="A224" s="80">
        <f t="shared" si="51"/>
        <v>210</v>
      </c>
      <c r="B224" s="186" t="s">
        <v>261</v>
      </c>
      <c r="C224" s="79" t="s">
        <v>262</v>
      </c>
      <c r="D224" s="10">
        <v>0</v>
      </c>
      <c r="E224" s="211">
        <v>0</v>
      </c>
      <c r="F224" s="12">
        <f t="shared" si="41"/>
        <v>0</v>
      </c>
      <c r="G224" s="136">
        <f t="shared" si="49"/>
        <v>9.1300000000000006E-2</v>
      </c>
      <c r="H224" s="136">
        <f t="shared" si="50"/>
        <v>0.49969999999999998</v>
      </c>
      <c r="I224" s="10">
        <f t="shared" si="46"/>
        <v>0</v>
      </c>
      <c r="K224" s="10">
        <v>0</v>
      </c>
      <c r="L224" s="18">
        <f t="shared" si="45"/>
        <v>9.1300000000000006E-2</v>
      </c>
      <c r="M224" s="18">
        <f t="shared" si="43"/>
        <v>0.49969999999999998</v>
      </c>
      <c r="N224" s="12">
        <f t="shared" si="44"/>
        <v>0</v>
      </c>
      <c r="P224" s="18"/>
      <c r="S224" s="18"/>
      <c r="T224" s="18"/>
    </row>
    <row r="225" spans="1:20">
      <c r="A225" s="80">
        <f t="shared" si="51"/>
        <v>211</v>
      </c>
      <c r="B225" s="186" t="s">
        <v>281</v>
      </c>
      <c r="C225" s="79" t="s">
        <v>282</v>
      </c>
      <c r="D225" s="10">
        <v>108259.5799999997</v>
      </c>
      <c r="E225" s="211">
        <v>0</v>
      </c>
      <c r="F225" s="12">
        <f t="shared" si="41"/>
        <v>108259.5799999997</v>
      </c>
      <c r="G225" s="136">
        <f t="shared" si="49"/>
        <v>9.1300000000000006E-2</v>
      </c>
      <c r="H225" s="136">
        <f t="shared" si="50"/>
        <v>0.49969999999999998</v>
      </c>
      <c r="I225" s="10">
        <f t="shared" si="46"/>
        <v>4939.0845971037861</v>
      </c>
      <c r="K225" s="10">
        <v>201053.57999999967</v>
      </c>
      <c r="L225" s="18">
        <f t="shared" si="45"/>
        <v>9.1300000000000006E-2</v>
      </c>
      <c r="M225" s="18">
        <f t="shared" si="43"/>
        <v>0.49969999999999998</v>
      </c>
      <c r="N225" s="17">
        <f t="shared" si="44"/>
        <v>9172.5890694437858</v>
      </c>
      <c r="P225" s="18"/>
      <c r="S225" s="18"/>
      <c r="T225" s="18"/>
    </row>
    <row r="226" spans="1:20">
      <c r="A226" s="80">
        <f t="shared" si="51"/>
        <v>212</v>
      </c>
      <c r="B226" s="108"/>
      <c r="C226" s="79"/>
      <c r="D226" s="154"/>
      <c r="E226" s="154"/>
      <c r="F226" s="154"/>
      <c r="I226" s="154"/>
      <c r="K226" s="154"/>
    </row>
    <row r="227" spans="1:20" ht="15.75" thickBot="1">
      <c r="A227" s="80">
        <f t="shared" si="51"/>
        <v>213</v>
      </c>
      <c r="B227" s="108"/>
      <c r="C227" s="79" t="s">
        <v>283</v>
      </c>
      <c r="D227" s="105">
        <f>SUM(D186:D225)</f>
        <v>173376967.72469786</v>
      </c>
      <c r="E227" s="105">
        <f>SUM(E186:E225)</f>
        <v>0</v>
      </c>
      <c r="F227" s="105">
        <f>SUM(F186:F225)</f>
        <v>173376967.72469786</v>
      </c>
      <c r="I227" s="105">
        <f>SUM(I186:I225)</f>
        <v>7914260.2591027357</v>
      </c>
      <c r="K227" s="105">
        <f>SUM(K186:K225)</f>
        <v>160125640.45220903</v>
      </c>
      <c r="N227" s="105">
        <f>SUM(N186:N225)</f>
        <v>7296911.6930009015</v>
      </c>
    </row>
    <row r="228" spans="1:20" ht="15.75" thickTop="1">
      <c r="A228" s="80">
        <f t="shared" si="51"/>
        <v>214</v>
      </c>
      <c r="B228" s="108"/>
      <c r="D228" s="10"/>
    </row>
    <row r="229" spans="1:20" ht="15.75">
      <c r="A229" s="80">
        <f t="shared" si="51"/>
        <v>215</v>
      </c>
      <c r="B229" s="16" t="s">
        <v>211</v>
      </c>
      <c r="D229" s="10"/>
    </row>
    <row r="230" spans="1:20">
      <c r="A230" s="80">
        <f t="shared" si="51"/>
        <v>216</v>
      </c>
      <c r="B230" s="108"/>
      <c r="D230" s="10"/>
    </row>
    <row r="231" spans="1:20">
      <c r="A231" s="80">
        <f t="shared" si="51"/>
        <v>217</v>
      </c>
      <c r="B231" s="108"/>
      <c r="C231" s="6" t="s">
        <v>178</v>
      </c>
      <c r="D231" s="10"/>
    </row>
    <row r="232" spans="1:20">
      <c r="A232" s="80">
        <f t="shared" si="51"/>
        <v>218</v>
      </c>
      <c r="B232" s="185">
        <v>38900</v>
      </c>
      <c r="C232" s="79" t="s">
        <v>284</v>
      </c>
      <c r="D232" s="14">
        <v>0</v>
      </c>
      <c r="E232" s="14">
        <v>0</v>
      </c>
      <c r="F232" s="14">
        <f t="shared" ref="F232:F261" si="52">D232+E232</f>
        <v>0</v>
      </c>
      <c r="G232" s="18">
        <v>0.109</v>
      </c>
      <c r="H232" s="18">
        <v>0.49459999999999998</v>
      </c>
      <c r="I232" s="14">
        <f t="shared" ref="I232:I261" si="53">F232*G232*H232</f>
        <v>0</v>
      </c>
      <c r="K232" s="14">
        <v>0</v>
      </c>
      <c r="L232" s="18">
        <f>G232</f>
        <v>0.109</v>
      </c>
      <c r="M232" s="18">
        <f>H232</f>
        <v>0.49459999999999998</v>
      </c>
      <c r="N232" s="14">
        <f>K232*L232*M232</f>
        <v>0</v>
      </c>
      <c r="P232" s="18"/>
      <c r="S232" s="18"/>
      <c r="T232" s="18"/>
    </row>
    <row r="233" spans="1:20">
      <c r="A233" s="80">
        <f t="shared" si="51"/>
        <v>219</v>
      </c>
      <c r="B233" s="185">
        <v>38910</v>
      </c>
      <c r="C233" s="79" t="s">
        <v>285</v>
      </c>
      <c r="D233" s="10">
        <v>0</v>
      </c>
      <c r="E233" s="10">
        <v>0</v>
      </c>
      <c r="F233" s="10">
        <f t="shared" si="52"/>
        <v>0</v>
      </c>
      <c r="G233" s="18">
        <v>1</v>
      </c>
      <c r="H233" s="18">
        <v>2.983098E-2</v>
      </c>
      <c r="I233" s="10">
        <f t="shared" si="53"/>
        <v>0</v>
      </c>
      <c r="K233" s="10">
        <v>0</v>
      </c>
      <c r="L233" s="18">
        <f t="shared" ref="L233:M261" si="54">G233</f>
        <v>1</v>
      </c>
      <c r="M233" s="18">
        <f t="shared" si="54"/>
        <v>2.983098E-2</v>
      </c>
      <c r="N233" s="10">
        <f t="shared" ref="N233:N261" si="55">K233*L233*M233</f>
        <v>0</v>
      </c>
      <c r="P233" s="18"/>
      <c r="S233" s="18"/>
      <c r="T233" s="18"/>
    </row>
    <row r="234" spans="1:20">
      <c r="A234" s="80">
        <f t="shared" si="51"/>
        <v>220</v>
      </c>
      <c r="B234" s="185">
        <v>39000</v>
      </c>
      <c r="C234" s="79" t="s">
        <v>242</v>
      </c>
      <c r="D234" s="10">
        <v>4883686.8679664554</v>
      </c>
      <c r="E234" s="10">
        <v>0</v>
      </c>
      <c r="F234" s="10">
        <f t="shared" si="52"/>
        <v>4883686.8679664554</v>
      </c>
      <c r="G234" s="18">
        <v>0.109</v>
      </c>
      <c r="H234" s="18">
        <v>0.49459999999999998</v>
      </c>
      <c r="I234" s="10">
        <f t="shared" si="53"/>
        <v>263286.39621368673</v>
      </c>
      <c r="K234" s="10">
        <v>4721951.2521861335</v>
      </c>
      <c r="L234" s="18">
        <f t="shared" si="54"/>
        <v>0.109</v>
      </c>
      <c r="M234" s="18">
        <f t="shared" si="54"/>
        <v>0.49459999999999998</v>
      </c>
      <c r="N234" s="10">
        <f t="shared" si="55"/>
        <v>254567.00273710751</v>
      </c>
      <c r="P234" s="18"/>
      <c r="S234" s="18"/>
      <c r="T234" s="18"/>
    </row>
    <row r="235" spans="1:20">
      <c r="A235" s="80">
        <f t="shared" si="51"/>
        <v>221</v>
      </c>
      <c r="B235" s="185">
        <v>39009</v>
      </c>
      <c r="C235" s="79" t="s">
        <v>246</v>
      </c>
      <c r="D235" s="10">
        <v>2609812.2829619977</v>
      </c>
      <c r="E235" s="10">
        <v>0</v>
      </c>
      <c r="F235" s="10">
        <f t="shared" si="52"/>
        <v>2609812.2829619977</v>
      </c>
      <c r="G235" s="18">
        <v>0.109</v>
      </c>
      <c r="H235" s="18">
        <v>0.49459999999999998</v>
      </c>
      <c r="I235" s="10">
        <f t="shared" si="53"/>
        <v>140698.63391167743</v>
      </c>
      <c r="K235" s="10">
        <v>2539583.5443499987</v>
      </c>
      <c r="L235" s="18">
        <f t="shared" si="54"/>
        <v>0.109</v>
      </c>
      <c r="M235" s="18">
        <f t="shared" si="54"/>
        <v>0.49459999999999998</v>
      </c>
      <c r="N235" s="10">
        <f t="shared" si="55"/>
        <v>136912.50429287049</v>
      </c>
      <c r="P235" s="18"/>
      <c r="S235" s="18"/>
      <c r="T235" s="18"/>
    </row>
    <row r="236" spans="1:20">
      <c r="A236" s="80">
        <f t="shared" si="51"/>
        <v>222</v>
      </c>
      <c r="B236" s="185">
        <v>39010</v>
      </c>
      <c r="C236" s="79" t="s">
        <v>286</v>
      </c>
      <c r="D236" s="10">
        <v>5721078.1162054967</v>
      </c>
      <c r="E236" s="10">
        <v>0</v>
      </c>
      <c r="F236" s="10">
        <f t="shared" si="52"/>
        <v>5721078.1162054967</v>
      </c>
      <c r="G236" s="18">
        <v>1</v>
      </c>
      <c r="H236" s="18">
        <v>2.983098E-2</v>
      </c>
      <c r="I236" s="10">
        <f t="shared" si="53"/>
        <v>170665.36686296386</v>
      </c>
      <c r="K236" s="10">
        <v>5571248.7544324985</v>
      </c>
      <c r="L236" s="18">
        <f t="shared" si="54"/>
        <v>1</v>
      </c>
      <c r="M236" s="18">
        <f t="shared" si="54"/>
        <v>2.983098E-2</v>
      </c>
      <c r="N236" s="10">
        <f t="shared" si="55"/>
        <v>166195.81016850079</v>
      </c>
      <c r="P236" s="18"/>
      <c r="S236" s="18"/>
      <c r="T236" s="18"/>
    </row>
    <row r="237" spans="1:20">
      <c r="A237" s="80">
        <f t="shared" si="51"/>
        <v>223</v>
      </c>
      <c r="B237" s="185">
        <v>39100</v>
      </c>
      <c r="C237" s="79" t="s">
        <v>247</v>
      </c>
      <c r="D237" s="10">
        <v>1818341.5896209993</v>
      </c>
      <c r="E237" s="10">
        <v>0</v>
      </c>
      <c r="F237" s="10">
        <f t="shared" si="52"/>
        <v>1818341.5896209993</v>
      </c>
      <c r="G237" s="18">
        <v>0.109</v>
      </c>
      <c r="H237" s="18">
        <v>0.49459999999999998</v>
      </c>
      <c r="I237" s="10">
        <f t="shared" si="53"/>
        <v>98029.340774693541</v>
      </c>
      <c r="K237" s="10">
        <v>1731519.3880829995</v>
      </c>
      <c r="L237" s="18">
        <f t="shared" si="54"/>
        <v>0.109</v>
      </c>
      <c r="M237" s="18">
        <f t="shared" si="54"/>
        <v>0.49459999999999998</v>
      </c>
      <c r="N237" s="10">
        <f t="shared" si="55"/>
        <v>93348.634338697811</v>
      </c>
      <c r="P237" s="18"/>
      <c r="S237" s="18"/>
      <c r="T237" s="18"/>
    </row>
    <row r="238" spans="1:20">
      <c r="A238" s="80">
        <f t="shared" si="51"/>
        <v>224</v>
      </c>
      <c r="B238" s="185">
        <v>39101</v>
      </c>
      <c r="C238" s="79" t="s">
        <v>180</v>
      </c>
      <c r="D238" s="10">
        <v>0</v>
      </c>
      <c r="E238" s="10">
        <v>0</v>
      </c>
      <c r="F238" s="10">
        <f t="shared" si="52"/>
        <v>0</v>
      </c>
      <c r="G238" s="18">
        <v>0.109</v>
      </c>
      <c r="H238" s="18">
        <v>0.49459999999999998</v>
      </c>
      <c r="I238" s="10">
        <f t="shared" si="53"/>
        <v>0</v>
      </c>
      <c r="K238" s="10">
        <v>0</v>
      </c>
      <c r="L238" s="18">
        <f t="shared" si="54"/>
        <v>0.109</v>
      </c>
      <c r="M238" s="18">
        <f t="shared" si="54"/>
        <v>0.49459999999999998</v>
      </c>
      <c r="N238" s="10">
        <f t="shared" si="55"/>
        <v>0</v>
      </c>
      <c r="P238" s="18"/>
      <c r="S238" s="18"/>
      <c r="T238" s="18"/>
    </row>
    <row r="239" spans="1:20">
      <c r="A239" s="80">
        <f t="shared" si="51"/>
        <v>225</v>
      </c>
      <c r="B239" s="185">
        <v>39102</v>
      </c>
      <c r="C239" s="79" t="s">
        <v>214</v>
      </c>
      <c r="D239" s="10">
        <v>0</v>
      </c>
      <c r="E239" s="10">
        <v>0</v>
      </c>
      <c r="F239" s="10">
        <f t="shared" si="52"/>
        <v>0</v>
      </c>
      <c r="G239" s="18">
        <v>0.109</v>
      </c>
      <c r="H239" s="18">
        <v>0.49459999999999998</v>
      </c>
      <c r="I239" s="10">
        <f t="shared" si="53"/>
        <v>0</v>
      </c>
      <c r="K239" s="10">
        <v>0</v>
      </c>
      <c r="L239" s="18">
        <f t="shared" si="54"/>
        <v>0.109</v>
      </c>
      <c r="M239" s="18">
        <f t="shared" si="54"/>
        <v>0.49459999999999998</v>
      </c>
      <c r="N239" s="10">
        <f t="shared" si="55"/>
        <v>0</v>
      </c>
      <c r="P239" s="18"/>
      <c r="S239" s="18"/>
      <c r="T239" s="18"/>
    </row>
    <row r="240" spans="1:20">
      <c r="A240" s="80">
        <f t="shared" si="51"/>
        <v>226</v>
      </c>
      <c r="B240" s="185">
        <v>39103</v>
      </c>
      <c r="C240" s="79" t="s">
        <v>215</v>
      </c>
      <c r="D240" s="10">
        <v>0</v>
      </c>
      <c r="E240" s="10">
        <v>0</v>
      </c>
      <c r="F240" s="10">
        <f t="shared" si="52"/>
        <v>0</v>
      </c>
      <c r="G240" s="18">
        <v>0.109</v>
      </c>
      <c r="H240" s="18">
        <v>0.49459999999999998</v>
      </c>
      <c r="I240" s="10">
        <f t="shared" si="53"/>
        <v>0</v>
      </c>
      <c r="K240" s="10">
        <v>0</v>
      </c>
      <c r="L240" s="18">
        <f t="shared" si="54"/>
        <v>0.109</v>
      </c>
      <c r="M240" s="18">
        <f t="shared" si="54"/>
        <v>0.49459999999999998</v>
      </c>
      <c r="N240" s="10">
        <f t="shared" si="55"/>
        <v>0</v>
      </c>
      <c r="P240" s="18"/>
      <c r="S240" s="18"/>
      <c r="T240" s="18"/>
    </row>
    <row r="241" spans="1:20">
      <c r="A241" s="80">
        <f t="shared" si="51"/>
        <v>227</v>
      </c>
      <c r="B241" s="185">
        <v>39110</v>
      </c>
      <c r="C241" s="79" t="s">
        <v>216</v>
      </c>
      <c r="D241" s="10">
        <v>223194.39067530568</v>
      </c>
      <c r="E241" s="10">
        <v>0</v>
      </c>
      <c r="F241" s="10">
        <f t="shared" si="52"/>
        <v>223194.39067530568</v>
      </c>
      <c r="G241" s="18">
        <v>1</v>
      </c>
      <c r="H241" s="18">
        <v>2.983098E-2</v>
      </c>
      <c r="I241" s="10">
        <f t="shared" si="53"/>
        <v>6658.1074043472299</v>
      </c>
      <c r="K241" s="10">
        <v>190862.78719689097</v>
      </c>
      <c r="L241" s="18">
        <f t="shared" si="54"/>
        <v>1</v>
      </c>
      <c r="M241" s="18">
        <f t="shared" si="54"/>
        <v>2.983098E-2</v>
      </c>
      <c r="N241" s="10">
        <f t="shared" si="55"/>
        <v>5693.623987614711</v>
      </c>
      <c r="P241" s="18"/>
      <c r="S241" s="18"/>
      <c r="T241" s="18"/>
    </row>
    <row r="242" spans="1:20">
      <c r="A242" s="80">
        <f t="shared" si="51"/>
        <v>228</v>
      </c>
      <c r="B242" s="185">
        <v>39210</v>
      </c>
      <c r="C242" s="79" t="s">
        <v>217</v>
      </c>
      <c r="D242" s="10">
        <v>75448.89</v>
      </c>
      <c r="E242" s="10">
        <v>0</v>
      </c>
      <c r="F242" s="10">
        <f t="shared" si="52"/>
        <v>75448.89</v>
      </c>
      <c r="G242" s="18">
        <v>1</v>
      </c>
      <c r="H242" s="18">
        <v>2.983098E-2</v>
      </c>
      <c r="I242" s="10">
        <f t="shared" si="53"/>
        <v>2250.7143286122</v>
      </c>
      <c r="K242" s="10">
        <v>75448.89</v>
      </c>
      <c r="L242" s="18">
        <f t="shared" si="54"/>
        <v>1</v>
      </c>
      <c r="M242" s="18">
        <f t="shared" si="54"/>
        <v>2.983098E-2</v>
      </c>
      <c r="N242" s="10">
        <f t="shared" si="55"/>
        <v>2250.7143286122</v>
      </c>
      <c r="P242" s="18"/>
      <c r="S242" s="18"/>
      <c r="T242" s="18"/>
    </row>
    <row r="243" spans="1:20">
      <c r="A243" s="80">
        <f t="shared" si="51"/>
        <v>229</v>
      </c>
      <c r="B243" s="185">
        <v>39410</v>
      </c>
      <c r="C243" s="79" t="s">
        <v>218</v>
      </c>
      <c r="D243" s="10">
        <v>400268.83032096783</v>
      </c>
      <c r="E243" s="10">
        <v>0</v>
      </c>
      <c r="F243" s="10">
        <f t="shared" si="52"/>
        <v>400268.83032096783</v>
      </c>
      <c r="G243" s="18">
        <v>1</v>
      </c>
      <c r="H243" s="18">
        <v>2.983098E-2</v>
      </c>
      <c r="I243" s="10">
        <f t="shared" si="53"/>
        <v>11940.411471928184</v>
      </c>
      <c r="K243" s="10">
        <v>355631.44849817053</v>
      </c>
      <c r="L243" s="18">
        <f t="shared" si="54"/>
        <v>1</v>
      </c>
      <c r="M243" s="18">
        <f t="shared" si="54"/>
        <v>2.983098E-2</v>
      </c>
      <c r="N243" s="10">
        <f t="shared" si="55"/>
        <v>10608.834627519955</v>
      </c>
      <c r="P243" s="18"/>
      <c r="S243" s="18"/>
      <c r="T243" s="18"/>
    </row>
    <row r="244" spans="1:20">
      <c r="A244" s="80">
        <f t="shared" si="51"/>
        <v>230</v>
      </c>
      <c r="B244" s="185">
        <v>39510</v>
      </c>
      <c r="C244" s="79" t="s">
        <v>219</v>
      </c>
      <c r="D244" s="10">
        <v>125.2</v>
      </c>
      <c r="E244" s="10">
        <v>0</v>
      </c>
      <c r="F244" s="10">
        <f t="shared" si="52"/>
        <v>125.2</v>
      </c>
      <c r="G244" s="18">
        <v>1</v>
      </c>
      <c r="H244" s="18">
        <v>2.983098E-2</v>
      </c>
      <c r="I244" s="10">
        <f t="shared" si="53"/>
        <v>3.7348386960000002</v>
      </c>
      <c r="K244" s="10">
        <v>125.20000000000003</v>
      </c>
      <c r="L244" s="18">
        <f t="shared" si="54"/>
        <v>1</v>
      </c>
      <c r="M244" s="18">
        <f t="shared" si="54"/>
        <v>2.983098E-2</v>
      </c>
      <c r="N244" s="10">
        <f t="shared" si="55"/>
        <v>3.7348386960000011</v>
      </c>
      <c r="P244" s="18"/>
      <c r="S244" s="18"/>
      <c r="T244" s="18"/>
    </row>
    <row r="245" spans="1:20">
      <c r="A245" s="80">
        <f t="shared" si="51"/>
        <v>231</v>
      </c>
      <c r="B245" s="185">
        <v>39700</v>
      </c>
      <c r="C245" s="79" t="s">
        <v>254</v>
      </c>
      <c r="D245" s="10">
        <v>1902064.8571179996</v>
      </c>
      <c r="E245" s="10">
        <v>0</v>
      </c>
      <c r="F245" s="10">
        <f t="shared" si="52"/>
        <v>1902064.8571179996</v>
      </c>
      <c r="G245" s="18">
        <v>0.109</v>
      </c>
      <c r="H245" s="18">
        <v>0.49459999999999998</v>
      </c>
      <c r="I245" s="10">
        <f t="shared" si="53"/>
        <v>102542.97933803132</v>
      </c>
      <c r="K245" s="10">
        <v>1841419.0447309997</v>
      </c>
      <c r="L245" s="18">
        <f t="shared" si="54"/>
        <v>0.109</v>
      </c>
      <c r="M245" s="18">
        <f t="shared" si="54"/>
        <v>0.49459999999999998</v>
      </c>
      <c r="N245" s="10">
        <f t="shared" si="55"/>
        <v>99273.478688110816</v>
      </c>
      <c r="P245" s="18"/>
      <c r="S245" s="18"/>
      <c r="T245" s="18"/>
    </row>
    <row r="246" spans="1:20">
      <c r="A246" s="80">
        <f t="shared" si="51"/>
        <v>232</v>
      </c>
      <c r="B246" s="185">
        <v>39710</v>
      </c>
      <c r="C246" s="79" t="s">
        <v>287</v>
      </c>
      <c r="D246" s="10">
        <v>-33566.178287999981</v>
      </c>
      <c r="E246" s="10">
        <v>0</v>
      </c>
      <c r="F246" s="10">
        <f t="shared" si="52"/>
        <v>-33566.178287999981</v>
      </c>
      <c r="G246" s="18">
        <v>1</v>
      </c>
      <c r="H246" s="18">
        <v>2.983098E-2</v>
      </c>
      <c r="I246" s="10">
        <f t="shared" si="53"/>
        <v>-1001.3119931857617</v>
      </c>
      <c r="K246" s="10">
        <v>-36509.150496000009</v>
      </c>
      <c r="L246" s="18">
        <f t="shared" si="54"/>
        <v>1</v>
      </c>
      <c r="M246" s="18">
        <f t="shared" si="54"/>
        <v>2.983098E-2</v>
      </c>
      <c r="N246" s="10">
        <f t="shared" si="55"/>
        <v>-1089.1037382631664</v>
      </c>
      <c r="P246" s="18"/>
      <c r="S246" s="18"/>
      <c r="T246" s="18"/>
    </row>
    <row r="247" spans="1:20">
      <c r="A247" s="80">
        <f t="shared" si="51"/>
        <v>233</v>
      </c>
      <c r="B247" s="185">
        <v>39800</v>
      </c>
      <c r="C247" s="79" t="s">
        <v>256</v>
      </c>
      <c r="D247" s="10">
        <v>44045.735828999997</v>
      </c>
      <c r="E247" s="10">
        <v>0</v>
      </c>
      <c r="F247" s="10">
        <f t="shared" si="52"/>
        <v>44045.735828999997</v>
      </c>
      <c r="G247" s="18">
        <v>0.109</v>
      </c>
      <c r="H247" s="18">
        <v>0.49459999999999998</v>
      </c>
      <c r="I247" s="10">
        <f t="shared" si="53"/>
        <v>2374.5672825715501</v>
      </c>
      <c r="K247" s="10">
        <v>39378.589779000002</v>
      </c>
      <c r="L247" s="18">
        <f t="shared" si="54"/>
        <v>0.109</v>
      </c>
      <c r="M247" s="18">
        <f t="shared" si="54"/>
        <v>0.49459999999999998</v>
      </c>
      <c r="N247" s="10">
        <f t="shared" si="55"/>
        <v>2122.9549050115806</v>
      </c>
      <c r="P247" s="18"/>
      <c r="S247" s="18"/>
      <c r="T247" s="18"/>
    </row>
    <row r="248" spans="1:20">
      <c r="A248" s="80">
        <f t="shared" si="51"/>
        <v>234</v>
      </c>
      <c r="B248" s="186">
        <v>39810</v>
      </c>
      <c r="C248" s="79" t="s">
        <v>221</v>
      </c>
      <c r="D248" s="10">
        <v>294681.54357988387</v>
      </c>
      <c r="E248" s="10">
        <v>0</v>
      </c>
      <c r="F248" s="10">
        <f t="shared" si="52"/>
        <v>294681.54357988387</v>
      </c>
      <c r="G248" s="18">
        <v>1</v>
      </c>
      <c r="H248" s="18">
        <v>2.983098E-2</v>
      </c>
      <c r="I248" s="10">
        <f t="shared" si="53"/>
        <v>8790.6392329006449</v>
      </c>
      <c r="K248" s="10">
        <v>267290.62334509089</v>
      </c>
      <c r="L248" s="18">
        <f t="shared" si="54"/>
        <v>1</v>
      </c>
      <c r="M248" s="18">
        <f t="shared" si="54"/>
        <v>2.983098E-2</v>
      </c>
      <c r="N248" s="10">
        <f t="shared" si="55"/>
        <v>7973.5412391949394</v>
      </c>
      <c r="P248" s="18"/>
      <c r="S248" s="18"/>
      <c r="T248" s="18"/>
    </row>
    <row r="249" spans="1:20">
      <c r="A249" s="80">
        <f t="shared" si="51"/>
        <v>235</v>
      </c>
      <c r="B249" s="186">
        <v>39900</v>
      </c>
      <c r="C249" s="79" t="s">
        <v>268</v>
      </c>
      <c r="D249" s="10">
        <v>-154264.63</v>
      </c>
      <c r="E249" s="10">
        <v>0</v>
      </c>
      <c r="F249" s="10">
        <f t="shared" si="52"/>
        <v>-154264.63</v>
      </c>
      <c r="G249" s="18">
        <v>0.109</v>
      </c>
      <c r="H249" s="18">
        <v>0.49459999999999998</v>
      </c>
      <c r="I249" s="10">
        <f t="shared" si="53"/>
        <v>-8316.6221737820015</v>
      </c>
      <c r="K249" s="10">
        <v>-154264.62999999995</v>
      </c>
      <c r="L249" s="18">
        <f t="shared" si="54"/>
        <v>0.109</v>
      </c>
      <c r="M249" s="18">
        <f t="shared" si="54"/>
        <v>0.49459999999999998</v>
      </c>
      <c r="N249" s="10">
        <f t="shared" si="55"/>
        <v>-8316.6221737819978</v>
      </c>
      <c r="P249" s="18"/>
      <c r="S249" s="18"/>
      <c r="T249" s="18"/>
    </row>
    <row r="250" spans="1:20">
      <c r="A250" s="80">
        <f t="shared" si="51"/>
        <v>236</v>
      </c>
      <c r="B250" s="186">
        <v>39901</v>
      </c>
      <c r="C250" s="79" t="s">
        <v>269</v>
      </c>
      <c r="D250" s="10">
        <v>4216152.7117390018</v>
      </c>
      <c r="E250" s="10">
        <v>0</v>
      </c>
      <c r="F250" s="10">
        <f t="shared" si="52"/>
        <v>4216152.7117390018</v>
      </c>
      <c r="G250" s="18">
        <v>0.109</v>
      </c>
      <c r="H250" s="18">
        <v>0.49459999999999998</v>
      </c>
      <c r="I250" s="10">
        <f t="shared" si="53"/>
        <v>227298.695303646</v>
      </c>
      <c r="K250" s="10">
        <v>3858465.7349770018</v>
      </c>
      <c r="L250" s="18">
        <f t="shared" si="54"/>
        <v>0.109</v>
      </c>
      <c r="M250" s="18">
        <f t="shared" si="54"/>
        <v>0.49459999999999998</v>
      </c>
      <c r="N250" s="10">
        <f t="shared" si="55"/>
        <v>208015.28962463912</v>
      </c>
      <c r="P250" s="18"/>
      <c r="S250" s="18"/>
      <c r="T250" s="18"/>
    </row>
    <row r="251" spans="1:20">
      <c r="A251" s="80">
        <f t="shared" si="51"/>
        <v>237</v>
      </c>
      <c r="B251" s="186">
        <v>39902</v>
      </c>
      <c r="C251" s="79" t="s">
        <v>270</v>
      </c>
      <c r="D251" s="10">
        <v>1836405.3487388333</v>
      </c>
      <c r="E251" s="10">
        <v>0</v>
      </c>
      <c r="F251" s="10">
        <f t="shared" si="52"/>
        <v>1836405.3487388333</v>
      </c>
      <c r="G251" s="18">
        <v>0.109</v>
      </c>
      <c r="H251" s="18">
        <v>0.49459999999999998</v>
      </c>
      <c r="I251" s="10">
        <f t="shared" si="53"/>
        <v>99003.18331799873</v>
      </c>
      <c r="K251" s="10">
        <v>1836405.348738834</v>
      </c>
      <c r="L251" s="18">
        <f t="shared" si="54"/>
        <v>0.109</v>
      </c>
      <c r="M251" s="18">
        <f t="shared" si="54"/>
        <v>0.49459999999999998</v>
      </c>
      <c r="N251" s="10">
        <f t="shared" si="55"/>
        <v>99003.183317998773</v>
      </c>
      <c r="P251" s="18"/>
      <c r="S251" s="18"/>
      <c r="T251" s="18"/>
    </row>
    <row r="252" spans="1:20">
      <c r="A252" s="80">
        <f t="shared" si="51"/>
        <v>238</v>
      </c>
      <c r="B252" s="186">
        <v>39903</v>
      </c>
      <c r="C252" s="79" t="s">
        <v>257</v>
      </c>
      <c r="D252" s="10">
        <v>365790.8463085001</v>
      </c>
      <c r="E252" s="10">
        <v>0</v>
      </c>
      <c r="F252" s="10">
        <f t="shared" si="52"/>
        <v>365790.8463085001</v>
      </c>
      <c r="G252" s="18">
        <v>0.109</v>
      </c>
      <c r="H252" s="18">
        <v>0.49459999999999998</v>
      </c>
      <c r="I252" s="10">
        <f t="shared" si="53"/>
        <v>19720.296631676072</v>
      </c>
      <c r="K252" s="10">
        <v>328607.5496245001</v>
      </c>
      <c r="L252" s="18">
        <f t="shared" si="54"/>
        <v>0.109</v>
      </c>
      <c r="M252" s="18">
        <f t="shared" si="54"/>
        <v>0.49459999999999998</v>
      </c>
      <c r="N252" s="10">
        <f t="shared" si="55"/>
        <v>17715.693050826274</v>
      </c>
      <c r="P252" s="18"/>
      <c r="S252" s="18"/>
      <c r="T252" s="18"/>
    </row>
    <row r="253" spans="1:20">
      <c r="A253" s="80">
        <f t="shared" si="51"/>
        <v>239</v>
      </c>
      <c r="B253" s="186">
        <v>39906</v>
      </c>
      <c r="C253" s="79" t="s">
        <v>258</v>
      </c>
      <c r="D253" s="10">
        <v>747332.73918300006</v>
      </c>
      <c r="E253" s="10">
        <v>0</v>
      </c>
      <c r="F253" s="10">
        <f t="shared" si="52"/>
        <v>747332.73918300006</v>
      </c>
      <c r="G253" s="18">
        <v>0.109</v>
      </c>
      <c r="H253" s="18">
        <v>0.49459999999999998</v>
      </c>
      <c r="I253" s="10">
        <f t="shared" si="53"/>
        <v>40289.75423519039</v>
      </c>
      <c r="K253" s="10">
        <v>580540.60303950019</v>
      </c>
      <c r="L253" s="18">
        <f t="shared" si="54"/>
        <v>0.109</v>
      </c>
      <c r="M253" s="18">
        <f t="shared" si="54"/>
        <v>0.49459999999999998</v>
      </c>
      <c r="N253" s="10">
        <f t="shared" si="55"/>
        <v>31297.75666670371</v>
      </c>
      <c r="P253" s="18"/>
      <c r="S253" s="18"/>
      <c r="T253" s="18"/>
    </row>
    <row r="254" spans="1:20">
      <c r="A254" s="80">
        <f t="shared" si="51"/>
        <v>240</v>
      </c>
      <c r="B254" s="186">
        <v>39907</v>
      </c>
      <c r="C254" s="79" t="s">
        <v>259</v>
      </c>
      <c r="D254" s="10">
        <v>-57199.47</v>
      </c>
      <c r="E254" s="10">
        <v>0</v>
      </c>
      <c r="F254" s="10">
        <f t="shared" si="52"/>
        <v>-57199.47</v>
      </c>
      <c r="G254" s="18">
        <v>0.109</v>
      </c>
      <c r="H254" s="18">
        <v>0.49459999999999998</v>
      </c>
      <c r="I254" s="10">
        <f t="shared" si="53"/>
        <v>-3083.7035069579997</v>
      </c>
      <c r="K254" s="10">
        <v>-57199.469999999979</v>
      </c>
      <c r="L254" s="18">
        <f t="shared" si="54"/>
        <v>0.109</v>
      </c>
      <c r="M254" s="18">
        <f t="shared" si="54"/>
        <v>0.49459999999999998</v>
      </c>
      <c r="N254" s="10">
        <f t="shared" si="55"/>
        <v>-3083.7035069579988</v>
      </c>
      <c r="P254" s="18"/>
      <c r="S254" s="18"/>
      <c r="T254" s="18"/>
    </row>
    <row r="255" spans="1:20">
      <c r="A255" s="80">
        <f t="shared" si="51"/>
        <v>241</v>
      </c>
      <c r="B255" s="186">
        <v>39908</v>
      </c>
      <c r="C255" s="79" t="s">
        <v>260</v>
      </c>
      <c r="D255" s="10">
        <v>80888094.419172779</v>
      </c>
      <c r="E255" s="10">
        <v>0</v>
      </c>
      <c r="F255" s="10">
        <f t="shared" si="52"/>
        <v>80888094.419172779</v>
      </c>
      <c r="G255" s="18">
        <v>0.109</v>
      </c>
      <c r="H255" s="18">
        <v>0.49459999999999998</v>
      </c>
      <c r="I255" s="10">
        <f t="shared" si="53"/>
        <v>4360790.4134697914</v>
      </c>
      <c r="K255" s="10">
        <v>77147188.230905503</v>
      </c>
      <c r="L255" s="18">
        <f t="shared" si="54"/>
        <v>0.109</v>
      </c>
      <c r="M255" s="18">
        <f t="shared" si="54"/>
        <v>0.49459999999999998</v>
      </c>
      <c r="N255" s="10">
        <f t="shared" si="55"/>
        <v>4159112.9235916394</v>
      </c>
      <c r="P255" s="212"/>
      <c r="S255" s="18"/>
      <c r="T255" s="18"/>
    </row>
    <row r="256" spans="1:20">
      <c r="A256" s="80">
        <f t="shared" si="51"/>
        <v>242</v>
      </c>
      <c r="B256" s="186">
        <v>39910</v>
      </c>
      <c r="C256" s="79" t="s">
        <v>288</v>
      </c>
      <c r="D256" s="10">
        <v>220079.17710049797</v>
      </c>
      <c r="E256" s="10">
        <v>0</v>
      </c>
      <c r="F256" s="10">
        <f t="shared" si="52"/>
        <v>220079.17710049797</v>
      </c>
      <c r="G256" s="18">
        <v>1</v>
      </c>
      <c r="H256" s="18">
        <v>2.983098E-2</v>
      </c>
      <c r="I256" s="10">
        <f t="shared" si="53"/>
        <v>6565.1775305014125</v>
      </c>
      <c r="K256" s="10">
        <v>199513.48240614665</v>
      </c>
      <c r="L256" s="18">
        <f t="shared" si="54"/>
        <v>1</v>
      </c>
      <c r="M256" s="18">
        <f t="shared" si="54"/>
        <v>2.983098E-2</v>
      </c>
      <c r="N256" s="10">
        <f t="shared" si="55"/>
        <v>5951.6827033881127</v>
      </c>
      <c r="P256" s="18"/>
      <c r="S256" s="18"/>
      <c r="T256" s="18"/>
    </row>
    <row r="257" spans="1:20">
      <c r="A257" s="80">
        <f t="shared" si="51"/>
        <v>243</v>
      </c>
      <c r="B257" s="186">
        <v>39916</v>
      </c>
      <c r="C257" s="79" t="s">
        <v>289</v>
      </c>
      <c r="D257" s="10">
        <v>110008.54223899997</v>
      </c>
      <c r="E257" s="10">
        <v>0</v>
      </c>
      <c r="F257" s="10">
        <f t="shared" si="52"/>
        <v>110008.54223899997</v>
      </c>
      <c r="G257" s="18">
        <v>1</v>
      </c>
      <c r="H257" s="18">
        <v>2.983098E-2</v>
      </c>
      <c r="I257" s="10">
        <f t="shared" si="53"/>
        <v>3281.6626233607635</v>
      </c>
      <c r="K257" s="10">
        <v>98415.015103499973</v>
      </c>
      <c r="L257" s="18">
        <f t="shared" si="54"/>
        <v>1</v>
      </c>
      <c r="M257" s="18">
        <f t="shared" si="54"/>
        <v>2.983098E-2</v>
      </c>
      <c r="N257" s="10">
        <f t="shared" si="55"/>
        <v>2935.8163472522056</v>
      </c>
      <c r="P257" s="18"/>
      <c r="S257" s="18"/>
      <c r="T257" s="18"/>
    </row>
    <row r="258" spans="1:20">
      <c r="A258" s="80">
        <f t="shared" si="51"/>
        <v>244</v>
      </c>
      <c r="B258" s="186">
        <v>39917</v>
      </c>
      <c r="C258" s="79" t="s">
        <v>290</v>
      </c>
      <c r="D258" s="10">
        <v>-26380.916836000019</v>
      </c>
      <c r="E258" s="10">
        <v>0</v>
      </c>
      <c r="F258" s="10">
        <f t="shared" si="52"/>
        <v>-26380.916836000019</v>
      </c>
      <c r="G258" s="18">
        <v>1</v>
      </c>
      <c r="H258" s="18">
        <v>2.983098E-2</v>
      </c>
      <c r="I258" s="10">
        <f t="shared" si="53"/>
        <v>-786.96860251637986</v>
      </c>
      <c r="K258" s="10">
        <v>-26573.25086800001</v>
      </c>
      <c r="L258" s="18">
        <f t="shared" si="54"/>
        <v>1</v>
      </c>
      <c r="M258" s="18">
        <f t="shared" si="54"/>
        <v>2.983098E-2</v>
      </c>
      <c r="N258" s="10">
        <f t="shared" si="55"/>
        <v>-792.70611517829093</v>
      </c>
      <c r="P258" s="18"/>
      <c r="S258" s="18"/>
      <c r="T258" s="18"/>
    </row>
    <row r="259" spans="1:20">
      <c r="A259" s="80">
        <f t="shared" si="51"/>
        <v>245</v>
      </c>
      <c r="B259" s="186">
        <v>39918</v>
      </c>
      <c r="C259" s="79" t="s">
        <v>225</v>
      </c>
      <c r="D259" s="10">
        <v>-9966.41</v>
      </c>
      <c r="E259" s="10">
        <v>0</v>
      </c>
      <c r="F259" s="10">
        <f t="shared" si="52"/>
        <v>-9966.41</v>
      </c>
      <c r="G259" s="18">
        <v>1</v>
      </c>
      <c r="H259" s="18">
        <v>2.983098E-2</v>
      </c>
      <c r="I259" s="10">
        <f t="shared" si="53"/>
        <v>-297.30777738180001</v>
      </c>
      <c r="K259" s="10">
        <v>-9966.4100000000017</v>
      </c>
      <c r="L259" s="18">
        <f t="shared" si="54"/>
        <v>1</v>
      </c>
      <c r="M259" s="18">
        <f t="shared" si="54"/>
        <v>2.983098E-2</v>
      </c>
      <c r="N259" s="10">
        <f t="shared" si="55"/>
        <v>-297.30777738180007</v>
      </c>
      <c r="P259" s="18"/>
      <c r="S259" s="18"/>
      <c r="T259" s="18"/>
    </row>
    <row r="260" spans="1:20">
      <c r="A260" s="80">
        <f t="shared" si="51"/>
        <v>246</v>
      </c>
      <c r="B260" s="186">
        <v>39924</v>
      </c>
      <c r="C260" s="79" t="s">
        <v>226</v>
      </c>
      <c r="D260" s="10">
        <v>0</v>
      </c>
      <c r="E260" s="10">
        <v>0</v>
      </c>
      <c r="F260" s="10">
        <f t="shared" si="52"/>
        <v>0</v>
      </c>
      <c r="G260" s="18">
        <v>0.109</v>
      </c>
      <c r="H260" s="18">
        <v>0.49459999999999998</v>
      </c>
      <c r="I260" s="10">
        <f t="shared" si="53"/>
        <v>0</v>
      </c>
      <c r="K260" s="10">
        <v>0</v>
      </c>
      <c r="L260" s="18">
        <f t="shared" si="54"/>
        <v>0.109</v>
      </c>
      <c r="M260" s="18">
        <f t="shared" si="54"/>
        <v>0.49459999999999998</v>
      </c>
      <c r="N260" s="10">
        <f t="shared" si="55"/>
        <v>0</v>
      </c>
      <c r="P260" s="18"/>
      <c r="S260" s="18"/>
      <c r="T260" s="18"/>
    </row>
    <row r="261" spans="1:20">
      <c r="A261" s="80">
        <f t="shared" si="51"/>
        <v>247</v>
      </c>
      <c r="B261" s="186" t="s">
        <v>261</v>
      </c>
      <c r="C261" s="79" t="s">
        <v>262</v>
      </c>
      <c r="D261" s="10">
        <v>0</v>
      </c>
      <c r="E261" s="12">
        <v>0</v>
      </c>
      <c r="F261" s="10">
        <f t="shared" si="52"/>
        <v>0</v>
      </c>
      <c r="G261" s="18">
        <f>$G$232</f>
        <v>0.109</v>
      </c>
      <c r="H261" s="18">
        <f>$H$232</f>
        <v>0.49459999999999998</v>
      </c>
      <c r="I261" s="17">
        <f t="shared" si="53"/>
        <v>0</v>
      </c>
      <c r="K261" s="10">
        <v>0</v>
      </c>
      <c r="L261" s="18">
        <f t="shared" si="54"/>
        <v>0.109</v>
      </c>
      <c r="M261" s="18">
        <f t="shared" si="54"/>
        <v>0.49459999999999998</v>
      </c>
      <c r="N261" s="17">
        <f t="shared" si="55"/>
        <v>0</v>
      </c>
      <c r="P261" s="18"/>
      <c r="S261" s="18"/>
      <c r="T261" s="18"/>
    </row>
    <row r="262" spans="1:20">
      <c r="A262" s="80">
        <f t="shared" si="51"/>
        <v>248</v>
      </c>
      <c r="C262" s="79"/>
      <c r="D262" s="28"/>
      <c r="E262" s="141"/>
      <c r="F262" s="141"/>
      <c r="K262" s="141"/>
    </row>
    <row r="263" spans="1:20" ht="15.75" thickBot="1">
      <c r="A263" s="80">
        <f t="shared" si="51"/>
        <v>249</v>
      </c>
      <c r="C263" s="79" t="s">
        <v>291</v>
      </c>
      <c r="D263" s="198">
        <f>SUM(D232:D262)</f>
        <v>106075234.48363572</v>
      </c>
      <c r="E263" s="198">
        <f>SUM(E232:E262)</f>
        <v>0</v>
      </c>
      <c r="F263" s="198">
        <f>SUM(F232:F262)</f>
        <v>106075234.48363572</v>
      </c>
      <c r="I263" s="198">
        <f>SUM(I232:I262)</f>
        <v>5550704.1607184494</v>
      </c>
      <c r="K263" s="198">
        <f>SUM(K232:K262)</f>
        <v>101099082.57603279</v>
      </c>
      <c r="N263" s="198">
        <f>SUM(N232:N262)</f>
        <v>5289403.7361428216</v>
      </c>
    </row>
    <row r="264" spans="1:20" ht="15.75" thickTop="1">
      <c r="A264" s="80">
        <f t="shared" si="51"/>
        <v>250</v>
      </c>
    </row>
    <row r="265" spans="1:20" ht="30.75" thickBot="1">
      <c r="A265" s="80">
        <f t="shared" si="51"/>
        <v>251</v>
      </c>
      <c r="C265" s="199" t="s">
        <v>292</v>
      </c>
      <c r="D265" s="198">
        <f>D263+D227+D181+D118</f>
        <v>491124528.55218065</v>
      </c>
      <c r="E265" s="198">
        <f>E263+E227+E181+E118</f>
        <v>0</v>
      </c>
      <c r="F265" s="198">
        <f>F263+F227+F181+F118</f>
        <v>491124528.55218065</v>
      </c>
      <c r="I265" s="198">
        <f>I263+I227+I181+I118</f>
        <v>225029873.58881652</v>
      </c>
      <c r="K265" s="198">
        <f>K263+K227+K181+K118</f>
        <v>465645855.40126193</v>
      </c>
      <c r="N265" s="198">
        <f>N263+N227+N181+N118</f>
        <v>216905276.06951126</v>
      </c>
    </row>
    <row r="266" spans="1:20" ht="15.75" thickTop="1"/>
    <row r="268" spans="1:20">
      <c r="B268" t="s">
        <v>293</v>
      </c>
    </row>
    <row r="269" spans="1:20">
      <c r="B269" t="s">
        <v>230</v>
      </c>
    </row>
  </sheetData>
  <mergeCells count="4">
    <mergeCell ref="A1:N1"/>
    <mergeCell ref="A2:N2"/>
    <mergeCell ref="A3:N3"/>
    <mergeCell ref="A4:N4"/>
  </mergeCells>
  <printOptions horizontalCentered="1"/>
  <pageMargins left="0.75" right="0.66" top="1" bottom="0.94" header="0.25" footer="0.5"/>
  <pageSetup scale="54" orientation="landscape" r:id="rId1"/>
  <headerFooter alignWithMargins="0">
    <oddHeader xml:space="preserve">&amp;RCASE NO. 2024-00276 
FR 16(8)(b)
ATTACHMENT 1
</oddHeader>
    <oddFooter>&amp;RSchedule &amp;A
Page &amp;P of &amp;N</oddFooter>
  </headerFooter>
  <rowBreaks count="6" manualBreakCount="6">
    <brk id="47" max="13" man="1"/>
    <brk id="86" max="13" man="1"/>
    <brk id="120" max="13" man="1"/>
    <brk id="153" max="13" man="1"/>
    <brk id="181" max="13" man="1"/>
    <brk id="227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115CE-68FE-4EBB-B832-74250E80FF90}">
  <sheetPr>
    <tabColor rgb="FF92D050"/>
  </sheetPr>
  <dimension ref="A1:O271"/>
  <sheetViews>
    <sheetView view="pageBreakPreview" zoomScale="85" zoomScaleNormal="100" zoomScaleSheetLayoutView="85" workbookViewId="0">
      <pane xSplit="3" ySplit="12" topLeftCell="D13" activePane="bottomRight" state="frozen"/>
      <selection activeCell="C38" sqref="C38"/>
      <selection pane="topRight" activeCell="C38" sqref="C38"/>
      <selection pane="bottomLeft" activeCell="C38" sqref="C38"/>
      <selection pane="bottomRight" activeCell="D13" sqref="D13"/>
    </sheetView>
  </sheetViews>
  <sheetFormatPr defaultColWidth="8.88671875" defaultRowHeight="15"/>
  <cols>
    <col min="1" max="1" width="4.77734375" customWidth="1"/>
    <col min="2" max="2" width="9.33203125" customWidth="1"/>
    <col min="3" max="3" width="34.33203125" customWidth="1"/>
    <col min="4" max="4" width="14.109375" customWidth="1"/>
    <col min="5" max="5" width="11" style="77" customWidth="1"/>
    <col min="6" max="6" width="11.33203125" style="201" customWidth="1"/>
    <col min="7" max="7" width="11.109375" style="201" customWidth="1"/>
    <col min="8" max="8" width="15.109375" customWidth="1"/>
    <col min="9" max="9" width="3.21875" customWidth="1"/>
    <col min="10" max="10" width="4.33203125" customWidth="1"/>
    <col min="11" max="11" width="11.109375" customWidth="1"/>
    <col min="12" max="12" width="9.6640625" customWidth="1"/>
    <col min="13" max="13" width="13.88671875" customWidth="1"/>
  </cols>
  <sheetData>
    <row r="1" spans="1:13">
      <c r="A1" s="228" t="s">
        <v>476</v>
      </c>
      <c r="B1" s="228"/>
      <c r="C1" s="228"/>
      <c r="D1" s="228"/>
      <c r="E1" s="228"/>
      <c r="F1" s="228"/>
      <c r="G1" s="228"/>
      <c r="H1" s="228"/>
      <c r="I1" s="75"/>
    </row>
    <row r="2" spans="1:13">
      <c r="A2" s="228" t="s">
        <v>477</v>
      </c>
      <c r="B2" s="228"/>
      <c r="C2" s="228"/>
      <c r="D2" s="228"/>
      <c r="E2" s="228"/>
      <c r="F2" s="228"/>
      <c r="G2" s="228"/>
      <c r="H2" s="228"/>
      <c r="I2" s="75"/>
    </row>
    <row r="3" spans="1:13">
      <c r="A3" s="228" t="s">
        <v>12</v>
      </c>
      <c r="B3" s="228"/>
      <c r="C3" s="228"/>
      <c r="D3" s="228"/>
      <c r="E3" s="228"/>
      <c r="F3" s="228"/>
      <c r="G3" s="228"/>
      <c r="H3" s="228"/>
      <c r="I3" s="75"/>
    </row>
    <row r="4" spans="1:13">
      <c r="A4" s="228" t="s">
        <v>479</v>
      </c>
      <c r="B4" s="228"/>
      <c r="C4" s="228"/>
      <c r="D4" s="228"/>
      <c r="E4" s="228"/>
      <c r="F4" s="228"/>
      <c r="G4" s="228"/>
      <c r="H4" s="228"/>
      <c r="I4" s="75"/>
    </row>
    <row r="5" spans="1:13" ht="15.75">
      <c r="A5" s="82"/>
      <c r="B5" s="82"/>
      <c r="C5" s="82"/>
      <c r="D5" s="5"/>
      <c r="E5" s="32"/>
      <c r="F5" s="77"/>
      <c r="G5" s="77"/>
    </row>
    <row r="6" spans="1:13" ht="15.75">
      <c r="A6" s="79" t="str">
        <f>'B.1 F '!A6</f>
        <v>Data:______Base Period__X___Forecasted Period</v>
      </c>
      <c r="F6" s="77"/>
      <c r="G6" s="77"/>
      <c r="H6" s="96" t="s">
        <v>295</v>
      </c>
      <c r="M6" s="5"/>
    </row>
    <row r="7" spans="1:13">
      <c r="A7" s="79" t="str">
        <f>'B.1 F '!A7</f>
        <v>Type of Filing:___X____Original________Updated ________Revised</v>
      </c>
      <c r="B7" s="79"/>
      <c r="F7" s="77"/>
      <c r="G7" s="77"/>
      <c r="H7" s="111" t="s">
        <v>296</v>
      </c>
      <c r="I7" s="79"/>
    </row>
    <row r="8" spans="1:13">
      <c r="A8" s="83" t="str">
        <f>'B.1 F '!A8</f>
        <v>Workpaper Reference No(s).</v>
      </c>
      <c r="B8" s="84"/>
      <c r="C8" s="84"/>
      <c r="D8" s="84"/>
      <c r="E8" s="124"/>
      <c r="F8" s="124"/>
      <c r="G8" s="88"/>
      <c r="H8" s="160" t="str">
        <f>'B.2 B'!N8</f>
        <v>Witness: Waller</v>
      </c>
      <c r="I8" s="83"/>
    </row>
    <row r="9" spans="1:13">
      <c r="A9" s="79"/>
      <c r="F9" s="77"/>
      <c r="G9" s="80"/>
      <c r="H9" s="79"/>
      <c r="I9" s="79"/>
    </row>
    <row r="10" spans="1:13">
      <c r="A10" s="79"/>
      <c r="D10" s="77" t="s">
        <v>297</v>
      </c>
      <c r="E10" s="77" t="s">
        <v>298</v>
      </c>
      <c r="F10" s="77" t="s">
        <v>71</v>
      </c>
      <c r="G10" s="80" t="s">
        <v>72</v>
      </c>
      <c r="H10" s="79"/>
      <c r="I10" s="79"/>
    </row>
    <row r="11" spans="1:13">
      <c r="A11" s="79" t="s">
        <v>31</v>
      </c>
      <c r="B11" s="80" t="s">
        <v>73</v>
      </c>
      <c r="C11" s="80" t="s">
        <v>74</v>
      </c>
      <c r="D11" s="77" t="s">
        <v>75</v>
      </c>
      <c r="E11" s="80" t="s">
        <v>299</v>
      </c>
      <c r="F11" s="80" t="s">
        <v>77</v>
      </c>
      <c r="G11" s="80" t="s">
        <v>78</v>
      </c>
      <c r="H11" s="80" t="s">
        <v>79</v>
      </c>
      <c r="I11" s="80"/>
    </row>
    <row r="12" spans="1:13">
      <c r="A12" s="126" t="s">
        <v>33</v>
      </c>
      <c r="B12" s="126" t="s">
        <v>33</v>
      </c>
      <c r="C12" s="126" t="s">
        <v>81</v>
      </c>
      <c r="D12" s="184">
        <f>'B.2 F'!D10</f>
        <v>46112</v>
      </c>
      <c r="E12" s="126" t="s">
        <v>300</v>
      </c>
      <c r="F12" s="126" t="s">
        <v>84</v>
      </c>
      <c r="G12" s="126" t="s">
        <v>84</v>
      </c>
      <c r="H12" s="126" t="s">
        <v>85</v>
      </c>
      <c r="I12" s="80"/>
      <c r="K12" s="80"/>
      <c r="L12" s="80"/>
    </row>
    <row r="13" spans="1:13">
      <c r="A13" s="80"/>
      <c r="B13" s="80"/>
      <c r="C13" s="80"/>
      <c r="D13" s="80"/>
      <c r="E13" s="80"/>
      <c r="F13" s="80"/>
      <c r="G13" s="80"/>
      <c r="H13" s="80"/>
      <c r="I13" s="80"/>
    </row>
    <row r="14" spans="1:13" ht="15.75">
      <c r="B14" s="5" t="s">
        <v>97</v>
      </c>
      <c r="F14" s="77"/>
      <c r="G14" s="77"/>
    </row>
    <row r="15" spans="1:13">
      <c r="A15" s="80">
        <v>1</v>
      </c>
      <c r="C15" s="6" t="s">
        <v>98</v>
      </c>
      <c r="F15" s="77"/>
      <c r="G15" s="77"/>
    </row>
    <row r="16" spans="1:13">
      <c r="A16" s="80">
        <f>A15+1</f>
        <v>2</v>
      </c>
      <c r="B16" s="185">
        <v>30100</v>
      </c>
      <c r="C16" s="79" t="s">
        <v>99</v>
      </c>
      <c r="D16" s="14">
        <v>0</v>
      </c>
      <c r="E16" s="18">
        <v>1</v>
      </c>
      <c r="F16" s="8">
        <v>1</v>
      </c>
      <c r="G16" s="8">
        <f>$F$16</f>
        <v>1</v>
      </c>
      <c r="H16" s="14">
        <f>D16*E16*F16*G16</f>
        <v>0</v>
      </c>
      <c r="I16" s="9"/>
    </row>
    <row r="17" spans="1:8">
      <c r="A17" s="80">
        <f t="shared" ref="A17:A80" si="0">A16+1</f>
        <v>3</v>
      </c>
      <c r="B17" s="185">
        <v>30200</v>
      </c>
      <c r="C17" s="79" t="s">
        <v>100</v>
      </c>
      <c r="D17" s="10">
        <v>0</v>
      </c>
      <c r="E17" s="18">
        <v>1</v>
      </c>
      <c r="F17" s="8">
        <f>$F$16</f>
        <v>1</v>
      </c>
      <c r="G17" s="8">
        <f>$F$16</f>
        <v>1</v>
      </c>
      <c r="H17" s="10">
        <f>D17*E17*F17*G17</f>
        <v>0</v>
      </c>
    </row>
    <row r="18" spans="1:8">
      <c r="A18" s="80">
        <f t="shared" si="0"/>
        <v>4</v>
      </c>
      <c r="B18" s="185"/>
      <c r="C18" s="79"/>
      <c r="D18" s="28"/>
      <c r="E18" s="18"/>
      <c r="F18" s="8"/>
      <c r="G18" s="8"/>
      <c r="H18" s="28"/>
    </row>
    <row r="19" spans="1:8">
      <c r="A19" s="80">
        <f t="shared" si="0"/>
        <v>5</v>
      </c>
      <c r="B19" s="186"/>
      <c r="C19" s="79" t="s">
        <v>301</v>
      </c>
      <c r="D19" s="14">
        <f>SUM(D16:D18)</f>
        <v>0</v>
      </c>
      <c r="E19" s="18"/>
      <c r="F19" s="8"/>
      <c r="G19" s="8"/>
      <c r="H19" s="14">
        <f>SUM(H16:H18)</f>
        <v>0</v>
      </c>
    </row>
    <row r="20" spans="1:8">
      <c r="A20" s="80">
        <f t="shared" si="0"/>
        <v>6</v>
      </c>
      <c r="B20" s="186"/>
      <c r="D20" s="10"/>
      <c r="E20" s="18"/>
      <c r="F20" s="8"/>
      <c r="G20" s="8"/>
      <c r="H20" s="10"/>
    </row>
    <row r="21" spans="1:8">
      <c r="A21" s="80">
        <f t="shared" si="0"/>
        <v>7</v>
      </c>
      <c r="B21" s="186"/>
      <c r="C21" s="6" t="s">
        <v>102</v>
      </c>
      <c r="D21" s="10"/>
      <c r="E21" s="18"/>
      <c r="F21" s="8"/>
      <c r="G21" s="8"/>
      <c r="H21" s="10"/>
    </row>
    <row r="22" spans="1:8">
      <c r="A22" s="80">
        <f t="shared" si="0"/>
        <v>8</v>
      </c>
      <c r="B22" s="185">
        <v>32540</v>
      </c>
      <c r="C22" s="79" t="s">
        <v>103</v>
      </c>
      <c r="D22" s="14">
        <v>0</v>
      </c>
      <c r="E22" s="18">
        <v>1</v>
      </c>
      <c r="F22" s="8">
        <f t="shared" ref="F22:G24" si="1">$F$16</f>
        <v>1</v>
      </c>
      <c r="G22" s="8">
        <f t="shared" si="1"/>
        <v>1</v>
      </c>
      <c r="H22" s="10">
        <f t="shared" ref="H22:H24" si="2">D22*E22*F22*G22</f>
        <v>0</v>
      </c>
    </row>
    <row r="23" spans="1:8">
      <c r="A23" s="80">
        <f t="shared" si="0"/>
        <v>9</v>
      </c>
      <c r="B23" s="185">
        <v>33202</v>
      </c>
      <c r="C23" s="79" t="s">
        <v>104</v>
      </c>
      <c r="D23" s="10">
        <v>0</v>
      </c>
      <c r="E23" s="18">
        <v>1</v>
      </c>
      <c r="F23" s="8">
        <f t="shared" si="1"/>
        <v>1</v>
      </c>
      <c r="G23" s="8">
        <f t="shared" si="1"/>
        <v>1</v>
      </c>
      <c r="H23" s="10">
        <f t="shared" si="2"/>
        <v>0</v>
      </c>
    </row>
    <row r="24" spans="1:8">
      <c r="A24" s="80">
        <f t="shared" si="0"/>
        <v>10</v>
      </c>
      <c r="B24" s="185">
        <v>33400</v>
      </c>
      <c r="C24" s="79" t="s">
        <v>105</v>
      </c>
      <c r="D24" s="10">
        <v>0</v>
      </c>
      <c r="E24" s="18">
        <v>1</v>
      </c>
      <c r="F24" s="8">
        <f t="shared" si="1"/>
        <v>1</v>
      </c>
      <c r="G24" s="8">
        <f t="shared" si="1"/>
        <v>1</v>
      </c>
      <c r="H24" s="10">
        <f t="shared" si="2"/>
        <v>0</v>
      </c>
    </row>
    <row r="25" spans="1:8">
      <c r="A25" s="80">
        <f t="shared" si="0"/>
        <v>11</v>
      </c>
      <c r="B25" s="185"/>
      <c r="D25" s="28"/>
      <c r="E25" s="18"/>
      <c r="F25" s="8"/>
      <c r="G25" s="8"/>
      <c r="H25" s="10"/>
    </row>
    <row r="26" spans="1:8">
      <c r="A26" s="80">
        <f t="shared" si="0"/>
        <v>12</v>
      </c>
      <c r="B26" s="185"/>
      <c r="C26" t="s">
        <v>302</v>
      </c>
      <c r="D26" s="14">
        <f>SUM(D22:D25)</f>
        <v>0</v>
      </c>
      <c r="E26" s="18"/>
      <c r="F26" s="8"/>
      <c r="G26" s="8"/>
      <c r="H26" s="14">
        <f>SUM(H22:H25)</f>
        <v>0</v>
      </c>
    </row>
    <row r="27" spans="1:8">
      <c r="A27" s="80">
        <f t="shared" si="0"/>
        <v>13</v>
      </c>
      <c r="B27" s="185"/>
      <c r="C27" s="79"/>
      <c r="D27" s="10"/>
      <c r="E27" s="18"/>
      <c r="F27" s="8"/>
      <c r="G27" s="8"/>
      <c r="H27" s="10"/>
    </row>
    <row r="28" spans="1:8">
      <c r="A28" s="80">
        <f t="shared" si="0"/>
        <v>14</v>
      </c>
      <c r="B28" s="185"/>
      <c r="C28" s="6" t="s">
        <v>107</v>
      </c>
      <c r="D28" s="10"/>
      <c r="E28" s="18"/>
      <c r="F28" s="8"/>
      <c r="G28" s="8"/>
      <c r="H28" s="10"/>
    </row>
    <row r="29" spans="1:8">
      <c r="A29" s="80">
        <f t="shared" si="0"/>
        <v>15</v>
      </c>
      <c r="B29" s="185">
        <v>35010</v>
      </c>
      <c r="C29" s="79" t="s">
        <v>108</v>
      </c>
      <c r="D29" s="14">
        <v>0</v>
      </c>
      <c r="E29" s="18">
        <v>1</v>
      </c>
      <c r="F29" s="8">
        <f t="shared" ref="F29:G45" si="3">$F$16</f>
        <v>1</v>
      </c>
      <c r="G29" s="8">
        <f t="shared" si="3"/>
        <v>1</v>
      </c>
      <c r="H29" s="14">
        <f t="shared" ref="H29:H45" si="4">D29*E29*F29*G29</f>
        <v>0</v>
      </c>
    </row>
    <row r="30" spans="1:8">
      <c r="A30" s="80">
        <f t="shared" si="0"/>
        <v>16</v>
      </c>
      <c r="B30" s="185">
        <v>35020</v>
      </c>
      <c r="C30" s="79" t="s">
        <v>109</v>
      </c>
      <c r="D30" s="10">
        <v>31.834743999999997</v>
      </c>
      <c r="E30" s="18">
        <v>1</v>
      </c>
      <c r="F30" s="8">
        <f t="shared" si="3"/>
        <v>1</v>
      </c>
      <c r="G30" s="8">
        <f t="shared" si="3"/>
        <v>1</v>
      </c>
      <c r="H30" s="10">
        <f t="shared" si="4"/>
        <v>31.834743999999997</v>
      </c>
    </row>
    <row r="31" spans="1:8">
      <c r="A31" s="80">
        <f t="shared" si="0"/>
        <v>17</v>
      </c>
      <c r="B31" s="185">
        <v>35100</v>
      </c>
      <c r="C31" s="79" t="s">
        <v>110</v>
      </c>
      <c r="D31" s="10">
        <v>293.82551599999994</v>
      </c>
      <c r="E31" s="18">
        <v>1</v>
      </c>
      <c r="F31" s="8">
        <f t="shared" si="3"/>
        <v>1</v>
      </c>
      <c r="G31" s="8">
        <f t="shared" si="3"/>
        <v>1</v>
      </c>
      <c r="H31" s="10">
        <f t="shared" si="4"/>
        <v>293.82551599999994</v>
      </c>
    </row>
    <row r="32" spans="1:8">
      <c r="A32" s="80">
        <f t="shared" si="0"/>
        <v>18</v>
      </c>
      <c r="B32" s="185">
        <v>35102</v>
      </c>
      <c r="C32" s="79" t="s">
        <v>111</v>
      </c>
      <c r="D32" s="10">
        <v>3062.0612440000004</v>
      </c>
      <c r="E32" s="18">
        <v>1</v>
      </c>
      <c r="F32" s="8">
        <f t="shared" si="3"/>
        <v>1</v>
      </c>
      <c r="G32" s="8">
        <f t="shared" si="3"/>
        <v>1</v>
      </c>
      <c r="H32" s="10">
        <f t="shared" si="4"/>
        <v>3062.0612440000004</v>
      </c>
    </row>
    <row r="33" spans="1:8">
      <c r="A33" s="80">
        <f t="shared" si="0"/>
        <v>19</v>
      </c>
      <c r="B33" s="185">
        <v>35103</v>
      </c>
      <c r="C33" s="79" t="s">
        <v>112</v>
      </c>
      <c r="D33" s="10">
        <v>254.52218000000005</v>
      </c>
      <c r="E33" s="18">
        <v>1</v>
      </c>
      <c r="F33" s="8">
        <f t="shared" si="3"/>
        <v>1</v>
      </c>
      <c r="G33" s="8">
        <f t="shared" si="3"/>
        <v>1</v>
      </c>
      <c r="H33" s="10">
        <f t="shared" si="4"/>
        <v>254.52218000000005</v>
      </c>
    </row>
    <row r="34" spans="1:8">
      <c r="A34" s="80">
        <f t="shared" si="0"/>
        <v>20</v>
      </c>
      <c r="B34" s="185">
        <v>35104</v>
      </c>
      <c r="C34" s="79" t="s">
        <v>113</v>
      </c>
      <c r="D34" s="10">
        <v>1896.7069140000001</v>
      </c>
      <c r="E34" s="18">
        <v>1</v>
      </c>
      <c r="F34" s="8">
        <f t="shared" si="3"/>
        <v>1</v>
      </c>
      <c r="G34" s="8">
        <f t="shared" si="3"/>
        <v>1</v>
      </c>
      <c r="H34" s="10">
        <f t="shared" si="4"/>
        <v>1896.7069140000001</v>
      </c>
    </row>
    <row r="35" spans="1:8">
      <c r="A35" s="80">
        <f t="shared" si="0"/>
        <v>21</v>
      </c>
      <c r="B35" s="185">
        <v>35200</v>
      </c>
      <c r="C35" s="79" t="s">
        <v>114</v>
      </c>
      <c r="D35" s="10">
        <v>241976.73254433335</v>
      </c>
      <c r="E35" s="18">
        <v>1</v>
      </c>
      <c r="F35" s="8">
        <f t="shared" si="3"/>
        <v>1</v>
      </c>
      <c r="G35" s="8">
        <f t="shared" si="3"/>
        <v>1</v>
      </c>
      <c r="H35" s="10">
        <f t="shared" si="4"/>
        <v>241976.73254433335</v>
      </c>
    </row>
    <row r="36" spans="1:8">
      <c r="A36" s="80">
        <f t="shared" si="0"/>
        <v>22</v>
      </c>
      <c r="B36" s="185">
        <v>35201</v>
      </c>
      <c r="C36" s="79" t="s">
        <v>115</v>
      </c>
      <c r="D36" s="10">
        <v>27199.976640000004</v>
      </c>
      <c r="E36" s="18">
        <v>1</v>
      </c>
      <c r="F36" s="8">
        <f t="shared" si="3"/>
        <v>1</v>
      </c>
      <c r="G36" s="8">
        <f t="shared" si="3"/>
        <v>1</v>
      </c>
      <c r="H36" s="10">
        <f t="shared" si="4"/>
        <v>27199.976640000004</v>
      </c>
    </row>
    <row r="37" spans="1:8">
      <c r="A37" s="80">
        <f t="shared" si="0"/>
        <v>23</v>
      </c>
      <c r="B37" s="185">
        <v>35202</v>
      </c>
      <c r="C37" s="79" t="s">
        <v>116</v>
      </c>
      <c r="D37" s="10">
        <v>9209.5553039999995</v>
      </c>
      <c r="E37" s="18">
        <v>1</v>
      </c>
      <c r="F37" s="8">
        <f t="shared" si="3"/>
        <v>1</v>
      </c>
      <c r="G37" s="8">
        <f t="shared" si="3"/>
        <v>1</v>
      </c>
      <c r="H37" s="10">
        <f t="shared" si="4"/>
        <v>9209.5553039999995</v>
      </c>
    </row>
    <row r="38" spans="1:8">
      <c r="A38" s="80">
        <f t="shared" si="0"/>
        <v>24</v>
      </c>
      <c r="B38" s="185">
        <v>35203</v>
      </c>
      <c r="C38" s="79" t="s">
        <v>117</v>
      </c>
      <c r="D38" s="10">
        <v>23727.661440000007</v>
      </c>
      <c r="E38" s="18">
        <v>1</v>
      </c>
      <c r="F38" s="8">
        <f t="shared" si="3"/>
        <v>1</v>
      </c>
      <c r="G38" s="8">
        <f t="shared" si="3"/>
        <v>1</v>
      </c>
      <c r="H38" s="10">
        <f t="shared" si="4"/>
        <v>23727.661440000007</v>
      </c>
    </row>
    <row r="39" spans="1:8">
      <c r="A39" s="80">
        <f t="shared" si="0"/>
        <v>25</v>
      </c>
      <c r="B39" s="185">
        <v>35210</v>
      </c>
      <c r="C39" s="79" t="s">
        <v>118</v>
      </c>
      <c r="D39" s="10">
        <v>999.76850399999978</v>
      </c>
      <c r="E39" s="18">
        <v>1</v>
      </c>
      <c r="F39" s="8">
        <f t="shared" si="3"/>
        <v>1</v>
      </c>
      <c r="G39" s="8">
        <f t="shared" si="3"/>
        <v>1</v>
      </c>
      <c r="H39" s="10">
        <f t="shared" si="4"/>
        <v>999.76850399999978</v>
      </c>
    </row>
    <row r="40" spans="1:8">
      <c r="A40" s="80">
        <f t="shared" si="0"/>
        <v>26</v>
      </c>
      <c r="B40" s="185">
        <v>35211</v>
      </c>
      <c r="C40" s="79" t="s">
        <v>119</v>
      </c>
      <c r="D40" s="10">
        <v>557.06555400000002</v>
      </c>
      <c r="E40" s="18">
        <v>1</v>
      </c>
      <c r="F40" s="8">
        <f t="shared" si="3"/>
        <v>1</v>
      </c>
      <c r="G40" s="8">
        <f t="shared" si="3"/>
        <v>1</v>
      </c>
      <c r="H40" s="10">
        <f t="shared" si="4"/>
        <v>557.06555400000002</v>
      </c>
    </row>
    <row r="41" spans="1:8">
      <c r="A41" s="80">
        <f t="shared" si="0"/>
        <v>27</v>
      </c>
      <c r="B41" s="185">
        <v>35301</v>
      </c>
      <c r="C41" t="s">
        <v>120</v>
      </c>
      <c r="D41" s="10">
        <v>2209.4146619999997</v>
      </c>
      <c r="E41" s="18">
        <v>1</v>
      </c>
      <c r="F41" s="8">
        <f t="shared" si="3"/>
        <v>1</v>
      </c>
      <c r="G41" s="8">
        <f t="shared" si="3"/>
        <v>1</v>
      </c>
      <c r="H41" s="10">
        <f t="shared" si="4"/>
        <v>2209.4146619999997</v>
      </c>
    </row>
    <row r="42" spans="1:8">
      <c r="A42" s="80">
        <f t="shared" si="0"/>
        <v>28</v>
      </c>
      <c r="B42" s="185">
        <v>35302</v>
      </c>
      <c r="C42" s="79" t="s">
        <v>104</v>
      </c>
      <c r="D42" s="10">
        <v>2637.4181399999998</v>
      </c>
      <c r="E42" s="18">
        <v>1</v>
      </c>
      <c r="F42" s="8">
        <f t="shared" si="3"/>
        <v>1</v>
      </c>
      <c r="G42" s="8">
        <f t="shared" si="3"/>
        <v>1</v>
      </c>
      <c r="H42" s="10">
        <f t="shared" si="4"/>
        <v>2637.4181399999998</v>
      </c>
    </row>
    <row r="43" spans="1:8">
      <c r="A43" s="80">
        <f t="shared" si="0"/>
        <v>29</v>
      </c>
      <c r="B43" s="185">
        <v>35400</v>
      </c>
      <c r="C43" s="79" t="s">
        <v>121</v>
      </c>
      <c r="D43" s="10">
        <v>308926.9772100001</v>
      </c>
      <c r="E43" s="18">
        <v>1</v>
      </c>
      <c r="F43" s="8">
        <f t="shared" si="3"/>
        <v>1</v>
      </c>
      <c r="G43" s="8">
        <f t="shared" si="3"/>
        <v>1</v>
      </c>
      <c r="H43" s="10">
        <f t="shared" si="4"/>
        <v>308926.9772100001</v>
      </c>
    </row>
    <row r="44" spans="1:8">
      <c r="A44" s="80">
        <f t="shared" si="0"/>
        <v>30</v>
      </c>
      <c r="B44" s="185">
        <v>35500</v>
      </c>
      <c r="C44" s="79" t="s">
        <v>122</v>
      </c>
      <c r="D44" s="10">
        <v>5106.6779059999981</v>
      </c>
      <c r="E44" s="18">
        <v>1</v>
      </c>
      <c r="F44" s="8">
        <f t="shared" si="3"/>
        <v>1</v>
      </c>
      <c r="G44" s="8">
        <f t="shared" si="3"/>
        <v>1</v>
      </c>
      <c r="H44" s="10">
        <f t="shared" si="4"/>
        <v>5106.6779059999981</v>
      </c>
    </row>
    <row r="45" spans="1:8">
      <c r="A45" s="80">
        <f t="shared" si="0"/>
        <v>31</v>
      </c>
      <c r="B45" s="185">
        <v>35600</v>
      </c>
      <c r="C45" s="79" t="s">
        <v>123</v>
      </c>
      <c r="D45" s="10">
        <v>33187.446499999998</v>
      </c>
      <c r="E45" s="18">
        <v>1</v>
      </c>
      <c r="F45" s="8">
        <f t="shared" si="3"/>
        <v>1</v>
      </c>
      <c r="G45" s="8">
        <f t="shared" si="3"/>
        <v>1</v>
      </c>
      <c r="H45" s="17">
        <f t="shared" si="4"/>
        <v>33187.446499999998</v>
      </c>
    </row>
    <row r="46" spans="1:8">
      <c r="A46" s="80">
        <f t="shared" si="0"/>
        <v>32</v>
      </c>
      <c r="B46" s="185"/>
      <c r="C46" s="79"/>
      <c r="D46" s="28"/>
      <c r="E46" s="18"/>
      <c r="F46" s="8"/>
      <c r="G46" s="8"/>
      <c r="H46" s="10"/>
    </row>
    <row r="47" spans="1:8">
      <c r="A47" s="80">
        <f t="shared" si="0"/>
        <v>33</v>
      </c>
      <c r="B47" s="185"/>
      <c r="C47" s="79" t="s">
        <v>303</v>
      </c>
      <c r="D47" s="14">
        <f>SUM(D29:D46)</f>
        <v>661277.64500233345</v>
      </c>
      <c r="E47" s="18"/>
      <c r="F47" s="8"/>
      <c r="G47" s="8"/>
      <c r="H47" s="14">
        <f>SUM(H29:H46)</f>
        <v>661277.64500233345</v>
      </c>
    </row>
    <row r="48" spans="1:8">
      <c r="A48" s="80">
        <f t="shared" si="0"/>
        <v>34</v>
      </c>
      <c r="B48" s="185"/>
      <c r="C48" s="79"/>
      <c r="D48" s="10"/>
      <c r="E48" s="18"/>
      <c r="F48" s="8"/>
      <c r="G48" s="8"/>
      <c r="H48" s="10"/>
    </row>
    <row r="49" spans="1:8">
      <c r="A49" s="80">
        <f t="shared" si="0"/>
        <v>35</v>
      </c>
      <c r="B49" s="185"/>
      <c r="C49" s="6" t="s">
        <v>125</v>
      </c>
      <c r="D49" s="10"/>
      <c r="E49" s="18"/>
      <c r="F49" s="8"/>
      <c r="G49" s="8"/>
      <c r="H49" s="10"/>
    </row>
    <row r="50" spans="1:8">
      <c r="A50" s="80">
        <f t="shared" si="0"/>
        <v>36</v>
      </c>
      <c r="B50" s="185">
        <v>36510</v>
      </c>
      <c r="C50" s="79" t="s">
        <v>108</v>
      </c>
      <c r="D50" s="14">
        <v>0</v>
      </c>
      <c r="E50" s="18">
        <v>1</v>
      </c>
      <c r="F50" s="8">
        <f t="shared" ref="F50:G58" si="5">$F$16</f>
        <v>1</v>
      </c>
      <c r="G50" s="8">
        <f t="shared" si="5"/>
        <v>1</v>
      </c>
      <c r="H50" s="14">
        <f t="shared" ref="H50:H58" si="6">D50*E50*F50*G50</f>
        <v>0</v>
      </c>
    </row>
    <row r="51" spans="1:8">
      <c r="A51" s="80">
        <f t="shared" si="0"/>
        <v>37</v>
      </c>
      <c r="B51" s="185">
        <v>36520</v>
      </c>
      <c r="C51" s="79" t="s">
        <v>109</v>
      </c>
      <c r="D51" s="10">
        <v>7376.0620000000026</v>
      </c>
      <c r="E51" s="18">
        <v>1</v>
      </c>
      <c r="F51" s="8">
        <f t="shared" si="5"/>
        <v>1</v>
      </c>
      <c r="G51" s="8">
        <f t="shared" si="5"/>
        <v>1</v>
      </c>
      <c r="H51" s="10">
        <f t="shared" si="6"/>
        <v>7376.0620000000026</v>
      </c>
    </row>
    <row r="52" spans="1:8">
      <c r="A52" s="80">
        <f t="shared" si="0"/>
        <v>38</v>
      </c>
      <c r="B52" s="185">
        <v>36602</v>
      </c>
      <c r="C52" s="79" t="s">
        <v>126</v>
      </c>
      <c r="D52" s="10">
        <v>4495.5153860000009</v>
      </c>
      <c r="E52" s="18">
        <v>1</v>
      </c>
      <c r="F52" s="8">
        <f t="shared" si="5"/>
        <v>1</v>
      </c>
      <c r="G52" s="8">
        <f t="shared" si="5"/>
        <v>1</v>
      </c>
      <c r="H52" s="10">
        <f t="shared" si="6"/>
        <v>4495.5153860000009</v>
      </c>
    </row>
    <row r="53" spans="1:8">
      <c r="A53" s="80">
        <f t="shared" si="0"/>
        <v>39</v>
      </c>
      <c r="B53" s="185">
        <v>36603</v>
      </c>
      <c r="C53" s="79" t="s">
        <v>127</v>
      </c>
      <c r="D53" s="10">
        <v>0</v>
      </c>
      <c r="E53" s="18">
        <v>1</v>
      </c>
      <c r="F53" s="8">
        <f t="shared" si="5"/>
        <v>1</v>
      </c>
      <c r="G53" s="8">
        <f t="shared" si="5"/>
        <v>1</v>
      </c>
      <c r="H53" s="10">
        <f t="shared" si="6"/>
        <v>0</v>
      </c>
    </row>
    <row r="54" spans="1:8">
      <c r="A54" s="80">
        <f t="shared" si="0"/>
        <v>40</v>
      </c>
      <c r="B54" s="185">
        <v>36700</v>
      </c>
      <c r="C54" s="79" t="s">
        <v>128</v>
      </c>
      <c r="D54" s="10">
        <v>1478.3907090000002</v>
      </c>
      <c r="E54" s="18">
        <v>1</v>
      </c>
      <c r="F54" s="8">
        <f t="shared" si="5"/>
        <v>1</v>
      </c>
      <c r="G54" s="8">
        <f t="shared" si="5"/>
        <v>1</v>
      </c>
      <c r="H54" s="10">
        <f t="shared" si="6"/>
        <v>1478.3907090000002</v>
      </c>
    </row>
    <row r="55" spans="1:8">
      <c r="A55" s="80">
        <f t="shared" si="0"/>
        <v>41</v>
      </c>
      <c r="B55" s="185">
        <v>36701</v>
      </c>
      <c r="C55" s="79" t="s">
        <v>129</v>
      </c>
      <c r="D55" s="10">
        <v>384011.50869600003</v>
      </c>
      <c r="E55" s="18">
        <v>1</v>
      </c>
      <c r="F55" s="8">
        <f t="shared" si="5"/>
        <v>1</v>
      </c>
      <c r="G55" s="8">
        <f t="shared" si="5"/>
        <v>1</v>
      </c>
      <c r="H55" s="10">
        <f t="shared" si="6"/>
        <v>384011.50869600003</v>
      </c>
    </row>
    <row r="56" spans="1:8">
      <c r="A56" s="80">
        <f t="shared" si="0"/>
        <v>42</v>
      </c>
      <c r="B56" s="185">
        <v>36703</v>
      </c>
      <c r="C56" t="s">
        <v>130</v>
      </c>
      <c r="D56" s="10">
        <v>0</v>
      </c>
      <c r="E56" s="18">
        <v>1</v>
      </c>
      <c r="F56" s="8">
        <f t="shared" si="5"/>
        <v>1</v>
      </c>
      <c r="G56" s="8">
        <f t="shared" si="5"/>
        <v>1</v>
      </c>
      <c r="H56" s="10">
        <f t="shared" si="6"/>
        <v>0</v>
      </c>
    </row>
    <row r="57" spans="1:8">
      <c r="A57" s="80">
        <f t="shared" si="0"/>
        <v>43</v>
      </c>
      <c r="B57" s="185">
        <v>36900</v>
      </c>
      <c r="C57" s="79" t="s">
        <v>131</v>
      </c>
      <c r="D57" s="10">
        <v>35792.614281000009</v>
      </c>
      <c r="E57" s="18">
        <v>1</v>
      </c>
      <c r="F57" s="8">
        <f t="shared" si="5"/>
        <v>1</v>
      </c>
      <c r="G57" s="8">
        <f t="shared" si="5"/>
        <v>1</v>
      </c>
      <c r="H57" s="10">
        <f t="shared" si="6"/>
        <v>35792.614281000009</v>
      </c>
    </row>
    <row r="58" spans="1:8">
      <c r="A58" s="80">
        <f t="shared" si="0"/>
        <v>44</v>
      </c>
      <c r="B58" s="185">
        <v>36901</v>
      </c>
      <c r="C58" s="79" t="s">
        <v>131</v>
      </c>
      <c r="D58" s="10">
        <v>40624.037291000008</v>
      </c>
      <c r="E58" s="18">
        <v>1</v>
      </c>
      <c r="F58" s="8">
        <f t="shared" si="5"/>
        <v>1</v>
      </c>
      <c r="G58" s="8">
        <f t="shared" si="5"/>
        <v>1</v>
      </c>
      <c r="H58" s="17">
        <f t="shared" si="6"/>
        <v>40624.037291000008</v>
      </c>
    </row>
    <row r="59" spans="1:8">
      <c r="A59" s="80">
        <f t="shared" si="0"/>
        <v>45</v>
      </c>
      <c r="B59" s="185"/>
      <c r="C59" s="79"/>
      <c r="D59" s="28"/>
      <c r="E59" s="18"/>
      <c r="F59" s="8"/>
      <c r="G59" s="8"/>
      <c r="H59" s="10"/>
    </row>
    <row r="60" spans="1:8">
      <c r="A60" s="80">
        <f t="shared" si="0"/>
        <v>46</v>
      </c>
      <c r="B60" s="186"/>
      <c r="C60" s="79" t="s">
        <v>304</v>
      </c>
      <c r="D60" s="14">
        <f>SUM(D50:D59)</f>
        <v>473778.12836300005</v>
      </c>
      <c r="E60" s="18"/>
      <c r="F60" s="8"/>
      <c r="G60" s="8"/>
      <c r="H60" s="14">
        <f>SUM(H50:H59)</f>
        <v>473778.12836300005</v>
      </c>
    </row>
    <row r="61" spans="1:8">
      <c r="A61" s="80">
        <f t="shared" si="0"/>
        <v>47</v>
      </c>
      <c r="B61" s="186"/>
      <c r="D61" s="10"/>
      <c r="E61" s="18"/>
      <c r="F61" s="8"/>
      <c r="G61" s="8"/>
      <c r="H61" s="10"/>
    </row>
    <row r="62" spans="1:8">
      <c r="A62" s="80">
        <f t="shared" si="0"/>
        <v>48</v>
      </c>
      <c r="B62" s="186"/>
      <c r="C62" s="6" t="s">
        <v>133</v>
      </c>
      <c r="D62" s="10"/>
      <c r="E62" s="18"/>
      <c r="F62" s="8"/>
      <c r="G62" s="8"/>
      <c r="H62" s="10"/>
    </row>
    <row r="63" spans="1:8">
      <c r="A63" s="80">
        <f t="shared" si="0"/>
        <v>49</v>
      </c>
      <c r="B63" s="185">
        <v>37400</v>
      </c>
      <c r="C63" s="79" t="s">
        <v>134</v>
      </c>
      <c r="D63" s="14">
        <v>0</v>
      </c>
      <c r="E63" s="18">
        <v>1</v>
      </c>
      <c r="F63" s="8">
        <f t="shared" ref="F63:G84" si="7">$F$16</f>
        <v>1</v>
      </c>
      <c r="G63" s="8">
        <f t="shared" si="7"/>
        <v>1</v>
      </c>
      <c r="H63" s="14">
        <f t="shared" ref="H63:H84" si="8">D63*E63*F63*G63</f>
        <v>0</v>
      </c>
    </row>
    <row r="64" spans="1:8">
      <c r="A64" s="80">
        <f t="shared" si="0"/>
        <v>50</v>
      </c>
      <c r="B64" s="185">
        <v>37401</v>
      </c>
      <c r="C64" s="79" t="s">
        <v>108</v>
      </c>
      <c r="D64" s="10">
        <v>0</v>
      </c>
      <c r="E64" s="18">
        <v>1</v>
      </c>
      <c r="F64" s="8">
        <f t="shared" si="7"/>
        <v>1</v>
      </c>
      <c r="G64" s="8">
        <f t="shared" si="7"/>
        <v>1</v>
      </c>
      <c r="H64" s="10">
        <f t="shared" si="8"/>
        <v>0</v>
      </c>
    </row>
    <row r="65" spans="1:8">
      <c r="A65" s="80">
        <f t="shared" si="0"/>
        <v>51</v>
      </c>
      <c r="B65" s="185">
        <v>37402</v>
      </c>
      <c r="C65" s="79" t="s">
        <v>135</v>
      </c>
      <c r="D65" s="10">
        <v>54463.723827000002</v>
      </c>
      <c r="E65" s="18">
        <v>1</v>
      </c>
      <c r="F65" s="8">
        <f t="shared" si="7"/>
        <v>1</v>
      </c>
      <c r="G65" s="8">
        <f t="shared" si="7"/>
        <v>1</v>
      </c>
      <c r="H65" s="10">
        <f t="shared" si="8"/>
        <v>54463.723827000002</v>
      </c>
    </row>
    <row r="66" spans="1:8">
      <c r="A66" s="80">
        <f t="shared" si="0"/>
        <v>52</v>
      </c>
      <c r="B66" s="185">
        <v>37403</v>
      </c>
      <c r="C66" s="79" t="s">
        <v>136</v>
      </c>
      <c r="D66" s="10">
        <v>0</v>
      </c>
      <c r="E66" s="18">
        <v>1</v>
      </c>
      <c r="F66" s="8">
        <f t="shared" si="7"/>
        <v>1</v>
      </c>
      <c r="G66" s="8">
        <f t="shared" si="7"/>
        <v>1</v>
      </c>
      <c r="H66" s="10">
        <f t="shared" si="8"/>
        <v>0</v>
      </c>
    </row>
    <row r="67" spans="1:8">
      <c r="A67" s="80">
        <f t="shared" si="0"/>
        <v>53</v>
      </c>
      <c r="B67" s="185">
        <v>37500</v>
      </c>
      <c r="C67" s="79" t="s">
        <v>126</v>
      </c>
      <c r="D67" s="10">
        <v>4840.8125759999984</v>
      </c>
      <c r="E67" s="18">
        <v>1</v>
      </c>
      <c r="F67" s="8">
        <f t="shared" si="7"/>
        <v>1</v>
      </c>
      <c r="G67" s="8">
        <f t="shared" si="7"/>
        <v>1</v>
      </c>
      <c r="H67" s="10">
        <f t="shared" si="8"/>
        <v>4840.8125759999984</v>
      </c>
    </row>
    <row r="68" spans="1:8">
      <c r="A68" s="80">
        <f t="shared" si="0"/>
        <v>54</v>
      </c>
      <c r="B68" s="185">
        <v>37501</v>
      </c>
      <c r="C68" s="79" t="s">
        <v>137</v>
      </c>
      <c r="D68" s="10">
        <v>1437.3810720000004</v>
      </c>
      <c r="E68" s="18">
        <v>1</v>
      </c>
      <c r="F68" s="8">
        <f t="shared" si="7"/>
        <v>1</v>
      </c>
      <c r="G68" s="8">
        <f t="shared" si="7"/>
        <v>1</v>
      </c>
      <c r="H68" s="10">
        <f t="shared" si="8"/>
        <v>1437.3810720000004</v>
      </c>
    </row>
    <row r="69" spans="1:8">
      <c r="A69" s="80">
        <f t="shared" si="0"/>
        <v>55</v>
      </c>
      <c r="B69" s="185">
        <v>37502</v>
      </c>
      <c r="C69" s="79" t="s">
        <v>135</v>
      </c>
      <c r="D69" s="10">
        <v>666.2043359999999</v>
      </c>
      <c r="E69" s="18">
        <v>1</v>
      </c>
      <c r="F69" s="8">
        <f t="shared" si="7"/>
        <v>1</v>
      </c>
      <c r="G69" s="8">
        <f t="shared" si="7"/>
        <v>1</v>
      </c>
      <c r="H69" s="10">
        <f t="shared" si="8"/>
        <v>666.2043359999999</v>
      </c>
    </row>
    <row r="70" spans="1:8">
      <c r="A70" s="80">
        <f t="shared" si="0"/>
        <v>56</v>
      </c>
      <c r="B70" s="185">
        <v>37503</v>
      </c>
      <c r="C70" s="79" t="s">
        <v>138</v>
      </c>
      <c r="D70" s="10">
        <v>57.67315199999998</v>
      </c>
      <c r="E70" s="18">
        <v>1</v>
      </c>
      <c r="F70" s="8">
        <f t="shared" si="7"/>
        <v>1</v>
      </c>
      <c r="G70" s="8">
        <f t="shared" si="7"/>
        <v>1</v>
      </c>
      <c r="H70" s="10">
        <f t="shared" si="8"/>
        <v>57.67315199999998</v>
      </c>
    </row>
    <row r="71" spans="1:8">
      <c r="A71" s="80">
        <f t="shared" si="0"/>
        <v>57</v>
      </c>
      <c r="B71" s="185">
        <v>37600</v>
      </c>
      <c r="C71" s="79" t="s">
        <v>128</v>
      </c>
      <c r="D71" s="10">
        <v>159291.98034399995</v>
      </c>
      <c r="E71" s="18">
        <v>1</v>
      </c>
      <c r="F71" s="8">
        <f t="shared" si="7"/>
        <v>1</v>
      </c>
      <c r="G71" s="8">
        <f t="shared" si="7"/>
        <v>1</v>
      </c>
      <c r="H71" s="10">
        <f t="shared" si="8"/>
        <v>159291.98034399995</v>
      </c>
    </row>
    <row r="72" spans="1:8">
      <c r="A72" s="80">
        <f t="shared" si="0"/>
        <v>58</v>
      </c>
      <c r="B72" s="185">
        <v>37601</v>
      </c>
      <c r="C72" s="79" t="s">
        <v>129</v>
      </c>
      <c r="D72" s="10">
        <v>3554206.9545690822</v>
      </c>
      <c r="E72" s="18">
        <v>1</v>
      </c>
      <c r="F72" s="8">
        <f t="shared" si="7"/>
        <v>1</v>
      </c>
      <c r="G72" s="8">
        <f t="shared" si="7"/>
        <v>1</v>
      </c>
      <c r="H72" s="10">
        <f t="shared" si="8"/>
        <v>3554206.9545690822</v>
      </c>
    </row>
    <row r="73" spans="1:8">
      <c r="A73" s="80">
        <f t="shared" si="0"/>
        <v>59</v>
      </c>
      <c r="B73" s="185">
        <v>37602</v>
      </c>
      <c r="C73" s="79" t="s">
        <v>139</v>
      </c>
      <c r="D73" s="10">
        <v>3416357.1997054447</v>
      </c>
      <c r="E73" s="18">
        <v>1</v>
      </c>
      <c r="F73" s="8">
        <f t="shared" si="7"/>
        <v>1</v>
      </c>
      <c r="G73" s="8">
        <f t="shared" si="7"/>
        <v>1</v>
      </c>
      <c r="H73" s="10">
        <f t="shared" si="8"/>
        <v>3416357.1997054447</v>
      </c>
    </row>
    <row r="74" spans="1:8">
      <c r="A74" s="80">
        <f t="shared" si="0"/>
        <v>60</v>
      </c>
      <c r="B74" s="185">
        <v>37603</v>
      </c>
      <c r="C74" s="79" t="s">
        <v>130</v>
      </c>
      <c r="D74" s="10">
        <v>200719.77823478717</v>
      </c>
      <c r="E74" s="18">
        <v>1</v>
      </c>
      <c r="F74" s="8">
        <f t="shared" si="7"/>
        <v>1</v>
      </c>
      <c r="G74" s="8">
        <f t="shared" si="7"/>
        <v>1</v>
      </c>
      <c r="H74" s="10">
        <f t="shared" si="8"/>
        <v>200719.77823478717</v>
      </c>
    </row>
    <row r="75" spans="1:8">
      <c r="A75" s="80">
        <f t="shared" si="0"/>
        <v>61</v>
      </c>
      <c r="B75" s="185">
        <v>37604</v>
      </c>
      <c r="C75" s="79" t="s">
        <v>140</v>
      </c>
      <c r="D75" s="10">
        <v>339493.96050000004</v>
      </c>
      <c r="E75" s="18">
        <v>1</v>
      </c>
      <c r="F75" s="8">
        <f t="shared" si="7"/>
        <v>1</v>
      </c>
      <c r="G75" s="8">
        <f t="shared" si="7"/>
        <v>1</v>
      </c>
      <c r="H75" s="10">
        <f t="shared" si="8"/>
        <v>339493.96050000004</v>
      </c>
    </row>
    <row r="76" spans="1:8">
      <c r="A76" s="80">
        <f t="shared" si="0"/>
        <v>62</v>
      </c>
      <c r="B76" s="185">
        <v>37800</v>
      </c>
      <c r="C76" s="79" t="s">
        <v>141</v>
      </c>
      <c r="D76" s="10">
        <v>573607.41388065461</v>
      </c>
      <c r="E76" s="18">
        <v>1</v>
      </c>
      <c r="F76" s="8">
        <f t="shared" si="7"/>
        <v>1</v>
      </c>
      <c r="G76" s="8">
        <f t="shared" si="7"/>
        <v>1</v>
      </c>
      <c r="H76" s="10">
        <f t="shared" si="8"/>
        <v>573607.41388065461</v>
      </c>
    </row>
    <row r="77" spans="1:8">
      <c r="A77" s="80">
        <f t="shared" si="0"/>
        <v>63</v>
      </c>
      <c r="B77" s="185">
        <v>37900</v>
      </c>
      <c r="C77" s="79" t="s">
        <v>142</v>
      </c>
      <c r="D77" s="10">
        <v>214734.78719933334</v>
      </c>
      <c r="E77" s="18">
        <v>1</v>
      </c>
      <c r="F77" s="8">
        <f t="shared" si="7"/>
        <v>1</v>
      </c>
      <c r="G77" s="8">
        <f t="shared" si="7"/>
        <v>1</v>
      </c>
      <c r="H77" s="10">
        <f t="shared" si="8"/>
        <v>214734.78719933334</v>
      </c>
    </row>
    <row r="78" spans="1:8">
      <c r="A78" s="80">
        <f t="shared" si="0"/>
        <v>64</v>
      </c>
      <c r="B78" s="185">
        <v>37905</v>
      </c>
      <c r="C78" s="79" t="s">
        <v>143</v>
      </c>
      <c r="D78" s="10">
        <v>37286.965695000014</v>
      </c>
      <c r="E78" s="18">
        <v>1</v>
      </c>
      <c r="F78" s="8">
        <f t="shared" si="7"/>
        <v>1</v>
      </c>
      <c r="G78" s="8">
        <f t="shared" si="7"/>
        <v>1</v>
      </c>
      <c r="H78" s="10">
        <f t="shared" si="8"/>
        <v>37286.965695000014</v>
      </c>
    </row>
    <row r="79" spans="1:8">
      <c r="A79" s="80">
        <f t="shared" si="0"/>
        <v>65</v>
      </c>
      <c r="B79" s="185">
        <v>38000</v>
      </c>
      <c r="C79" s="79" t="s">
        <v>144</v>
      </c>
      <c r="D79" s="10">
        <v>4814131.1520873755</v>
      </c>
      <c r="E79" s="18">
        <v>1</v>
      </c>
      <c r="F79" s="8">
        <f t="shared" si="7"/>
        <v>1</v>
      </c>
      <c r="G79" s="8">
        <f t="shared" si="7"/>
        <v>1</v>
      </c>
      <c r="H79" s="10">
        <f t="shared" si="8"/>
        <v>4814131.1520873755</v>
      </c>
    </row>
    <row r="80" spans="1:8">
      <c r="A80" s="80">
        <f t="shared" si="0"/>
        <v>66</v>
      </c>
      <c r="B80" s="185">
        <v>38100</v>
      </c>
      <c r="C80" s="79" t="s">
        <v>145</v>
      </c>
      <c r="D80" s="10">
        <v>2722921.7739484697</v>
      </c>
      <c r="E80" s="18">
        <v>1</v>
      </c>
      <c r="F80" s="8">
        <f t="shared" si="7"/>
        <v>1</v>
      </c>
      <c r="G80" s="8">
        <f t="shared" si="7"/>
        <v>1</v>
      </c>
      <c r="H80" s="10">
        <f t="shared" si="8"/>
        <v>2722921.7739484697</v>
      </c>
    </row>
    <row r="81" spans="1:13">
      <c r="A81" s="80">
        <f t="shared" ref="A81:A144" si="9">A80+1</f>
        <v>67</v>
      </c>
      <c r="B81" s="185">
        <v>38200</v>
      </c>
      <c r="C81" s="79" t="s">
        <v>146</v>
      </c>
      <c r="D81" s="10">
        <v>2026363.401921236</v>
      </c>
      <c r="E81" s="18">
        <v>1</v>
      </c>
      <c r="F81" s="8">
        <f t="shared" si="7"/>
        <v>1</v>
      </c>
      <c r="G81" s="8">
        <f t="shared" si="7"/>
        <v>1</v>
      </c>
      <c r="H81" s="10">
        <f t="shared" si="8"/>
        <v>2026363.401921236</v>
      </c>
    </row>
    <row r="82" spans="1:13">
      <c r="A82" s="80">
        <f t="shared" si="9"/>
        <v>68</v>
      </c>
      <c r="B82" s="185">
        <v>38300</v>
      </c>
      <c r="C82" s="79" t="s">
        <v>147</v>
      </c>
      <c r="D82" s="10">
        <v>124799.19010000002</v>
      </c>
      <c r="E82" s="18">
        <v>1</v>
      </c>
      <c r="F82" s="8">
        <f t="shared" si="7"/>
        <v>1</v>
      </c>
      <c r="G82" s="8">
        <f t="shared" si="7"/>
        <v>1</v>
      </c>
      <c r="H82" s="10">
        <f t="shared" si="8"/>
        <v>124799.19010000002</v>
      </c>
    </row>
    <row r="83" spans="1:13">
      <c r="A83" s="80">
        <f t="shared" si="9"/>
        <v>69</v>
      </c>
      <c r="B83" s="185">
        <v>38400</v>
      </c>
      <c r="C83" s="79" t="s">
        <v>148</v>
      </c>
      <c r="D83" s="10">
        <v>12401.484512000003</v>
      </c>
      <c r="E83" s="18">
        <v>1</v>
      </c>
      <c r="F83" s="8">
        <f t="shared" si="7"/>
        <v>1</v>
      </c>
      <c r="G83" s="8">
        <f t="shared" si="7"/>
        <v>1</v>
      </c>
      <c r="H83" s="10">
        <f t="shared" si="8"/>
        <v>12401.484512000003</v>
      </c>
    </row>
    <row r="84" spans="1:13">
      <c r="A84" s="80">
        <f t="shared" si="9"/>
        <v>70</v>
      </c>
      <c r="B84" s="185">
        <v>38500</v>
      </c>
      <c r="C84" s="79" t="s">
        <v>149</v>
      </c>
      <c r="D84" s="17">
        <v>97339.928040000013</v>
      </c>
      <c r="E84" s="18">
        <v>1</v>
      </c>
      <c r="F84" s="8">
        <f t="shared" si="7"/>
        <v>1</v>
      </c>
      <c r="G84" s="8">
        <f t="shared" si="7"/>
        <v>1</v>
      </c>
      <c r="H84" s="17">
        <f t="shared" si="8"/>
        <v>97339.928040000013</v>
      </c>
      <c r="M84" s="187"/>
    </row>
    <row r="85" spans="1:13">
      <c r="A85" s="80">
        <f t="shared" si="9"/>
        <v>71</v>
      </c>
      <c r="B85" s="185"/>
      <c r="C85" s="79"/>
      <c r="D85" s="28"/>
      <c r="E85" s="18"/>
      <c r="F85" s="8"/>
      <c r="G85" s="8"/>
      <c r="H85" s="28"/>
    </row>
    <row r="86" spans="1:13">
      <c r="A86" s="80">
        <f t="shared" si="9"/>
        <v>72</v>
      </c>
      <c r="B86" s="185"/>
      <c r="C86" s="79" t="s">
        <v>305</v>
      </c>
      <c r="D86" s="14">
        <f>SUM(D63:D85)</f>
        <v>18355121.765700385</v>
      </c>
      <c r="E86" s="18"/>
      <c r="F86" s="8"/>
      <c r="G86" s="8"/>
      <c r="H86" s="14">
        <f>SUM(H63:H85)</f>
        <v>18355121.765700385</v>
      </c>
    </row>
    <row r="87" spans="1:13">
      <c r="A87" s="80">
        <f t="shared" si="9"/>
        <v>73</v>
      </c>
      <c r="B87" s="185"/>
      <c r="C87" s="79"/>
      <c r="D87" s="10"/>
      <c r="E87" s="18"/>
      <c r="F87" s="8"/>
      <c r="G87" s="8"/>
      <c r="H87" s="10"/>
    </row>
    <row r="88" spans="1:13">
      <c r="A88" s="80">
        <f t="shared" si="9"/>
        <v>74</v>
      </c>
      <c r="B88" s="186"/>
      <c r="C88" s="6" t="s">
        <v>178</v>
      </c>
      <c r="D88" s="10"/>
      <c r="E88" s="18"/>
      <c r="F88" s="8"/>
      <c r="G88" s="8"/>
      <c r="H88" s="10"/>
    </row>
    <row r="89" spans="1:13">
      <c r="A89" s="80">
        <f t="shared" si="9"/>
        <v>75</v>
      </c>
      <c r="B89" s="185">
        <v>38900</v>
      </c>
      <c r="C89" s="79" t="s">
        <v>241</v>
      </c>
      <c r="D89" s="14">
        <v>0</v>
      </c>
      <c r="E89" s="18">
        <v>1</v>
      </c>
      <c r="F89" s="8">
        <f t="shared" ref="F89:G107" si="10">$F$16</f>
        <v>1</v>
      </c>
      <c r="G89" s="8">
        <f t="shared" si="10"/>
        <v>1</v>
      </c>
      <c r="H89" s="14">
        <f t="shared" ref="H89:H114" si="11">D89*E89*F89*G89</f>
        <v>0</v>
      </c>
    </row>
    <row r="90" spans="1:13">
      <c r="A90" s="80">
        <f t="shared" si="9"/>
        <v>76</v>
      </c>
      <c r="B90" s="185">
        <v>39000</v>
      </c>
      <c r="C90" s="79" t="s">
        <v>242</v>
      </c>
      <c r="D90" s="10">
        <v>225186.09597900006</v>
      </c>
      <c r="E90" s="18">
        <v>1</v>
      </c>
      <c r="F90" s="8">
        <f t="shared" si="10"/>
        <v>1</v>
      </c>
      <c r="G90" s="8">
        <f t="shared" si="10"/>
        <v>1</v>
      </c>
      <c r="H90" s="10">
        <f t="shared" si="11"/>
        <v>225186.09597900006</v>
      </c>
    </row>
    <row r="91" spans="1:13">
      <c r="A91" s="80">
        <f t="shared" si="9"/>
        <v>77</v>
      </c>
      <c r="B91" s="185">
        <v>39002</v>
      </c>
      <c r="C91" s="79" t="s">
        <v>243</v>
      </c>
      <c r="D91" s="10">
        <v>4206.6908549999998</v>
      </c>
      <c r="E91" s="18">
        <v>1</v>
      </c>
      <c r="F91" s="8">
        <f t="shared" si="10"/>
        <v>1</v>
      </c>
      <c r="G91" s="8">
        <f t="shared" si="10"/>
        <v>1</v>
      </c>
      <c r="H91" s="10">
        <f t="shared" si="11"/>
        <v>4206.6908549999998</v>
      </c>
    </row>
    <row r="92" spans="1:13">
      <c r="A92" s="80">
        <f t="shared" si="9"/>
        <v>78</v>
      </c>
      <c r="B92" s="185">
        <v>39003</v>
      </c>
      <c r="C92" s="79" t="s">
        <v>244</v>
      </c>
      <c r="D92" s="10">
        <v>21302.215920000002</v>
      </c>
      <c r="E92" s="18">
        <v>1</v>
      </c>
      <c r="F92" s="8">
        <f t="shared" si="10"/>
        <v>1</v>
      </c>
      <c r="G92" s="8">
        <f t="shared" si="10"/>
        <v>1</v>
      </c>
      <c r="H92" s="10">
        <f t="shared" si="11"/>
        <v>21302.215920000002</v>
      </c>
    </row>
    <row r="93" spans="1:13">
      <c r="A93" s="80">
        <f t="shared" si="9"/>
        <v>79</v>
      </c>
      <c r="B93" s="185">
        <v>39004</v>
      </c>
      <c r="C93" s="79" t="s">
        <v>245</v>
      </c>
      <c r="D93" s="10">
        <v>553.16739800000005</v>
      </c>
      <c r="E93" s="18">
        <v>1</v>
      </c>
      <c r="F93" s="8">
        <f t="shared" si="10"/>
        <v>1</v>
      </c>
      <c r="G93" s="8">
        <f t="shared" si="10"/>
        <v>1</v>
      </c>
      <c r="H93" s="10">
        <f t="shared" si="11"/>
        <v>553.16739800000005</v>
      </c>
    </row>
    <row r="94" spans="1:13">
      <c r="A94" s="80">
        <f t="shared" si="9"/>
        <v>80</v>
      </c>
      <c r="B94" s="185">
        <v>39009</v>
      </c>
      <c r="C94" s="79" t="s">
        <v>246</v>
      </c>
      <c r="D94" s="10">
        <v>0</v>
      </c>
      <c r="E94" s="18">
        <v>1</v>
      </c>
      <c r="F94" s="8">
        <f t="shared" si="10"/>
        <v>1</v>
      </c>
      <c r="G94" s="8">
        <f t="shared" si="10"/>
        <v>1</v>
      </c>
      <c r="H94" s="10">
        <f t="shared" si="11"/>
        <v>0</v>
      </c>
    </row>
    <row r="95" spans="1:13">
      <c r="A95" s="80">
        <f t="shared" si="9"/>
        <v>81</v>
      </c>
      <c r="B95" s="185">
        <v>39100</v>
      </c>
      <c r="C95" s="79" t="s">
        <v>247</v>
      </c>
      <c r="D95" s="10">
        <v>90846.930999999997</v>
      </c>
      <c r="E95" s="18">
        <v>1</v>
      </c>
      <c r="F95" s="8">
        <f t="shared" si="10"/>
        <v>1</v>
      </c>
      <c r="G95" s="8">
        <f t="shared" si="10"/>
        <v>1</v>
      </c>
      <c r="H95" s="10">
        <f t="shared" si="11"/>
        <v>90846.930999999997</v>
      </c>
    </row>
    <row r="96" spans="1:13">
      <c r="A96" s="80">
        <f t="shared" si="9"/>
        <v>82</v>
      </c>
      <c r="B96" s="185">
        <v>39103</v>
      </c>
      <c r="C96" s="79" t="s">
        <v>156</v>
      </c>
      <c r="D96" s="10">
        <v>0</v>
      </c>
      <c r="E96" s="18">
        <v>1</v>
      </c>
      <c r="F96" s="8">
        <f t="shared" si="10"/>
        <v>1</v>
      </c>
      <c r="G96" s="8">
        <f t="shared" si="10"/>
        <v>1</v>
      </c>
      <c r="H96" s="10">
        <f t="shared" si="11"/>
        <v>0</v>
      </c>
    </row>
    <row r="97" spans="1:8">
      <c r="A97" s="80">
        <f t="shared" si="9"/>
        <v>83</v>
      </c>
      <c r="B97" s="185">
        <v>39200</v>
      </c>
      <c r="C97" s="79" t="s">
        <v>248</v>
      </c>
      <c r="D97" s="10">
        <v>8043.3313900000003</v>
      </c>
      <c r="E97" s="18">
        <v>0.31222190451541731</v>
      </c>
      <c r="F97" s="8">
        <f t="shared" si="10"/>
        <v>1</v>
      </c>
      <c r="G97" s="8">
        <f t="shared" si="10"/>
        <v>1</v>
      </c>
      <c r="H97" s="10">
        <f t="shared" si="11"/>
        <v>2511.3042452344389</v>
      </c>
    </row>
    <row r="98" spans="1:8">
      <c r="A98" s="80">
        <f t="shared" si="9"/>
        <v>84</v>
      </c>
      <c r="B98" s="185">
        <v>39202</v>
      </c>
      <c r="C98" s="79" t="s">
        <v>249</v>
      </c>
      <c r="D98" s="10">
        <v>1628.1855800000001</v>
      </c>
      <c r="E98" s="18">
        <v>0.31222190451541731</v>
      </c>
      <c r="F98" s="8">
        <f t="shared" si="10"/>
        <v>1</v>
      </c>
      <c r="G98" s="8">
        <f t="shared" si="10"/>
        <v>1</v>
      </c>
      <c r="H98" s="10">
        <f t="shared" si="11"/>
        <v>508.35520269213936</v>
      </c>
    </row>
    <row r="99" spans="1:8">
      <c r="A99" s="80">
        <f t="shared" si="9"/>
        <v>85</v>
      </c>
      <c r="B99" s="185">
        <v>39400</v>
      </c>
      <c r="C99" s="79" t="s">
        <v>250</v>
      </c>
      <c r="D99" s="10">
        <v>449666.06005100947</v>
      </c>
      <c r="E99" s="18">
        <v>0.37663983213160257</v>
      </c>
      <c r="F99" s="8">
        <f t="shared" si="10"/>
        <v>1</v>
      </c>
      <c r="G99" s="8">
        <f t="shared" si="10"/>
        <v>1</v>
      </c>
      <c r="H99" s="10">
        <f t="shared" si="11"/>
        <v>169362.14937289132</v>
      </c>
    </row>
    <row r="100" spans="1:8">
      <c r="A100" s="80">
        <f t="shared" si="9"/>
        <v>86</v>
      </c>
      <c r="B100" s="185">
        <v>39603</v>
      </c>
      <c r="C100" s="79" t="s">
        <v>251</v>
      </c>
      <c r="D100" s="10">
        <v>0</v>
      </c>
      <c r="E100" s="18">
        <v>0.02</v>
      </c>
      <c r="F100" s="8">
        <f t="shared" si="10"/>
        <v>1</v>
      </c>
      <c r="G100" s="8">
        <f t="shared" si="10"/>
        <v>1</v>
      </c>
      <c r="H100" s="10">
        <f t="shared" si="11"/>
        <v>0</v>
      </c>
    </row>
    <row r="101" spans="1:8">
      <c r="A101" s="80">
        <f t="shared" si="9"/>
        <v>87</v>
      </c>
      <c r="B101" s="185">
        <v>39604</v>
      </c>
      <c r="C101" s="79" t="s">
        <v>252</v>
      </c>
      <c r="D101" s="10">
        <v>0</v>
      </c>
      <c r="E101" s="18">
        <v>0.02</v>
      </c>
      <c r="F101" s="8">
        <f t="shared" si="10"/>
        <v>1</v>
      </c>
      <c r="G101" s="8">
        <f t="shared" si="10"/>
        <v>1</v>
      </c>
      <c r="H101" s="10">
        <f t="shared" si="11"/>
        <v>0</v>
      </c>
    </row>
    <row r="102" spans="1:8">
      <c r="A102" s="80">
        <f t="shared" si="9"/>
        <v>88</v>
      </c>
      <c r="B102" s="185">
        <v>39605</v>
      </c>
      <c r="C102" s="79" t="s">
        <v>253</v>
      </c>
      <c r="D102" s="10">
        <v>0</v>
      </c>
      <c r="E102" s="18">
        <v>0.02</v>
      </c>
      <c r="F102" s="8">
        <f t="shared" si="10"/>
        <v>1</v>
      </c>
      <c r="G102" s="8">
        <f t="shared" si="10"/>
        <v>1</v>
      </c>
      <c r="H102" s="10">
        <f t="shared" si="11"/>
        <v>0</v>
      </c>
    </row>
    <row r="103" spans="1:8">
      <c r="A103" s="80">
        <f t="shared" si="9"/>
        <v>89</v>
      </c>
      <c r="B103" s="185">
        <v>39700</v>
      </c>
      <c r="C103" s="79" t="s">
        <v>254</v>
      </c>
      <c r="D103" s="10">
        <v>28943.645256999993</v>
      </c>
      <c r="E103" s="18">
        <v>1</v>
      </c>
      <c r="F103" s="8">
        <f t="shared" si="10"/>
        <v>1</v>
      </c>
      <c r="G103" s="8">
        <f t="shared" si="10"/>
        <v>1</v>
      </c>
      <c r="H103" s="10">
        <f t="shared" si="11"/>
        <v>28943.645256999993</v>
      </c>
    </row>
    <row r="104" spans="1:8">
      <c r="A104" s="80">
        <f t="shared" si="9"/>
        <v>90</v>
      </c>
      <c r="B104" s="186">
        <v>39701</v>
      </c>
      <c r="C104" s="79" t="s">
        <v>164</v>
      </c>
      <c r="D104" s="10">
        <v>0</v>
      </c>
      <c r="E104" s="18">
        <v>1</v>
      </c>
      <c r="F104" s="8">
        <f t="shared" si="10"/>
        <v>1</v>
      </c>
      <c r="G104" s="8">
        <f t="shared" si="10"/>
        <v>1</v>
      </c>
      <c r="H104" s="10">
        <f t="shared" si="11"/>
        <v>0</v>
      </c>
    </row>
    <row r="105" spans="1:8">
      <c r="A105" s="80">
        <f t="shared" si="9"/>
        <v>91</v>
      </c>
      <c r="B105" s="186">
        <v>39702</v>
      </c>
      <c r="C105" t="s">
        <v>164</v>
      </c>
      <c r="D105" s="10">
        <v>0</v>
      </c>
      <c r="E105" s="18">
        <v>1</v>
      </c>
      <c r="F105" s="8">
        <f t="shared" si="10"/>
        <v>1</v>
      </c>
      <c r="G105" s="8">
        <f t="shared" si="10"/>
        <v>1</v>
      </c>
      <c r="H105" s="10">
        <f t="shared" si="11"/>
        <v>0</v>
      </c>
    </row>
    <row r="106" spans="1:8">
      <c r="A106" s="80">
        <f t="shared" si="9"/>
        <v>92</v>
      </c>
      <c r="B106" s="186">
        <v>39705</v>
      </c>
      <c r="C106" s="79" t="s">
        <v>255</v>
      </c>
      <c r="D106" s="10">
        <v>0</v>
      </c>
      <c r="E106" s="18">
        <v>1</v>
      </c>
      <c r="F106" s="8">
        <f t="shared" si="10"/>
        <v>1</v>
      </c>
      <c r="G106" s="8">
        <f t="shared" si="10"/>
        <v>1</v>
      </c>
      <c r="H106" s="10">
        <f t="shared" si="11"/>
        <v>0</v>
      </c>
    </row>
    <row r="107" spans="1:8">
      <c r="A107" s="80">
        <f t="shared" si="9"/>
        <v>93</v>
      </c>
      <c r="B107" s="186">
        <v>39800</v>
      </c>
      <c r="C107" s="79" t="s">
        <v>256</v>
      </c>
      <c r="D107" s="10">
        <v>199380.24575298766</v>
      </c>
      <c r="E107" s="18">
        <v>1</v>
      </c>
      <c r="F107" s="8">
        <f t="shared" si="10"/>
        <v>1</v>
      </c>
      <c r="G107" s="8">
        <f t="shared" si="10"/>
        <v>1</v>
      </c>
      <c r="H107" s="10">
        <f t="shared" si="11"/>
        <v>199380.24575298766</v>
      </c>
    </row>
    <row r="108" spans="1:8">
      <c r="A108" s="80">
        <f t="shared" si="9"/>
        <v>94</v>
      </c>
      <c r="B108" s="186">
        <v>39901</v>
      </c>
      <c r="C108" s="79" t="s">
        <v>167</v>
      </c>
      <c r="D108" s="10">
        <v>0</v>
      </c>
      <c r="E108" s="18">
        <v>1</v>
      </c>
      <c r="F108" s="8">
        <f t="shared" ref="F108:G114" si="12">$F$16</f>
        <v>1</v>
      </c>
      <c r="G108" s="8">
        <f t="shared" si="12"/>
        <v>1</v>
      </c>
      <c r="H108" s="10">
        <f t="shared" si="11"/>
        <v>0</v>
      </c>
    </row>
    <row r="109" spans="1:8">
      <c r="A109" s="80">
        <f t="shared" si="9"/>
        <v>95</v>
      </c>
      <c r="B109" s="186">
        <v>39902</v>
      </c>
      <c r="C109" s="79" t="s">
        <v>168</v>
      </c>
      <c r="D109" s="10">
        <v>0</v>
      </c>
      <c r="E109" s="18">
        <v>1</v>
      </c>
      <c r="F109" s="8">
        <f t="shared" si="12"/>
        <v>1</v>
      </c>
      <c r="G109" s="8">
        <f t="shared" si="12"/>
        <v>1</v>
      </c>
      <c r="H109" s="10">
        <f t="shared" si="11"/>
        <v>0</v>
      </c>
    </row>
    <row r="110" spans="1:8">
      <c r="A110" s="80">
        <f t="shared" si="9"/>
        <v>96</v>
      </c>
      <c r="B110" s="186">
        <v>39903</v>
      </c>
      <c r="C110" s="79" t="s">
        <v>257</v>
      </c>
      <c r="D110" s="10">
        <v>0</v>
      </c>
      <c r="E110" s="18">
        <v>1</v>
      </c>
      <c r="F110" s="8">
        <f t="shared" si="12"/>
        <v>1</v>
      </c>
      <c r="G110" s="8">
        <f t="shared" si="12"/>
        <v>1</v>
      </c>
      <c r="H110" s="10">
        <f t="shared" si="11"/>
        <v>0</v>
      </c>
    </row>
    <row r="111" spans="1:8">
      <c r="A111" s="80">
        <f t="shared" si="9"/>
        <v>97</v>
      </c>
      <c r="B111" s="186">
        <v>39906</v>
      </c>
      <c r="C111" s="79" t="s">
        <v>258</v>
      </c>
      <c r="D111" s="10">
        <v>11055.451041666669</v>
      </c>
      <c r="E111" s="18">
        <v>1</v>
      </c>
      <c r="F111" s="8">
        <f t="shared" si="12"/>
        <v>1</v>
      </c>
      <c r="G111" s="8">
        <f t="shared" si="12"/>
        <v>1</v>
      </c>
      <c r="H111" s="10">
        <f t="shared" si="11"/>
        <v>11055.451041666669</v>
      </c>
    </row>
    <row r="112" spans="1:8">
      <c r="A112" s="80">
        <f t="shared" si="9"/>
        <v>98</v>
      </c>
      <c r="B112" s="186">
        <v>39907</v>
      </c>
      <c r="C112" s="79" t="s">
        <v>259</v>
      </c>
      <c r="D112" s="10">
        <v>0</v>
      </c>
      <c r="E112" s="18">
        <v>1</v>
      </c>
      <c r="F112" s="8">
        <f t="shared" si="12"/>
        <v>1</v>
      </c>
      <c r="G112" s="8">
        <f t="shared" si="12"/>
        <v>1</v>
      </c>
      <c r="H112" s="10">
        <f t="shared" si="11"/>
        <v>0</v>
      </c>
    </row>
    <row r="113" spans="1:10">
      <c r="A113" s="80">
        <f t="shared" si="9"/>
        <v>99</v>
      </c>
      <c r="B113" s="186">
        <v>39908</v>
      </c>
      <c r="C113" s="79" t="s">
        <v>260</v>
      </c>
      <c r="D113" s="10">
        <v>0</v>
      </c>
      <c r="E113" s="18">
        <v>1</v>
      </c>
      <c r="F113" s="8">
        <f t="shared" si="12"/>
        <v>1</v>
      </c>
      <c r="G113" s="8">
        <f t="shared" si="12"/>
        <v>1</v>
      </c>
      <c r="H113" s="10">
        <f t="shared" si="11"/>
        <v>0</v>
      </c>
    </row>
    <row r="114" spans="1:10" s="32" customFormat="1" ht="15.75">
      <c r="A114" s="34">
        <f t="shared" si="9"/>
        <v>100</v>
      </c>
      <c r="B114" s="29"/>
      <c r="C114" s="30" t="s">
        <v>261</v>
      </c>
      <c r="D114" s="17">
        <v>0</v>
      </c>
      <c r="E114" s="31">
        <v>1</v>
      </c>
      <c r="F114" s="188">
        <f t="shared" si="12"/>
        <v>1</v>
      </c>
      <c r="G114" s="188">
        <f t="shared" si="12"/>
        <v>1</v>
      </c>
      <c r="H114" s="189">
        <f t="shared" si="11"/>
        <v>0</v>
      </c>
      <c r="J114" s="5"/>
    </row>
    <row r="115" spans="1:10">
      <c r="A115" s="80">
        <f>A114+1</f>
        <v>101</v>
      </c>
      <c r="B115" s="186"/>
      <c r="C115" s="79"/>
      <c r="D115" s="28"/>
      <c r="E115" s="190"/>
      <c r="F115" s="77"/>
      <c r="G115" s="77"/>
      <c r="H115" s="28"/>
    </row>
    <row r="116" spans="1:10">
      <c r="A116" s="80">
        <f t="shared" si="9"/>
        <v>102</v>
      </c>
      <c r="B116" s="108"/>
      <c r="C116" s="79" t="s">
        <v>306</v>
      </c>
      <c r="D116" s="14">
        <f>SUM(D89:D115)</f>
        <v>1040812.0202246639</v>
      </c>
      <c r="E116" s="191"/>
      <c r="F116" s="77"/>
      <c r="G116" s="77"/>
      <c r="H116" s="14">
        <f>SUM(H89:H115)</f>
        <v>753856.25202447234</v>
      </c>
    </row>
    <row r="117" spans="1:10">
      <c r="A117" s="80">
        <f t="shared" si="9"/>
        <v>103</v>
      </c>
      <c r="B117" s="108"/>
      <c r="C117" s="79"/>
      <c r="D117" s="10"/>
      <c r="E117" s="190"/>
      <c r="F117" s="77"/>
      <c r="G117" s="77"/>
      <c r="H117" s="10"/>
    </row>
    <row r="118" spans="1:10">
      <c r="A118" s="80">
        <f t="shared" si="9"/>
        <v>104</v>
      </c>
      <c r="B118" s="108"/>
      <c r="C118" s="79" t="s">
        <v>307</v>
      </c>
      <c r="D118" s="14">
        <f>D116+D86+D60+D47+D26+D19</f>
        <v>20530989.559290379</v>
      </c>
      <c r="E118" s="191"/>
      <c r="F118" s="77"/>
      <c r="G118" s="77"/>
      <c r="H118" s="14">
        <f>H116+H86+H60+H47+H26+H19</f>
        <v>20244033.79109019</v>
      </c>
    </row>
    <row r="119" spans="1:10">
      <c r="A119" s="80">
        <f t="shared" si="9"/>
        <v>105</v>
      </c>
      <c r="B119" s="108"/>
      <c r="C119" s="79"/>
      <c r="D119" s="10"/>
      <c r="F119" s="77"/>
      <c r="G119" s="77"/>
    </row>
    <row r="120" spans="1:10">
      <c r="A120" s="80">
        <f t="shared" si="9"/>
        <v>106</v>
      </c>
      <c r="B120" s="108"/>
      <c r="D120" s="10"/>
      <c r="F120" s="77"/>
      <c r="G120" s="77"/>
    </row>
    <row r="121" spans="1:10">
      <c r="A121" s="80">
        <f t="shared" si="9"/>
        <v>107</v>
      </c>
      <c r="B121" s="108"/>
      <c r="D121" s="10"/>
      <c r="F121" s="77"/>
      <c r="G121" s="77"/>
    </row>
    <row r="122" spans="1:10" ht="15.75">
      <c r="A122" s="80">
        <f t="shared" si="9"/>
        <v>108</v>
      </c>
      <c r="B122" s="16" t="s">
        <v>175</v>
      </c>
      <c r="D122" s="10"/>
      <c r="F122" s="77"/>
      <c r="G122" s="77"/>
    </row>
    <row r="123" spans="1:10">
      <c r="A123" s="80">
        <f t="shared" si="9"/>
        <v>109</v>
      </c>
      <c r="B123" s="108"/>
      <c r="D123" s="10"/>
      <c r="F123" s="77"/>
      <c r="G123" s="77"/>
    </row>
    <row r="124" spans="1:10">
      <c r="A124" s="80">
        <f t="shared" si="9"/>
        <v>110</v>
      </c>
      <c r="B124" s="108"/>
      <c r="C124" s="6" t="s">
        <v>98</v>
      </c>
      <c r="D124" s="10"/>
      <c r="F124" s="77"/>
      <c r="G124" s="77"/>
    </row>
    <row r="125" spans="1:10">
      <c r="A125" s="80">
        <f t="shared" si="9"/>
        <v>111</v>
      </c>
      <c r="B125" s="185">
        <v>30100</v>
      </c>
      <c r="C125" s="79" t="s">
        <v>99</v>
      </c>
      <c r="D125" s="14">
        <v>0</v>
      </c>
      <c r="E125" s="18">
        <v>1</v>
      </c>
      <c r="F125" s="8">
        <f>$F$16</f>
        <v>1</v>
      </c>
      <c r="G125" s="18">
        <v>0.49969999999999998</v>
      </c>
      <c r="H125" s="14">
        <f>D125*E125*F125*G125</f>
        <v>0</v>
      </c>
    </row>
    <row r="126" spans="1:10">
      <c r="A126" s="80">
        <f t="shared" si="9"/>
        <v>112</v>
      </c>
      <c r="B126" s="185">
        <v>30300</v>
      </c>
      <c r="C126" s="79" t="s">
        <v>176</v>
      </c>
      <c r="D126" s="10">
        <v>0</v>
      </c>
      <c r="E126" s="18">
        <v>1</v>
      </c>
      <c r="F126" s="8">
        <f>$F$16</f>
        <v>1</v>
      </c>
      <c r="G126" s="18">
        <f>$G$125</f>
        <v>0.49969999999999998</v>
      </c>
      <c r="H126" s="17">
        <f>D126*E126*F126*G126</f>
        <v>0</v>
      </c>
    </row>
    <row r="127" spans="1:10">
      <c r="A127" s="80">
        <f t="shared" si="9"/>
        <v>113</v>
      </c>
      <c r="B127" s="185"/>
      <c r="C127" s="79"/>
      <c r="D127" s="141"/>
      <c r="F127" s="77"/>
      <c r="G127" s="77"/>
    </row>
    <row r="128" spans="1:10">
      <c r="A128" s="80">
        <f t="shared" si="9"/>
        <v>114</v>
      </c>
      <c r="B128" s="186"/>
      <c r="C128" s="79" t="s">
        <v>308</v>
      </c>
      <c r="D128" s="14">
        <f>SUM(D125:D127)</f>
        <v>0</v>
      </c>
      <c r="E128" s="191"/>
      <c r="F128" s="8"/>
      <c r="G128" s="8"/>
      <c r="H128" s="14">
        <f>SUM(H125:H127)</f>
        <v>0</v>
      </c>
    </row>
    <row r="129" spans="1:15">
      <c r="A129" s="80">
        <f t="shared" si="9"/>
        <v>115</v>
      </c>
      <c r="B129" s="186"/>
      <c r="F129" s="77"/>
      <c r="G129" s="77"/>
    </row>
    <row r="130" spans="1:15">
      <c r="A130" s="80">
        <f t="shared" si="9"/>
        <v>116</v>
      </c>
      <c r="B130" s="186"/>
      <c r="C130" s="6" t="s">
        <v>133</v>
      </c>
      <c r="F130" s="77"/>
      <c r="G130" s="77"/>
    </row>
    <row r="131" spans="1:15">
      <c r="A131" s="80">
        <f t="shared" si="9"/>
        <v>117</v>
      </c>
      <c r="B131" s="185">
        <v>37400</v>
      </c>
      <c r="C131" s="79" t="s">
        <v>134</v>
      </c>
      <c r="D131" s="14">
        <v>0</v>
      </c>
      <c r="E131" s="18">
        <v>1</v>
      </c>
      <c r="F131" s="8">
        <f t="shared" ref="F131:F151" si="13">$F$16</f>
        <v>1</v>
      </c>
      <c r="G131" s="18">
        <f t="shared" ref="G131:G151" si="14">$G$125</f>
        <v>0.49969999999999998</v>
      </c>
      <c r="H131" s="14">
        <f>D131*E131*F131*G131</f>
        <v>0</v>
      </c>
    </row>
    <row r="132" spans="1:15">
      <c r="A132" s="80">
        <f t="shared" si="9"/>
        <v>118</v>
      </c>
      <c r="B132" s="185">
        <v>35010</v>
      </c>
      <c r="C132" s="79" t="s">
        <v>108</v>
      </c>
      <c r="D132" s="10">
        <v>0</v>
      </c>
      <c r="E132" s="18">
        <v>1</v>
      </c>
      <c r="F132" s="8">
        <f t="shared" si="13"/>
        <v>1</v>
      </c>
      <c r="G132" s="18">
        <f t="shared" si="14"/>
        <v>0.49969999999999998</v>
      </c>
      <c r="H132" s="10">
        <f t="shared" ref="H132:H151" si="15">D132*E132*F132*G132</f>
        <v>0</v>
      </c>
    </row>
    <row r="133" spans="1:15">
      <c r="A133" s="80">
        <f t="shared" si="9"/>
        <v>119</v>
      </c>
      <c r="B133" s="185">
        <v>37402</v>
      </c>
      <c r="C133" s="79" t="s">
        <v>135</v>
      </c>
      <c r="D133" s="10">
        <v>0</v>
      </c>
      <c r="E133" s="18">
        <v>1</v>
      </c>
      <c r="F133" s="8">
        <f t="shared" si="13"/>
        <v>1</v>
      </c>
      <c r="G133" s="18">
        <f t="shared" si="14"/>
        <v>0.49969999999999998</v>
      </c>
      <c r="H133" s="10">
        <f t="shared" si="15"/>
        <v>0</v>
      </c>
    </row>
    <row r="134" spans="1:15">
      <c r="A134" s="80">
        <f t="shared" si="9"/>
        <v>120</v>
      </c>
      <c r="B134" s="185">
        <v>37403</v>
      </c>
      <c r="C134" s="79" t="s">
        <v>136</v>
      </c>
      <c r="D134" s="10">
        <v>0</v>
      </c>
      <c r="E134" s="18">
        <v>1</v>
      </c>
      <c r="F134" s="8">
        <f t="shared" si="13"/>
        <v>1</v>
      </c>
      <c r="G134" s="18">
        <f t="shared" si="14"/>
        <v>0.49969999999999998</v>
      </c>
      <c r="H134" s="10">
        <f t="shared" si="15"/>
        <v>0</v>
      </c>
      <c r="O134" s="79"/>
    </row>
    <row r="135" spans="1:15">
      <c r="A135" s="80">
        <f t="shared" si="9"/>
        <v>121</v>
      </c>
      <c r="B135" s="185">
        <v>36602</v>
      </c>
      <c r="C135" s="79" t="s">
        <v>126</v>
      </c>
      <c r="D135" s="10">
        <v>0</v>
      </c>
      <c r="E135" s="18">
        <v>1</v>
      </c>
      <c r="F135" s="8">
        <f t="shared" si="13"/>
        <v>1</v>
      </c>
      <c r="G135" s="18">
        <f t="shared" si="14"/>
        <v>0.49969999999999998</v>
      </c>
      <c r="H135" s="10">
        <f t="shared" si="15"/>
        <v>0</v>
      </c>
    </row>
    <row r="136" spans="1:15">
      <c r="A136" s="80">
        <f t="shared" si="9"/>
        <v>122</v>
      </c>
      <c r="B136" s="185">
        <v>37501</v>
      </c>
      <c r="C136" s="79" t="s">
        <v>137</v>
      </c>
      <c r="D136" s="10">
        <v>0</v>
      </c>
      <c r="E136" s="18">
        <v>1</v>
      </c>
      <c r="F136" s="8">
        <f t="shared" si="13"/>
        <v>1</v>
      </c>
      <c r="G136" s="18">
        <f t="shared" si="14"/>
        <v>0.49969999999999998</v>
      </c>
      <c r="H136" s="10">
        <f t="shared" si="15"/>
        <v>0</v>
      </c>
      <c r="O136" s="185"/>
    </row>
    <row r="137" spans="1:15">
      <c r="A137" s="80">
        <f t="shared" si="9"/>
        <v>123</v>
      </c>
      <c r="B137" s="185">
        <v>37402</v>
      </c>
      <c r="C137" s="79" t="s">
        <v>135</v>
      </c>
      <c r="D137" s="10">
        <v>0</v>
      </c>
      <c r="E137" s="18">
        <v>1</v>
      </c>
      <c r="F137" s="8">
        <f t="shared" si="13"/>
        <v>1</v>
      </c>
      <c r="G137" s="18">
        <f t="shared" si="14"/>
        <v>0.49969999999999998</v>
      </c>
      <c r="H137" s="10">
        <f t="shared" si="15"/>
        <v>0</v>
      </c>
    </row>
    <row r="138" spans="1:15">
      <c r="A138" s="80">
        <f t="shared" si="9"/>
        <v>124</v>
      </c>
      <c r="B138" s="185">
        <v>37503</v>
      </c>
      <c r="C138" s="79" t="s">
        <v>138</v>
      </c>
      <c r="D138" s="10">
        <v>0</v>
      </c>
      <c r="E138" s="18">
        <v>1</v>
      </c>
      <c r="F138" s="8">
        <f t="shared" si="13"/>
        <v>1</v>
      </c>
      <c r="G138" s="18">
        <f t="shared" si="14"/>
        <v>0.49969999999999998</v>
      </c>
      <c r="H138" s="10">
        <f t="shared" si="15"/>
        <v>0</v>
      </c>
      <c r="O138" s="185"/>
    </row>
    <row r="139" spans="1:15">
      <c r="A139" s="80">
        <f t="shared" si="9"/>
        <v>125</v>
      </c>
      <c r="B139" s="185">
        <v>36700</v>
      </c>
      <c r="C139" s="79" t="s">
        <v>128</v>
      </c>
      <c r="D139" s="10">
        <v>0</v>
      </c>
      <c r="E139" s="18">
        <v>1</v>
      </c>
      <c r="F139" s="8">
        <f t="shared" si="13"/>
        <v>1</v>
      </c>
      <c r="G139" s="18">
        <f t="shared" si="14"/>
        <v>0.49969999999999998</v>
      </c>
      <c r="H139" s="10">
        <f t="shared" si="15"/>
        <v>0</v>
      </c>
    </row>
    <row r="140" spans="1:15">
      <c r="A140" s="80">
        <f t="shared" si="9"/>
        <v>126</v>
      </c>
      <c r="B140" s="185">
        <v>36701</v>
      </c>
      <c r="C140" s="79" t="s">
        <v>129</v>
      </c>
      <c r="D140" s="10">
        <v>0</v>
      </c>
      <c r="E140" s="18">
        <v>1</v>
      </c>
      <c r="F140" s="8">
        <f t="shared" si="13"/>
        <v>1</v>
      </c>
      <c r="G140" s="18">
        <f t="shared" si="14"/>
        <v>0.49969999999999998</v>
      </c>
      <c r="H140" s="10">
        <f t="shared" si="15"/>
        <v>0</v>
      </c>
    </row>
    <row r="141" spans="1:15">
      <c r="A141" s="80">
        <f t="shared" si="9"/>
        <v>127</v>
      </c>
      <c r="B141" s="185">
        <v>37602</v>
      </c>
      <c r="C141" s="79" t="s">
        <v>139</v>
      </c>
      <c r="D141" s="10">
        <v>0</v>
      </c>
      <c r="E141" s="18">
        <v>1</v>
      </c>
      <c r="F141" s="8">
        <f t="shared" si="13"/>
        <v>1</v>
      </c>
      <c r="G141" s="18">
        <f t="shared" si="14"/>
        <v>0.49969999999999998</v>
      </c>
      <c r="H141" s="10">
        <f t="shared" si="15"/>
        <v>0</v>
      </c>
    </row>
    <row r="142" spans="1:15">
      <c r="A142" s="80">
        <f t="shared" si="9"/>
        <v>128</v>
      </c>
      <c r="B142" s="185">
        <v>37800</v>
      </c>
      <c r="C142" s="79" t="s">
        <v>141</v>
      </c>
      <c r="D142" s="10">
        <v>0</v>
      </c>
      <c r="E142" s="18">
        <v>1</v>
      </c>
      <c r="F142" s="8">
        <f t="shared" si="13"/>
        <v>1</v>
      </c>
      <c r="G142" s="18">
        <f t="shared" si="14"/>
        <v>0.49969999999999998</v>
      </c>
      <c r="H142" s="10">
        <f t="shared" si="15"/>
        <v>0</v>
      </c>
      <c r="M142" s="192"/>
      <c r="N142" s="193"/>
    </row>
    <row r="143" spans="1:15">
      <c r="A143" s="80">
        <f t="shared" si="9"/>
        <v>129</v>
      </c>
      <c r="B143" s="185">
        <v>37900</v>
      </c>
      <c r="C143" s="79" t="s">
        <v>142</v>
      </c>
      <c r="D143" s="10">
        <v>0</v>
      </c>
      <c r="E143" s="18">
        <v>1</v>
      </c>
      <c r="F143" s="8">
        <f t="shared" si="13"/>
        <v>1</v>
      </c>
      <c r="G143" s="18">
        <f t="shared" si="14"/>
        <v>0.49969999999999998</v>
      </c>
      <c r="H143" s="10">
        <f t="shared" si="15"/>
        <v>0</v>
      </c>
    </row>
    <row r="144" spans="1:15">
      <c r="A144" s="80">
        <f t="shared" si="9"/>
        <v>130</v>
      </c>
      <c r="B144" s="185">
        <v>37905</v>
      </c>
      <c r="C144" s="79" t="s">
        <v>143</v>
      </c>
      <c r="D144" s="10">
        <v>0</v>
      </c>
      <c r="E144" s="18">
        <v>1</v>
      </c>
      <c r="F144" s="8">
        <f t="shared" si="13"/>
        <v>1</v>
      </c>
      <c r="G144" s="18">
        <f t="shared" si="14"/>
        <v>0.49969999999999998</v>
      </c>
      <c r="H144" s="10">
        <f t="shared" si="15"/>
        <v>0</v>
      </c>
      <c r="M144" s="187"/>
      <c r="N144" s="33"/>
    </row>
    <row r="145" spans="1:14">
      <c r="A145" s="80">
        <f t="shared" ref="A145:A208" si="16">A144+1</f>
        <v>131</v>
      </c>
      <c r="B145" s="185">
        <v>38000</v>
      </c>
      <c r="C145" s="79" t="s">
        <v>144</v>
      </c>
      <c r="D145" s="10">
        <v>0</v>
      </c>
      <c r="E145" s="18">
        <v>1</v>
      </c>
      <c r="F145" s="8">
        <f t="shared" si="13"/>
        <v>1</v>
      </c>
      <c r="G145" s="18">
        <f t="shared" si="14"/>
        <v>0.49969999999999998</v>
      </c>
      <c r="H145" s="10">
        <f t="shared" si="15"/>
        <v>0</v>
      </c>
    </row>
    <row r="146" spans="1:14">
      <c r="A146" s="80">
        <f t="shared" si="16"/>
        <v>132</v>
      </c>
      <c r="B146" s="185">
        <v>38100</v>
      </c>
      <c r="C146" s="79" t="s">
        <v>145</v>
      </c>
      <c r="D146" s="10">
        <v>0</v>
      </c>
      <c r="E146" s="18">
        <v>1</v>
      </c>
      <c r="F146" s="8">
        <f t="shared" si="13"/>
        <v>1</v>
      </c>
      <c r="G146" s="18">
        <f t="shared" si="14"/>
        <v>0.49969999999999998</v>
      </c>
      <c r="H146" s="10">
        <f t="shared" si="15"/>
        <v>0</v>
      </c>
      <c r="M146" s="187"/>
      <c r="N146" s="193"/>
    </row>
    <row r="147" spans="1:14">
      <c r="A147" s="80">
        <f t="shared" si="16"/>
        <v>133</v>
      </c>
      <c r="B147" s="185">
        <v>38200</v>
      </c>
      <c r="C147" s="79" t="s">
        <v>146</v>
      </c>
      <c r="D147" s="10">
        <v>0</v>
      </c>
      <c r="E147" s="18">
        <v>1</v>
      </c>
      <c r="F147" s="8">
        <f t="shared" si="13"/>
        <v>1</v>
      </c>
      <c r="G147" s="18">
        <f t="shared" si="14"/>
        <v>0.49969999999999998</v>
      </c>
      <c r="H147" s="10">
        <f t="shared" si="15"/>
        <v>0</v>
      </c>
    </row>
    <row r="148" spans="1:14">
      <c r="A148" s="80">
        <f t="shared" si="16"/>
        <v>134</v>
      </c>
      <c r="B148" s="185">
        <v>38300</v>
      </c>
      <c r="C148" s="79" t="s">
        <v>147</v>
      </c>
      <c r="D148" s="10">
        <v>0</v>
      </c>
      <c r="E148" s="18">
        <v>1</v>
      </c>
      <c r="F148" s="8">
        <f t="shared" si="13"/>
        <v>1</v>
      </c>
      <c r="G148" s="18">
        <f t="shared" si="14"/>
        <v>0.49969999999999998</v>
      </c>
      <c r="H148" s="10">
        <f t="shared" si="15"/>
        <v>0</v>
      </c>
      <c r="M148" s="187"/>
      <c r="N148" s="193"/>
    </row>
    <row r="149" spans="1:14">
      <c r="A149" s="80">
        <f t="shared" si="16"/>
        <v>135</v>
      </c>
      <c r="B149" s="185">
        <v>38400</v>
      </c>
      <c r="C149" s="79" t="s">
        <v>148</v>
      </c>
      <c r="D149" s="10">
        <v>0</v>
      </c>
      <c r="E149" s="18">
        <v>1</v>
      </c>
      <c r="F149" s="8">
        <f t="shared" si="13"/>
        <v>1</v>
      </c>
      <c r="G149" s="18">
        <f t="shared" si="14"/>
        <v>0.49969999999999998</v>
      </c>
      <c r="H149" s="10">
        <f t="shared" si="15"/>
        <v>0</v>
      </c>
    </row>
    <row r="150" spans="1:14">
      <c r="A150" s="80">
        <f t="shared" si="16"/>
        <v>136</v>
      </c>
      <c r="B150" s="185">
        <v>38500</v>
      </c>
      <c r="C150" s="79" t="s">
        <v>149</v>
      </c>
      <c r="D150" s="10">
        <v>0</v>
      </c>
      <c r="E150" s="18">
        <v>1</v>
      </c>
      <c r="F150" s="8">
        <f t="shared" si="13"/>
        <v>1</v>
      </c>
      <c r="G150" s="18">
        <f t="shared" si="14"/>
        <v>0.49969999999999998</v>
      </c>
      <c r="H150" s="10">
        <f t="shared" si="15"/>
        <v>0</v>
      </c>
    </row>
    <row r="151" spans="1:14">
      <c r="A151" s="80">
        <f t="shared" si="16"/>
        <v>137</v>
      </c>
      <c r="B151" s="185">
        <v>38600</v>
      </c>
      <c r="C151" s="79" t="s">
        <v>177</v>
      </c>
      <c r="D151" s="17">
        <v>0</v>
      </c>
      <c r="E151" s="18">
        <v>1</v>
      </c>
      <c r="F151" s="8">
        <f t="shared" si="13"/>
        <v>1</v>
      </c>
      <c r="G151" s="18">
        <f t="shared" si="14"/>
        <v>0.49969999999999998</v>
      </c>
      <c r="H151" s="17">
        <f t="shared" si="15"/>
        <v>0</v>
      </c>
    </row>
    <row r="152" spans="1:14">
      <c r="A152" s="80">
        <f t="shared" si="16"/>
        <v>138</v>
      </c>
      <c r="B152" s="185"/>
      <c r="C152" s="79"/>
      <c r="F152" s="77"/>
      <c r="G152" s="77"/>
    </row>
    <row r="153" spans="1:14">
      <c r="A153" s="80">
        <f t="shared" si="16"/>
        <v>139</v>
      </c>
      <c r="B153" s="185"/>
      <c r="C153" s="79" t="s">
        <v>305</v>
      </c>
      <c r="D153" s="14">
        <f>SUM(D131:D152)</f>
        <v>0</v>
      </c>
      <c r="E153" s="191"/>
      <c r="F153" s="77"/>
      <c r="G153" s="77"/>
      <c r="H153" s="14">
        <f>SUM(H131:H152)</f>
        <v>0</v>
      </c>
    </row>
    <row r="154" spans="1:14">
      <c r="A154" s="80">
        <f t="shared" si="16"/>
        <v>140</v>
      </c>
      <c r="B154" s="185"/>
      <c r="C154" s="79"/>
      <c r="F154" s="77"/>
      <c r="G154" s="77"/>
    </row>
    <row r="155" spans="1:14">
      <c r="A155" s="80">
        <f t="shared" si="16"/>
        <v>141</v>
      </c>
      <c r="B155" s="186"/>
      <c r="C155" s="6" t="s">
        <v>178</v>
      </c>
      <c r="F155" s="77"/>
      <c r="G155" s="77"/>
    </row>
    <row r="156" spans="1:14">
      <c r="A156" s="80">
        <f t="shared" si="16"/>
        <v>142</v>
      </c>
      <c r="B156" s="185">
        <v>39001</v>
      </c>
      <c r="C156" s="79" t="s">
        <v>265</v>
      </c>
      <c r="D156" s="14">
        <v>7890.8948799999989</v>
      </c>
      <c r="E156" s="18">
        <v>1</v>
      </c>
      <c r="F156" s="8">
        <f t="shared" ref="F156:F176" si="17">$F$16</f>
        <v>1</v>
      </c>
      <c r="G156" s="18">
        <f t="shared" ref="G156:G176" si="18">$G$125</f>
        <v>0.49969999999999998</v>
      </c>
      <c r="H156" s="14">
        <f t="shared" ref="H156:H176" si="19">D156*E156*F156*G156</f>
        <v>3943.0801715359994</v>
      </c>
      <c r="N156" s="18"/>
    </row>
    <row r="157" spans="1:14">
      <c r="A157" s="80">
        <f t="shared" si="16"/>
        <v>143</v>
      </c>
      <c r="B157" s="185">
        <v>39004</v>
      </c>
      <c r="C157" s="79" t="s">
        <v>245</v>
      </c>
      <c r="D157" s="10">
        <v>312.29337299999997</v>
      </c>
      <c r="E157" s="18">
        <v>1</v>
      </c>
      <c r="F157" s="8">
        <f t="shared" si="17"/>
        <v>1</v>
      </c>
      <c r="G157" s="18">
        <f t="shared" si="18"/>
        <v>0.49969999999999998</v>
      </c>
      <c r="H157" s="10">
        <f t="shared" si="19"/>
        <v>156.05299848809997</v>
      </c>
      <c r="N157" s="18"/>
    </row>
    <row r="158" spans="1:14">
      <c r="A158" s="80">
        <f t="shared" si="16"/>
        <v>144</v>
      </c>
      <c r="B158" s="185">
        <v>39009</v>
      </c>
      <c r="C158" s="79" t="s">
        <v>246</v>
      </c>
      <c r="D158" s="10">
        <v>0</v>
      </c>
      <c r="E158" s="18">
        <v>1</v>
      </c>
      <c r="F158" s="8">
        <f t="shared" si="17"/>
        <v>1</v>
      </c>
      <c r="G158" s="18">
        <f t="shared" si="18"/>
        <v>0.49969999999999998</v>
      </c>
      <c r="H158" s="10">
        <f t="shared" si="19"/>
        <v>0</v>
      </c>
      <c r="N158" s="18"/>
    </row>
    <row r="159" spans="1:14">
      <c r="A159" s="80">
        <f t="shared" si="16"/>
        <v>145</v>
      </c>
      <c r="B159" s="185">
        <v>39100</v>
      </c>
      <c r="C159" s="79" t="s">
        <v>247</v>
      </c>
      <c r="D159" s="10">
        <v>1731.465899</v>
      </c>
      <c r="E159" s="18">
        <v>1</v>
      </c>
      <c r="F159" s="8">
        <f t="shared" si="17"/>
        <v>1</v>
      </c>
      <c r="G159" s="18">
        <f t="shared" si="18"/>
        <v>0.49969999999999998</v>
      </c>
      <c r="H159" s="10">
        <f t="shared" si="19"/>
        <v>865.21350973029996</v>
      </c>
      <c r="N159" s="18"/>
    </row>
    <row r="160" spans="1:14">
      <c r="A160" s="80">
        <f t="shared" si="16"/>
        <v>146</v>
      </c>
      <c r="B160" s="185">
        <v>39101</v>
      </c>
      <c r="C160" s="79" t="s">
        <v>180</v>
      </c>
      <c r="D160" s="10">
        <v>0</v>
      </c>
      <c r="E160" s="18">
        <v>1</v>
      </c>
      <c r="F160" s="8">
        <f t="shared" si="17"/>
        <v>1</v>
      </c>
      <c r="G160" s="18">
        <f t="shared" si="18"/>
        <v>0.49969999999999998</v>
      </c>
      <c r="H160" s="10">
        <f t="shared" si="19"/>
        <v>0</v>
      </c>
      <c r="N160" s="18"/>
    </row>
    <row r="161" spans="1:14">
      <c r="A161" s="80">
        <f t="shared" si="16"/>
        <v>147</v>
      </c>
      <c r="B161" s="185">
        <v>39103</v>
      </c>
      <c r="C161" s="79" t="s">
        <v>156</v>
      </c>
      <c r="D161" s="10">
        <v>0</v>
      </c>
      <c r="E161" s="18">
        <v>1</v>
      </c>
      <c r="F161" s="8">
        <f t="shared" si="17"/>
        <v>1</v>
      </c>
      <c r="G161" s="18">
        <f t="shared" si="18"/>
        <v>0.49969999999999998</v>
      </c>
      <c r="H161" s="10">
        <f t="shared" si="19"/>
        <v>0</v>
      </c>
      <c r="N161" s="18"/>
    </row>
    <row r="162" spans="1:14">
      <c r="A162" s="80">
        <f t="shared" si="16"/>
        <v>148</v>
      </c>
      <c r="B162" s="185">
        <v>39200</v>
      </c>
      <c r="C162" s="79" t="s">
        <v>266</v>
      </c>
      <c r="D162" s="10">
        <v>373.57082100000019</v>
      </c>
      <c r="E162" s="194">
        <v>0.331118615276075</v>
      </c>
      <c r="F162" s="8">
        <f t="shared" si="17"/>
        <v>1</v>
      </c>
      <c r="G162" s="18">
        <f t="shared" si="18"/>
        <v>0.49969999999999998</v>
      </c>
      <c r="H162" s="10">
        <f t="shared" si="19"/>
        <v>61.811017602646153</v>
      </c>
      <c r="N162" s="18"/>
    </row>
    <row r="163" spans="1:14">
      <c r="A163" s="80">
        <f t="shared" si="16"/>
        <v>149</v>
      </c>
      <c r="B163" s="185">
        <v>39300</v>
      </c>
      <c r="C163" s="79" t="s">
        <v>181</v>
      </c>
      <c r="D163" s="10">
        <v>0</v>
      </c>
      <c r="E163" s="18">
        <v>1</v>
      </c>
      <c r="F163" s="8">
        <f t="shared" si="17"/>
        <v>1</v>
      </c>
      <c r="G163" s="18">
        <f t="shared" si="18"/>
        <v>0.49969999999999998</v>
      </c>
      <c r="H163" s="10">
        <f t="shared" si="19"/>
        <v>0</v>
      </c>
      <c r="N163" s="18"/>
    </row>
    <row r="164" spans="1:14">
      <c r="A164" s="80">
        <f t="shared" si="16"/>
        <v>150</v>
      </c>
      <c r="B164" s="185">
        <v>39400</v>
      </c>
      <c r="C164" s="79" t="s">
        <v>250</v>
      </c>
      <c r="D164" s="10">
        <v>6712.8498779999982</v>
      </c>
      <c r="E164" s="194">
        <v>0.41743684283511839</v>
      </c>
      <c r="F164" s="8">
        <f t="shared" si="17"/>
        <v>1</v>
      </c>
      <c r="G164" s="18">
        <f t="shared" si="18"/>
        <v>0.49969999999999998</v>
      </c>
      <c r="H164" s="10">
        <f t="shared" si="19"/>
        <v>1400.2547724913647</v>
      </c>
      <c r="N164" s="18"/>
    </row>
    <row r="165" spans="1:14">
      <c r="A165" s="80">
        <f t="shared" si="16"/>
        <v>151</v>
      </c>
      <c r="B165" s="185">
        <v>39600</v>
      </c>
      <c r="C165" s="79" t="s">
        <v>267</v>
      </c>
      <c r="D165" s="10">
        <v>985.76607999999976</v>
      </c>
      <c r="E165" s="194">
        <v>1.9953446269235564E-2</v>
      </c>
      <c r="F165" s="8">
        <f t="shared" si="17"/>
        <v>1</v>
      </c>
      <c r="G165" s="18">
        <f t="shared" si="18"/>
        <v>0.49969999999999998</v>
      </c>
      <c r="H165" s="10">
        <f t="shared" si="19"/>
        <v>9.8288144265040849</v>
      </c>
      <c r="N165" s="18"/>
    </row>
    <row r="166" spans="1:14">
      <c r="A166" s="80">
        <f t="shared" si="16"/>
        <v>152</v>
      </c>
      <c r="B166" s="185">
        <v>39700</v>
      </c>
      <c r="C166" s="79" t="s">
        <v>254</v>
      </c>
      <c r="D166" s="10">
        <v>0</v>
      </c>
      <c r="E166" s="18">
        <v>1</v>
      </c>
      <c r="F166" s="8">
        <f t="shared" si="17"/>
        <v>1</v>
      </c>
      <c r="G166" s="18">
        <f t="shared" si="18"/>
        <v>0.49969999999999998</v>
      </c>
      <c r="H166" s="10">
        <f t="shared" si="19"/>
        <v>0</v>
      </c>
      <c r="N166" s="18"/>
    </row>
    <row r="167" spans="1:14">
      <c r="A167" s="80">
        <f t="shared" si="16"/>
        <v>153</v>
      </c>
      <c r="B167" s="185">
        <v>39701</v>
      </c>
      <c r="C167" s="79" t="s">
        <v>164</v>
      </c>
      <c r="D167" s="10">
        <v>0</v>
      </c>
      <c r="E167" s="18">
        <v>1</v>
      </c>
      <c r="F167" s="8">
        <f t="shared" si="17"/>
        <v>1</v>
      </c>
      <c r="G167" s="18">
        <f t="shared" si="18"/>
        <v>0.49969999999999998</v>
      </c>
      <c r="H167" s="10">
        <f t="shared" si="19"/>
        <v>0</v>
      </c>
      <c r="N167" s="18"/>
    </row>
    <row r="168" spans="1:14">
      <c r="A168" s="80">
        <f t="shared" si="16"/>
        <v>154</v>
      </c>
      <c r="B168" s="186">
        <v>39702</v>
      </c>
      <c r="C168" s="79" t="s">
        <v>164</v>
      </c>
      <c r="D168" s="10">
        <v>0</v>
      </c>
      <c r="E168" s="18">
        <v>1</v>
      </c>
      <c r="F168" s="8">
        <f t="shared" si="17"/>
        <v>1</v>
      </c>
      <c r="G168" s="18">
        <f t="shared" si="18"/>
        <v>0.49969999999999998</v>
      </c>
      <c r="H168" s="10">
        <f t="shared" si="19"/>
        <v>0</v>
      </c>
      <c r="N168" s="18"/>
    </row>
    <row r="169" spans="1:14">
      <c r="A169" s="80">
        <f t="shared" si="16"/>
        <v>155</v>
      </c>
      <c r="B169" s="186">
        <v>39800</v>
      </c>
      <c r="C169" s="79" t="s">
        <v>256</v>
      </c>
      <c r="D169" s="10">
        <v>0</v>
      </c>
      <c r="E169" s="18">
        <v>1</v>
      </c>
      <c r="F169" s="8">
        <f t="shared" si="17"/>
        <v>1</v>
      </c>
      <c r="G169" s="18">
        <f t="shared" si="18"/>
        <v>0.49969999999999998</v>
      </c>
      <c r="H169" s="10">
        <f t="shared" si="19"/>
        <v>0</v>
      </c>
      <c r="N169" s="18"/>
    </row>
    <row r="170" spans="1:14">
      <c r="A170" s="80">
        <f t="shared" si="16"/>
        <v>156</v>
      </c>
      <c r="B170" s="186">
        <v>39900</v>
      </c>
      <c r="C170" s="79" t="s">
        <v>268</v>
      </c>
      <c r="D170" s="10">
        <v>0</v>
      </c>
      <c r="E170" s="18">
        <v>1</v>
      </c>
      <c r="F170" s="8">
        <f t="shared" si="17"/>
        <v>1</v>
      </c>
      <c r="G170" s="18">
        <f t="shared" si="18"/>
        <v>0.49969999999999998</v>
      </c>
      <c r="H170" s="10">
        <f t="shared" si="19"/>
        <v>0</v>
      </c>
      <c r="N170" s="18"/>
    </row>
    <row r="171" spans="1:14">
      <c r="A171" s="80">
        <f t="shared" si="16"/>
        <v>157</v>
      </c>
      <c r="B171" s="186">
        <v>39901</v>
      </c>
      <c r="C171" s="79" t="s">
        <v>269</v>
      </c>
      <c r="D171" s="10">
        <v>0</v>
      </c>
      <c r="E171" s="18">
        <v>1</v>
      </c>
      <c r="F171" s="8">
        <f t="shared" si="17"/>
        <v>1</v>
      </c>
      <c r="G171" s="18">
        <f t="shared" si="18"/>
        <v>0.49969999999999998</v>
      </c>
      <c r="H171" s="10">
        <f t="shared" si="19"/>
        <v>0</v>
      </c>
      <c r="N171" s="18"/>
    </row>
    <row r="172" spans="1:14">
      <c r="A172" s="80">
        <f t="shared" si="16"/>
        <v>158</v>
      </c>
      <c r="B172" s="186">
        <v>39902</v>
      </c>
      <c r="C172" s="79" t="s">
        <v>270</v>
      </c>
      <c r="D172" s="10">
        <v>0</v>
      </c>
      <c r="E172" s="18">
        <v>1</v>
      </c>
      <c r="F172" s="8">
        <f t="shared" si="17"/>
        <v>1</v>
      </c>
      <c r="G172" s="18">
        <f t="shared" si="18"/>
        <v>0.49969999999999998</v>
      </c>
      <c r="H172" s="10">
        <f t="shared" si="19"/>
        <v>0</v>
      </c>
      <c r="N172" s="18"/>
    </row>
    <row r="173" spans="1:14">
      <c r="A173" s="80">
        <f t="shared" si="16"/>
        <v>159</v>
      </c>
      <c r="B173" s="186">
        <v>39903</v>
      </c>
      <c r="C173" s="79" t="s">
        <v>257</v>
      </c>
      <c r="D173" s="10">
        <v>3106.4817560000006</v>
      </c>
      <c r="E173" s="18">
        <v>1</v>
      </c>
      <c r="F173" s="8">
        <f t="shared" si="17"/>
        <v>1</v>
      </c>
      <c r="G173" s="18">
        <f t="shared" si="18"/>
        <v>0.49969999999999998</v>
      </c>
      <c r="H173" s="10">
        <f t="shared" si="19"/>
        <v>1552.3089334732001</v>
      </c>
      <c r="N173" s="18"/>
    </row>
    <row r="174" spans="1:14">
      <c r="A174" s="80">
        <f t="shared" si="16"/>
        <v>160</v>
      </c>
      <c r="B174" s="186">
        <v>39906</v>
      </c>
      <c r="C174" s="79" t="s">
        <v>258</v>
      </c>
      <c r="D174" s="10">
        <v>0</v>
      </c>
      <c r="E174" s="18">
        <v>1</v>
      </c>
      <c r="F174" s="8">
        <f t="shared" si="17"/>
        <v>1</v>
      </c>
      <c r="G174" s="18">
        <f t="shared" si="18"/>
        <v>0.49969999999999998</v>
      </c>
      <c r="H174" s="10">
        <f t="shared" si="19"/>
        <v>0</v>
      </c>
      <c r="N174" s="18"/>
    </row>
    <row r="175" spans="1:14">
      <c r="A175" s="80">
        <f t="shared" si="16"/>
        <v>161</v>
      </c>
      <c r="B175" s="186">
        <v>39907</v>
      </c>
      <c r="C175" s="79" t="s">
        <v>259</v>
      </c>
      <c r="D175" s="10">
        <v>0</v>
      </c>
      <c r="E175" s="18">
        <v>1</v>
      </c>
      <c r="F175" s="8">
        <f t="shared" si="17"/>
        <v>1</v>
      </c>
      <c r="G175" s="18">
        <f t="shared" si="18"/>
        <v>0.49969999999999998</v>
      </c>
      <c r="H175" s="10">
        <f t="shared" si="19"/>
        <v>0</v>
      </c>
      <c r="N175" s="18"/>
    </row>
    <row r="176" spans="1:14">
      <c r="A176" s="80">
        <f t="shared" si="16"/>
        <v>162</v>
      </c>
      <c r="B176" s="186">
        <v>39908</v>
      </c>
      <c r="C176" s="79" t="s">
        <v>260</v>
      </c>
      <c r="D176" s="10">
        <v>0</v>
      </c>
      <c r="E176" s="18">
        <v>1</v>
      </c>
      <c r="F176" s="8">
        <f t="shared" si="17"/>
        <v>1</v>
      </c>
      <c r="G176" s="18">
        <f t="shared" si="18"/>
        <v>0.49969999999999998</v>
      </c>
      <c r="H176" s="10">
        <f t="shared" si="19"/>
        <v>0</v>
      </c>
      <c r="N176" s="18"/>
    </row>
    <row r="177" spans="1:14">
      <c r="A177" s="80">
        <f t="shared" si="16"/>
        <v>163</v>
      </c>
      <c r="B177" s="186"/>
      <c r="C177" s="79"/>
      <c r="D177" s="10"/>
      <c r="E177" s="18"/>
      <c r="F177" s="8"/>
      <c r="G177" s="18"/>
      <c r="H177" s="10"/>
    </row>
    <row r="178" spans="1:14">
      <c r="A178" s="80">
        <f t="shared" si="16"/>
        <v>164</v>
      </c>
      <c r="B178" s="108"/>
      <c r="C178" s="79"/>
      <c r="D178" s="141"/>
      <c r="F178" s="77"/>
      <c r="G178" s="77"/>
      <c r="H178" s="141"/>
    </row>
    <row r="179" spans="1:14">
      <c r="A179" s="80">
        <f t="shared" si="16"/>
        <v>165</v>
      </c>
      <c r="B179" s="108"/>
      <c r="C179" s="79" t="s">
        <v>306</v>
      </c>
      <c r="D179" s="14">
        <f>SUM(D156:D177)</f>
        <v>21113.322687</v>
      </c>
      <c r="E179" s="195"/>
      <c r="F179" s="77"/>
      <c r="G179" s="77"/>
      <c r="H179" s="14">
        <f>SUM(H156:H177)</f>
        <v>7988.5502177481139</v>
      </c>
    </row>
    <row r="180" spans="1:14">
      <c r="A180" s="80">
        <f t="shared" si="16"/>
        <v>166</v>
      </c>
      <c r="B180" s="108"/>
      <c r="C180" s="79"/>
      <c r="F180" s="77"/>
      <c r="G180" s="77"/>
    </row>
    <row r="181" spans="1:14" ht="15.75" thickBot="1">
      <c r="A181" s="80">
        <f t="shared" si="16"/>
        <v>167</v>
      </c>
      <c r="B181" s="108"/>
      <c r="C181" s="79" t="s">
        <v>309</v>
      </c>
      <c r="D181" s="105">
        <f>D128+D153+D179</f>
        <v>21113.322687</v>
      </c>
      <c r="E181" s="195"/>
      <c r="F181" s="77"/>
      <c r="G181" s="77"/>
      <c r="H181" s="105">
        <f>H128+H153+H179</f>
        <v>7988.5502177481139</v>
      </c>
    </row>
    <row r="182" spans="1:14" ht="15.75" thickTop="1">
      <c r="A182" s="80">
        <f t="shared" si="16"/>
        <v>168</v>
      </c>
      <c r="B182" s="108"/>
      <c r="D182" s="10"/>
      <c r="F182" s="77"/>
      <c r="G182" s="77"/>
    </row>
    <row r="183" spans="1:14" ht="15.75">
      <c r="A183" s="80">
        <f t="shared" si="16"/>
        <v>169</v>
      </c>
      <c r="B183" s="16" t="s">
        <v>187</v>
      </c>
      <c r="D183" s="10"/>
      <c r="F183" s="77"/>
      <c r="G183" s="77"/>
    </row>
    <row r="184" spans="1:14">
      <c r="A184" s="80">
        <f t="shared" si="16"/>
        <v>170</v>
      </c>
      <c r="D184" s="10"/>
      <c r="F184" s="77"/>
      <c r="G184" s="77"/>
    </row>
    <row r="185" spans="1:14">
      <c r="A185" s="80">
        <f t="shared" si="16"/>
        <v>171</v>
      </c>
      <c r="B185" s="108"/>
      <c r="C185" s="6" t="s">
        <v>178</v>
      </c>
      <c r="D185" s="10"/>
      <c r="F185" s="77"/>
      <c r="G185" s="77"/>
    </row>
    <row r="186" spans="1:14">
      <c r="A186" s="80">
        <f t="shared" si="16"/>
        <v>172</v>
      </c>
      <c r="B186" s="185">
        <v>39000</v>
      </c>
      <c r="C186" s="79" t="s">
        <v>242</v>
      </c>
      <c r="D186" s="14">
        <v>134333.95244032523</v>
      </c>
      <c r="E186" s="8">
        <v>1</v>
      </c>
      <c r="F186" s="18">
        <v>9.1300000000000006E-2</v>
      </c>
      <c r="G186" s="18">
        <v>0.49969999999999998</v>
      </c>
      <c r="H186" s="14">
        <f>D186*E186*F186*G186</f>
        <v>6128.6655219435061</v>
      </c>
      <c r="N186" s="18"/>
    </row>
    <row r="187" spans="1:14">
      <c r="A187" s="80">
        <f t="shared" si="16"/>
        <v>173</v>
      </c>
      <c r="B187" s="185">
        <v>39005</v>
      </c>
      <c r="C187" s="79" t="s">
        <v>272</v>
      </c>
      <c r="D187" s="10">
        <v>354261.88377999997</v>
      </c>
      <c r="E187" s="8">
        <v>1</v>
      </c>
      <c r="F187" s="18">
        <v>1</v>
      </c>
      <c r="G187" s="18">
        <v>1.503839E-2</v>
      </c>
      <c r="H187" s="10">
        <f t="shared" ref="H187:H224" si="20">D187*E187*F187*G187</f>
        <v>5327.5283704183139</v>
      </c>
      <c r="N187" s="18"/>
    </row>
    <row r="188" spans="1:14">
      <c r="A188" s="80">
        <f t="shared" si="16"/>
        <v>174</v>
      </c>
      <c r="B188" s="185">
        <v>39009</v>
      </c>
      <c r="C188" s="79" t="s">
        <v>246</v>
      </c>
      <c r="D188" s="10">
        <v>626231.40556958143</v>
      </c>
      <c r="E188" s="8">
        <v>1</v>
      </c>
      <c r="F188" s="18">
        <f t="shared" ref="F188:F201" si="21">$F$186</f>
        <v>9.1300000000000006E-2</v>
      </c>
      <c r="G188" s="18">
        <f t="shared" ref="G188:G201" si="22">$G$186</f>
        <v>0.49969999999999998</v>
      </c>
      <c r="H188" s="10">
        <f t="shared" si="20"/>
        <v>28570.311186052841</v>
      </c>
      <c r="N188" s="18"/>
    </row>
    <row r="189" spans="1:14">
      <c r="A189" s="80">
        <f t="shared" si="16"/>
        <v>175</v>
      </c>
      <c r="B189" s="185">
        <v>39020</v>
      </c>
      <c r="C189" s="79" t="s">
        <v>189</v>
      </c>
      <c r="D189" s="10">
        <v>586.26492400000006</v>
      </c>
      <c r="E189" s="8">
        <v>1</v>
      </c>
      <c r="F189" s="18">
        <v>1</v>
      </c>
      <c r="G189" s="18">
        <v>5.5924710000000002E-2</v>
      </c>
      <c r="H189" s="10">
        <f t="shared" si="20"/>
        <v>32.786695857872047</v>
      </c>
      <c r="N189" s="18"/>
    </row>
    <row r="190" spans="1:14">
      <c r="A190" s="80">
        <f t="shared" si="16"/>
        <v>176</v>
      </c>
      <c r="B190" s="185">
        <v>39029</v>
      </c>
      <c r="C190" s="79" t="s">
        <v>190</v>
      </c>
      <c r="D190" s="10">
        <v>2425.1157860000003</v>
      </c>
      <c r="E190" s="8">
        <v>1</v>
      </c>
      <c r="F190" s="18">
        <v>1</v>
      </c>
      <c r="G190" s="18">
        <v>5.5924710000000002E-2</v>
      </c>
      <c r="H190" s="10">
        <f t="shared" si="20"/>
        <v>135.62389704847209</v>
      </c>
      <c r="N190" s="18"/>
    </row>
    <row r="191" spans="1:14">
      <c r="A191" s="80">
        <f t="shared" si="16"/>
        <v>177</v>
      </c>
      <c r="B191" s="185">
        <v>39100</v>
      </c>
      <c r="C191" s="79" t="s">
        <v>247</v>
      </c>
      <c r="D191" s="10">
        <v>513720.15302035509</v>
      </c>
      <c r="E191" s="8">
        <v>1</v>
      </c>
      <c r="F191" s="18">
        <f t="shared" si="21"/>
        <v>9.1300000000000006E-2</v>
      </c>
      <c r="G191" s="18">
        <f t="shared" si="22"/>
        <v>0.49969999999999998</v>
      </c>
      <c r="H191" s="10">
        <f t="shared" si="20"/>
        <v>23437.254190387983</v>
      </c>
      <c r="N191" s="18"/>
    </row>
    <row r="192" spans="1:14">
      <c r="A192" s="80">
        <f t="shared" si="16"/>
        <v>178</v>
      </c>
      <c r="B192" s="185">
        <v>39102</v>
      </c>
      <c r="C192" s="79" t="s">
        <v>273</v>
      </c>
      <c r="D192" s="10">
        <v>0</v>
      </c>
      <c r="E192" s="8">
        <v>1</v>
      </c>
      <c r="F192" s="18">
        <f t="shared" si="21"/>
        <v>9.1300000000000006E-2</v>
      </c>
      <c r="G192" s="18">
        <f t="shared" si="22"/>
        <v>0.49969999999999998</v>
      </c>
      <c r="H192" s="10">
        <f t="shared" si="20"/>
        <v>0</v>
      </c>
      <c r="N192" s="18"/>
    </row>
    <row r="193" spans="1:14">
      <c r="A193" s="80">
        <f t="shared" si="16"/>
        <v>179</v>
      </c>
      <c r="B193" s="185">
        <v>39103</v>
      </c>
      <c r="C193" s="79" t="s">
        <v>215</v>
      </c>
      <c r="D193" s="10">
        <v>0</v>
      </c>
      <c r="E193" s="8">
        <v>1</v>
      </c>
      <c r="F193" s="18">
        <f t="shared" si="21"/>
        <v>9.1300000000000006E-2</v>
      </c>
      <c r="G193" s="18">
        <f t="shared" si="22"/>
        <v>0.49969999999999998</v>
      </c>
      <c r="H193" s="10">
        <f t="shared" si="20"/>
        <v>0</v>
      </c>
      <c r="N193" s="18"/>
    </row>
    <row r="194" spans="1:14">
      <c r="A194" s="80">
        <f t="shared" si="16"/>
        <v>180</v>
      </c>
      <c r="B194" s="185">
        <v>39104</v>
      </c>
      <c r="C194" s="79" t="s">
        <v>274</v>
      </c>
      <c r="D194" s="10">
        <v>4517.9194919999991</v>
      </c>
      <c r="E194" s="8">
        <v>1</v>
      </c>
      <c r="F194" s="18">
        <v>1</v>
      </c>
      <c r="G194" s="18">
        <v>1.503839E-2</v>
      </c>
      <c r="H194" s="10">
        <f t="shared" si="20"/>
        <v>67.942235309297871</v>
      </c>
      <c r="N194" s="18"/>
    </row>
    <row r="195" spans="1:14">
      <c r="A195" s="80">
        <f t="shared" si="16"/>
        <v>181</v>
      </c>
      <c r="B195" s="185">
        <v>39120</v>
      </c>
      <c r="C195" s="79" t="s">
        <v>193</v>
      </c>
      <c r="D195" s="10">
        <v>19582.008792000001</v>
      </c>
      <c r="E195" s="8">
        <v>1</v>
      </c>
      <c r="F195" s="18">
        <v>1</v>
      </c>
      <c r="G195" s="18">
        <v>5.5924710000000002E-2</v>
      </c>
      <c r="H195" s="10">
        <f t="shared" si="20"/>
        <v>1095.1181629100504</v>
      </c>
      <c r="N195" s="18"/>
    </row>
    <row r="196" spans="1:14">
      <c r="A196" s="80">
        <f t="shared" si="16"/>
        <v>182</v>
      </c>
      <c r="B196" s="185">
        <v>39200</v>
      </c>
      <c r="C196" s="79" t="s">
        <v>248</v>
      </c>
      <c r="D196" s="10">
        <v>20784.685365000008</v>
      </c>
      <c r="E196" s="8">
        <v>1</v>
      </c>
      <c r="F196" s="18">
        <f t="shared" si="21"/>
        <v>9.1300000000000006E-2</v>
      </c>
      <c r="G196" s="18">
        <f t="shared" si="22"/>
        <v>0.49969999999999998</v>
      </c>
      <c r="H196" s="10">
        <f t="shared" si="20"/>
        <v>948.25159438010303</v>
      </c>
      <c r="N196" s="18"/>
    </row>
    <row r="197" spans="1:14">
      <c r="A197" s="80">
        <f t="shared" si="16"/>
        <v>183</v>
      </c>
      <c r="B197" s="185">
        <v>39300</v>
      </c>
      <c r="C197" s="79" t="s">
        <v>275</v>
      </c>
      <c r="D197" s="10">
        <v>0</v>
      </c>
      <c r="E197" s="8">
        <v>1</v>
      </c>
      <c r="F197" s="18">
        <f t="shared" si="21"/>
        <v>9.1300000000000006E-2</v>
      </c>
      <c r="G197" s="18">
        <f t="shared" si="22"/>
        <v>0.49969999999999998</v>
      </c>
      <c r="H197" s="10">
        <f t="shared" si="20"/>
        <v>0</v>
      </c>
      <c r="N197" s="18"/>
    </row>
    <row r="198" spans="1:14">
      <c r="A198" s="80">
        <f t="shared" si="16"/>
        <v>184</v>
      </c>
      <c r="B198" s="185">
        <v>39400</v>
      </c>
      <c r="C198" s="79" t="s">
        <v>250</v>
      </c>
      <c r="D198" s="10">
        <v>3748.6608920000012</v>
      </c>
      <c r="E198" s="8">
        <v>1</v>
      </c>
      <c r="F198" s="18">
        <f t="shared" si="21"/>
        <v>9.1300000000000006E-2</v>
      </c>
      <c r="G198" s="18">
        <f t="shared" si="22"/>
        <v>0.49969999999999998</v>
      </c>
      <c r="H198" s="10">
        <f t="shared" si="20"/>
        <v>171.02369389796817</v>
      </c>
      <c r="N198" s="18"/>
    </row>
    <row r="199" spans="1:14">
      <c r="A199" s="80">
        <f t="shared" si="16"/>
        <v>185</v>
      </c>
      <c r="B199" s="185">
        <v>39420</v>
      </c>
      <c r="C199" s="79" t="s">
        <v>194</v>
      </c>
      <c r="D199" s="10">
        <v>0</v>
      </c>
      <c r="E199" s="8">
        <v>1</v>
      </c>
      <c r="F199" s="18">
        <v>1</v>
      </c>
      <c r="G199" s="18">
        <v>5.5924710000000002E-2</v>
      </c>
      <c r="H199" s="10">
        <f t="shared" si="20"/>
        <v>0</v>
      </c>
      <c r="N199" s="18"/>
    </row>
    <row r="200" spans="1:14">
      <c r="A200" s="80">
        <f t="shared" si="16"/>
        <v>186</v>
      </c>
      <c r="B200" s="185">
        <v>39500</v>
      </c>
      <c r="C200" s="79" t="s">
        <v>276</v>
      </c>
      <c r="D200" s="10">
        <v>0</v>
      </c>
      <c r="E200" s="8">
        <v>1</v>
      </c>
      <c r="F200" s="18">
        <f t="shared" si="21"/>
        <v>9.1300000000000006E-2</v>
      </c>
      <c r="G200" s="18">
        <f t="shared" si="22"/>
        <v>0.49969999999999998</v>
      </c>
      <c r="H200" s="10">
        <f t="shared" si="20"/>
        <v>0</v>
      </c>
      <c r="N200" s="18"/>
    </row>
    <row r="201" spans="1:14">
      <c r="A201" s="80">
        <f t="shared" si="16"/>
        <v>187</v>
      </c>
      <c r="B201" s="185">
        <v>39700</v>
      </c>
      <c r="C201" s="79" t="s">
        <v>254</v>
      </c>
      <c r="D201" s="10">
        <v>43118.538578735985</v>
      </c>
      <c r="E201" s="8">
        <v>1</v>
      </c>
      <c r="F201" s="18">
        <f t="shared" si="21"/>
        <v>9.1300000000000006E-2</v>
      </c>
      <c r="G201" s="18">
        <f t="shared" si="22"/>
        <v>0.49969999999999998</v>
      </c>
      <c r="H201" s="10">
        <f t="shared" si="20"/>
        <v>1967.1802693476261</v>
      </c>
      <c r="N201" s="18"/>
    </row>
    <row r="202" spans="1:14">
      <c r="A202" s="80">
        <f t="shared" si="16"/>
        <v>188</v>
      </c>
      <c r="B202" s="185">
        <v>39720</v>
      </c>
      <c r="C202" s="79" t="s">
        <v>196</v>
      </c>
      <c r="D202" s="10">
        <v>4909.4519100000016</v>
      </c>
      <c r="E202" s="8">
        <v>1</v>
      </c>
      <c r="F202" s="18">
        <v>1</v>
      </c>
      <c r="G202" s="18">
        <v>5.5924710000000002E-2</v>
      </c>
      <c r="H202" s="10">
        <f t="shared" si="20"/>
        <v>274.55967432569622</v>
      </c>
      <c r="N202" s="18"/>
    </row>
    <row r="203" spans="1:14">
      <c r="A203" s="80">
        <f t="shared" si="16"/>
        <v>189</v>
      </c>
      <c r="B203" s="185">
        <v>39800</v>
      </c>
      <c r="C203" s="79" t="s">
        <v>256</v>
      </c>
      <c r="D203" s="10">
        <v>7555.1693000000014</v>
      </c>
      <c r="E203" s="8">
        <v>1</v>
      </c>
      <c r="F203" s="18">
        <f t="shared" ref="F203:F218" si="23">$F$186</f>
        <v>9.1300000000000006E-2</v>
      </c>
      <c r="G203" s="18">
        <f t="shared" ref="G203:G218" si="24">$G$186</f>
        <v>0.49969999999999998</v>
      </c>
      <c r="H203" s="10">
        <f t="shared" si="20"/>
        <v>344.68654245787309</v>
      </c>
      <c r="N203" s="18"/>
    </row>
    <row r="204" spans="1:14">
      <c r="A204" s="80">
        <f t="shared" si="16"/>
        <v>190</v>
      </c>
      <c r="B204" s="185">
        <v>39820</v>
      </c>
      <c r="C204" s="79" t="s">
        <v>197</v>
      </c>
      <c r="D204" s="10">
        <v>740.72040000000015</v>
      </c>
      <c r="E204" s="8">
        <v>1</v>
      </c>
      <c r="F204" s="18">
        <v>1</v>
      </c>
      <c r="G204" s="18">
        <v>5.5924710000000002E-2</v>
      </c>
      <c r="H204" s="10">
        <f t="shared" si="20"/>
        <v>41.42457356108401</v>
      </c>
      <c r="N204" s="18"/>
    </row>
    <row r="205" spans="1:14">
      <c r="A205" s="80">
        <f t="shared" si="16"/>
        <v>191</v>
      </c>
      <c r="B205" s="185">
        <v>39900</v>
      </c>
      <c r="C205" s="79" t="s">
        <v>277</v>
      </c>
      <c r="D205" s="10">
        <v>0</v>
      </c>
      <c r="E205" s="8">
        <v>1</v>
      </c>
      <c r="F205" s="18">
        <f t="shared" si="23"/>
        <v>9.1300000000000006E-2</v>
      </c>
      <c r="G205" s="18">
        <f t="shared" si="24"/>
        <v>0.49969999999999998</v>
      </c>
      <c r="H205" s="10">
        <f t="shared" si="20"/>
        <v>0</v>
      </c>
      <c r="N205" s="18"/>
    </row>
    <row r="206" spans="1:14">
      <c r="A206" s="80">
        <f t="shared" si="16"/>
        <v>192</v>
      </c>
      <c r="B206" s="185">
        <v>39901</v>
      </c>
      <c r="C206" t="s">
        <v>269</v>
      </c>
      <c r="D206" s="10">
        <v>4838747.0875992738</v>
      </c>
      <c r="E206" s="8">
        <v>1</v>
      </c>
      <c r="F206" s="18">
        <f t="shared" si="23"/>
        <v>9.1300000000000006E-2</v>
      </c>
      <c r="G206" s="18">
        <f t="shared" si="24"/>
        <v>0.49969999999999998</v>
      </c>
      <c r="H206" s="10">
        <f t="shared" si="20"/>
        <v>220756.2712661775</v>
      </c>
      <c r="N206" s="18"/>
    </row>
    <row r="207" spans="1:14">
      <c r="A207" s="80">
        <f t="shared" si="16"/>
        <v>193</v>
      </c>
      <c r="B207" s="185">
        <v>39902</v>
      </c>
      <c r="C207" s="79" t="s">
        <v>270</v>
      </c>
      <c r="D207" s="10">
        <v>4113532.0414106026</v>
      </c>
      <c r="E207" s="8">
        <v>1</v>
      </c>
      <c r="F207" s="18">
        <f t="shared" si="23"/>
        <v>9.1300000000000006E-2</v>
      </c>
      <c r="G207" s="18">
        <f t="shared" si="24"/>
        <v>0.49969999999999998</v>
      </c>
      <c r="H207" s="10">
        <f t="shared" si="20"/>
        <v>187670.06804777976</v>
      </c>
      <c r="N207" s="18"/>
    </row>
    <row r="208" spans="1:14">
      <c r="A208" s="80">
        <f t="shared" si="16"/>
        <v>194</v>
      </c>
      <c r="B208" s="185">
        <v>39903</v>
      </c>
      <c r="C208" s="79" t="s">
        <v>257</v>
      </c>
      <c r="D208" s="10">
        <v>551360.51048958325</v>
      </c>
      <c r="E208" s="8">
        <v>1</v>
      </c>
      <c r="F208" s="18">
        <f t="shared" si="23"/>
        <v>9.1300000000000006E-2</v>
      </c>
      <c r="G208" s="18">
        <f t="shared" si="24"/>
        <v>0.49969999999999998</v>
      </c>
      <c r="H208" s="10">
        <f t="shared" si="20"/>
        <v>25154.505539467165</v>
      </c>
      <c r="N208" s="18"/>
    </row>
    <row r="209" spans="1:14">
      <c r="A209" s="80">
        <f t="shared" ref="A209:A267" si="25">A208+1</f>
        <v>195</v>
      </c>
      <c r="B209" s="185">
        <v>39904</v>
      </c>
      <c r="C209" s="79" t="s">
        <v>278</v>
      </c>
      <c r="D209" s="10">
        <v>0</v>
      </c>
      <c r="E209" s="8">
        <v>1</v>
      </c>
      <c r="F209" s="18">
        <f t="shared" si="23"/>
        <v>9.1300000000000006E-2</v>
      </c>
      <c r="G209" s="18">
        <f t="shared" si="24"/>
        <v>0.49969999999999998</v>
      </c>
      <c r="H209" s="10">
        <f t="shared" si="20"/>
        <v>0</v>
      </c>
      <c r="N209" s="18"/>
    </row>
    <row r="210" spans="1:14">
      <c r="A210" s="80">
        <f t="shared" si="25"/>
        <v>196</v>
      </c>
      <c r="B210" s="185">
        <v>39905</v>
      </c>
      <c r="C210" s="79" t="s">
        <v>279</v>
      </c>
      <c r="D210" s="10">
        <v>0</v>
      </c>
      <c r="E210" s="8">
        <v>1</v>
      </c>
      <c r="F210" s="18">
        <f t="shared" si="23"/>
        <v>9.1300000000000006E-2</v>
      </c>
      <c r="G210" s="18">
        <f t="shared" si="24"/>
        <v>0.49969999999999998</v>
      </c>
      <c r="H210" s="10">
        <f t="shared" si="20"/>
        <v>0</v>
      </c>
      <c r="N210" s="18"/>
    </row>
    <row r="211" spans="1:14">
      <c r="A211" s="80">
        <f t="shared" si="25"/>
        <v>197</v>
      </c>
      <c r="B211" s="186">
        <v>39906</v>
      </c>
      <c r="C211" s="79" t="s">
        <v>258</v>
      </c>
      <c r="D211" s="10">
        <v>902667.15640505764</v>
      </c>
      <c r="E211" s="8">
        <v>1</v>
      </c>
      <c r="F211" s="18">
        <f t="shared" si="23"/>
        <v>9.1300000000000006E-2</v>
      </c>
      <c r="G211" s="18">
        <f t="shared" si="24"/>
        <v>0.49969999999999998</v>
      </c>
      <c r="H211" s="10">
        <f t="shared" si="20"/>
        <v>41182.031636476946</v>
      </c>
      <c r="N211" s="18"/>
    </row>
    <row r="212" spans="1:14">
      <c r="A212" s="80">
        <f t="shared" si="25"/>
        <v>198</v>
      </c>
      <c r="B212" s="186">
        <v>39907</v>
      </c>
      <c r="C212" s="79" t="s">
        <v>259</v>
      </c>
      <c r="D212" s="10">
        <v>9646.0579820000003</v>
      </c>
      <c r="E212" s="8">
        <v>1</v>
      </c>
      <c r="F212" s="18">
        <f t="shared" si="23"/>
        <v>9.1300000000000006E-2</v>
      </c>
      <c r="G212" s="18">
        <f t="shared" si="24"/>
        <v>0.49969999999999998</v>
      </c>
      <c r="H212" s="10">
        <f t="shared" si="20"/>
        <v>440.07834135017305</v>
      </c>
      <c r="N212" s="18"/>
    </row>
    <row r="213" spans="1:14">
      <c r="A213" s="80">
        <f t="shared" si="25"/>
        <v>199</v>
      </c>
      <c r="B213" s="186">
        <v>39908</v>
      </c>
      <c r="C213" s="79" t="s">
        <v>260</v>
      </c>
      <c r="D213" s="10">
        <v>7527803.7062369427</v>
      </c>
      <c r="E213" s="8">
        <v>1</v>
      </c>
      <c r="F213" s="18">
        <f t="shared" si="23"/>
        <v>9.1300000000000006E-2</v>
      </c>
      <c r="G213" s="18">
        <f t="shared" si="24"/>
        <v>0.49969999999999998</v>
      </c>
      <c r="H213" s="10">
        <f t="shared" si="20"/>
        <v>343438.05264620262</v>
      </c>
      <c r="N213" s="18"/>
    </row>
    <row r="214" spans="1:14">
      <c r="A214" s="80">
        <f t="shared" si="25"/>
        <v>200</v>
      </c>
      <c r="B214" s="186">
        <v>39909</v>
      </c>
      <c r="C214" s="79" t="s">
        <v>280</v>
      </c>
      <c r="D214" s="10">
        <v>0</v>
      </c>
      <c r="E214" s="8">
        <v>1</v>
      </c>
      <c r="F214" s="18">
        <f t="shared" si="23"/>
        <v>9.1300000000000006E-2</v>
      </c>
      <c r="G214" s="18">
        <f t="shared" si="24"/>
        <v>0.49969999999999998</v>
      </c>
      <c r="H214" s="10">
        <f t="shared" si="20"/>
        <v>0</v>
      </c>
      <c r="N214" s="18"/>
    </row>
    <row r="215" spans="1:14">
      <c r="A215" s="80">
        <f t="shared" si="25"/>
        <v>201</v>
      </c>
      <c r="B215" s="186">
        <v>39921</v>
      </c>
      <c r="C215" s="79" t="s">
        <v>201</v>
      </c>
      <c r="D215" s="10">
        <v>2053802.8289180449</v>
      </c>
      <c r="E215" s="8">
        <v>1</v>
      </c>
      <c r="F215" s="18">
        <v>1</v>
      </c>
      <c r="G215" s="18">
        <v>5.5924710000000002E-2</v>
      </c>
      <c r="H215" s="10">
        <f t="shared" si="20"/>
        <v>114858.32760442128</v>
      </c>
      <c r="N215" s="18"/>
    </row>
    <row r="216" spans="1:14">
      <c r="A216" s="80">
        <f t="shared" si="25"/>
        <v>202</v>
      </c>
      <c r="B216" s="186">
        <v>39922</v>
      </c>
      <c r="C216" s="79" t="s">
        <v>202</v>
      </c>
      <c r="D216" s="10">
        <v>547978.40879999998</v>
      </c>
      <c r="E216" s="8">
        <v>1</v>
      </c>
      <c r="F216" s="18">
        <v>1</v>
      </c>
      <c r="G216" s="18">
        <v>5.5924710000000002E-2</v>
      </c>
      <c r="H216" s="10">
        <f t="shared" si="20"/>
        <v>30645.533598401449</v>
      </c>
      <c r="N216" s="18"/>
    </row>
    <row r="217" spans="1:14">
      <c r="A217" s="80">
        <f t="shared" si="25"/>
        <v>203</v>
      </c>
      <c r="B217" s="186">
        <v>39923</v>
      </c>
      <c r="C217" s="79" t="s">
        <v>203</v>
      </c>
      <c r="D217" s="10">
        <v>143242.45521754754</v>
      </c>
      <c r="E217" s="8">
        <v>1</v>
      </c>
      <c r="F217" s="18">
        <v>1</v>
      </c>
      <c r="G217" s="18">
        <v>5.5924710000000002E-2</v>
      </c>
      <c r="H217" s="10">
        <f t="shared" si="20"/>
        <v>8010.7927677293337</v>
      </c>
      <c r="N217" s="18"/>
    </row>
    <row r="218" spans="1:14">
      <c r="A218" s="80">
        <f t="shared" si="25"/>
        <v>204</v>
      </c>
      <c r="B218" s="186">
        <v>39924</v>
      </c>
      <c r="C218" s="79" t="s">
        <v>204</v>
      </c>
      <c r="D218" s="10">
        <v>0</v>
      </c>
      <c r="E218" s="8">
        <v>1</v>
      </c>
      <c r="F218" s="18">
        <f t="shared" si="23"/>
        <v>9.1300000000000006E-2</v>
      </c>
      <c r="G218" s="18">
        <f t="shared" si="24"/>
        <v>0.49969999999999998</v>
      </c>
      <c r="H218" s="10">
        <f t="shared" si="20"/>
        <v>0</v>
      </c>
      <c r="N218" s="18"/>
    </row>
    <row r="219" spans="1:14">
      <c r="A219" s="80">
        <f t="shared" si="25"/>
        <v>205</v>
      </c>
      <c r="B219" s="186">
        <v>39926</v>
      </c>
      <c r="C219" s="79" t="s">
        <v>205</v>
      </c>
      <c r="D219" s="10">
        <v>29203.919278000005</v>
      </c>
      <c r="E219" s="8">
        <v>1</v>
      </c>
      <c r="F219" s="18">
        <v>1</v>
      </c>
      <c r="G219" s="18">
        <v>5.5924710000000002E-2</v>
      </c>
      <c r="H219" s="10">
        <f t="shared" si="20"/>
        <v>1633.2207164855597</v>
      </c>
      <c r="N219" s="18"/>
    </row>
    <row r="220" spans="1:14">
      <c r="A220" s="80">
        <f t="shared" si="25"/>
        <v>206</v>
      </c>
      <c r="B220" s="186">
        <v>39928</v>
      </c>
      <c r="C220" s="79" t="s">
        <v>206</v>
      </c>
      <c r="D220" s="10">
        <v>2050626.6084150004</v>
      </c>
      <c r="E220" s="8">
        <v>1</v>
      </c>
      <c r="F220" s="18">
        <v>1</v>
      </c>
      <c r="G220" s="18">
        <v>5.5924710000000002E-2</v>
      </c>
      <c r="H220" s="10">
        <f t="shared" si="20"/>
        <v>114680.69839389247</v>
      </c>
      <c r="N220" s="18"/>
    </row>
    <row r="221" spans="1:14">
      <c r="A221" s="80">
        <f t="shared" si="25"/>
        <v>207</v>
      </c>
      <c r="B221" s="186">
        <v>39931</v>
      </c>
      <c r="C221" s="79" t="s">
        <v>207</v>
      </c>
      <c r="D221" s="10">
        <v>37633.952825999993</v>
      </c>
      <c r="E221" s="8">
        <v>1</v>
      </c>
      <c r="F221" s="18">
        <v>1</v>
      </c>
      <c r="G221" s="18">
        <v>3.5999389999999999E-2</v>
      </c>
      <c r="H221" s="10">
        <f t="shared" si="20"/>
        <v>1354.7993450247759</v>
      </c>
      <c r="N221" s="18"/>
    </row>
    <row r="222" spans="1:14">
      <c r="A222" s="80">
        <f t="shared" si="25"/>
        <v>208</v>
      </c>
      <c r="B222" s="186">
        <v>39932</v>
      </c>
      <c r="C222" s="79" t="s">
        <v>208</v>
      </c>
      <c r="D222" s="10">
        <v>79175.577609999993</v>
      </c>
      <c r="E222" s="8">
        <v>1</v>
      </c>
      <c r="F222" s="18">
        <v>1</v>
      </c>
      <c r="G222" s="18">
        <v>3.5999389999999999E-2</v>
      </c>
      <c r="H222" s="10">
        <f t="shared" si="20"/>
        <v>2850.2724968576576</v>
      </c>
      <c r="N222" s="18"/>
    </row>
    <row r="223" spans="1:14">
      <c r="A223" s="80">
        <f t="shared" si="25"/>
        <v>209</v>
      </c>
      <c r="B223" s="186">
        <v>39938</v>
      </c>
      <c r="C223" s="79" t="s">
        <v>209</v>
      </c>
      <c r="D223" s="10">
        <v>1463826.4446959998</v>
      </c>
      <c r="E223" s="8">
        <v>1</v>
      </c>
      <c r="F223" s="18">
        <v>1</v>
      </c>
      <c r="G223" s="18">
        <v>3.5999389999999999E-2</v>
      </c>
      <c r="H223" s="10">
        <f t="shared" si="20"/>
        <v>52696.859074924731</v>
      </c>
      <c r="N223" s="18"/>
    </row>
    <row r="224" spans="1:14" ht="18">
      <c r="A224" s="80">
        <f t="shared" si="25"/>
        <v>210</v>
      </c>
      <c r="B224" s="186" t="s">
        <v>281</v>
      </c>
      <c r="C224" s="79" t="s">
        <v>310</v>
      </c>
      <c r="D224" s="85">
        <v>-185587.99999999997</v>
      </c>
      <c r="E224" s="8">
        <v>1</v>
      </c>
      <c r="F224" s="18">
        <f t="shared" ref="F224" si="26">$F$186</f>
        <v>9.1300000000000006E-2</v>
      </c>
      <c r="G224" s="18">
        <f t="shared" ref="G224" si="27">$G$186</f>
        <v>0.49969999999999998</v>
      </c>
      <c r="H224" s="17">
        <f t="shared" si="20"/>
        <v>-8467.0089446799993</v>
      </c>
    </row>
    <row r="225" spans="1:14">
      <c r="A225" s="80">
        <f t="shared" si="25"/>
        <v>211</v>
      </c>
      <c r="B225" s="108"/>
      <c r="C225" s="79"/>
      <c r="F225" s="77"/>
      <c r="G225" s="77"/>
    </row>
    <row r="226" spans="1:14" ht="15.75" thickBot="1">
      <c r="A226" s="80">
        <f t="shared" si="25"/>
        <v>212</v>
      </c>
      <c r="B226" s="108"/>
      <c r="C226" s="79" t="s">
        <v>311</v>
      </c>
      <c r="D226" s="105">
        <f>SUM(D186:D224)</f>
        <v>25900174.686134048</v>
      </c>
      <c r="E226" s="195"/>
      <c r="F226" s="77"/>
      <c r="G226" s="77"/>
      <c r="H226" s="105">
        <f>SUM(H186:H224)</f>
        <v>1205446.8591384103</v>
      </c>
    </row>
    <row r="227" spans="1:14" ht="15.75" thickTop="1">
      <c r="A227" s="80">
        <f t="shared" si="25"/>
        <v>213</v>
      </c>
      <c r="B227" s="108"/>
      <c r="D227" s="10"/>
      <c r="F227" s="77"/>
      <c r="G227" s="77"/>
    </row>
    <row r="228" spans="1:14" ht="15.75">
      <c r="A228" s="80">
        <f t="shared" si="25"/>
        <v>214</v>
      </c>
      <c r="B228" s="16" t="s">
        <v>211</v>
      </c>
      <c r="D228" s="10"/>
      <c r="F228" s="77"/>
      <c r="G228" s="77"/>
    </row>
    <row r="229" spans="1:14">
      <c r="A229" s="80">
        <f t="shared" si="25"/>
        <v>215</v>
      </c>
      <c r="B229" s="108"/>
      <c r="D229" s="10"/>
      <c r="F229" s="77"/>
      <c r="G229" s="77"/>
    </row>
    <row r="230" spans="1:14">
      <c r="A230" s="80">
        <f t="shared" si="25"/>
        <v>216</v>
      </c>
      <c r="B230" s="108"/>
      <c r="C230" s="6" t="s">
        <v>178</v>
      </c>
      <c r="D230" s="10"/>
      <c r="F230" s="77"/>
      <c r="G230" s="77"/>
    </row>
    <row r="231" spans="1:14">
      <c r="A231" s="80">
        <f t="shared" si="25"/>
        <v>217</v>
      </c>
      <c r="B231" s="185">
        <v>38900</v>
      </c>
      <c r="C231" s="79" t="s">
        <v>284</v>
      </c>
      <c r="D231" s="14">
        <v>0</v>
      </c>
      <c r="E231" s="8">
        <v>1</v>
      </c>
      <c r="F231" s="18">
        <v>0.109</v>
      </c>
      <c r="G231" s="18">
        <v>0.49459999999999998</v>
      </c>
      <c r="H231" s="14">
        <f>D231*E231*F231*G231</f>
        <v>0</v>
      </c>
      <c r="J231" s="15"/>
      <c r="N231" s="18"/>
    </row>
    <row r="232" spans="1:14">
      <c r="A232" s="80">
        <f t="shared" si="25"/>
        <v>218</v>
      </c>
      <c r="B232" s="185">
        <v>38910</v>
      </c>
      <c r="C232" s="79" t="s">
        <v>285</v>
      </c>
      <c r="D232" s="10">
        <v>0</v>
      </c>
      <c r="E232" s="196">
        <v>1</v>
      </c>
      <c r="F232" s="18">
        <v>1</v>
      </c>
      <c r="G232" s="18">
        <v>2.983098E-2</v>
      </c>
      <c r="H232" s="10">
        <f t="shared" ref="H232:H259" si="28">D232*E232*F232*G232</f>
        <v>0</v>
      </c>
      <c r="N232" s="18"/>
    </row>
    <row r="233" spans="1:14">
      <c r="A233" s="80">
        <f t="shared" si="25"/>
        <v>219</v>
      </c>
      <c r="B233" s="185">
        <v>39000</v>
      </c>
      <c r="C233" s="79" t="s">
        <v>242</v>
      </c>
      <c r="D233" s="10">
        <v>323349.72661066521</v>
      </c>
      <c r="E233" s="196">
        <v>1</v>
      </c>
      <c r="F233" s="18">
        <v>0.109</v>
      </c>
      <c r="G233" s="18">
        <v>0.49459999999999998</v>
      </c>
      <c r="H233" s="10">
        <f t="shared" si="28"/>
        <v>17432.236451198216</v>
      </c>
      <c r="N233" s="18"/>
    </row>
    <row r="234" spans="1:14">
      <c r="A234" s="80">
        <f t="shared" si="25"/>
        <v>220</v>
      </c>
      <c r="B234" s="185">
        <v>39009</v>
      </c>
      <c r="C234" s="79" t="s">
        <v>246</v>
      </c>
      <c r="D234" s="10">
        <v>140457.477224</v>
      </c>
      <c r="E234" s="196">
        <v>1</v>
      </c>
      <c r="F234" s="18">
        <v>0.109</v>
      </c>
      <c r="G234" s="18">
        <v>0.49459999999999998</v>
      </c>
      <c r="H234" s="10">
        <f t="shared" si="28"/>
        <v>7572.2592376139528</v>
      </c>
      <c r="N234" s="18"/>
    </row>
    <row r="235" spans="1:14">
      <c r="A235" s="80">
        <f t="shared" si="25"/>
        <v>221</v>
      </c>
      <c r="B235" s="185">
        <v>39010</v>
      </c>
      <c r="C235" s="79" t="s">
        <v>286</v>
      </c>
      <c r="D235" s="10">
        <v>299658.72354600002</v>
      </c>
      <c r="E235" s="196">
        <v>1</v>
      </c>
      <c r="F235" s="18">
        <v>1</v>
      </c>
      <c r="G235" s="18">
        <v>2.983098E-2</v>
      </c>
      <c r="H235" s="10">
        <f t="shared" si="28"/>
        <v>8939.1133889262564</v>
      </c>
      <c r="N235" s="18"/>
    </row>
    <row r="236" spans="1:14">
      <c r="A236" s="80">
        <f t="shared" si="25"/>
        <v>222</v>
      </c>
      <c r="B236" s="185">
        <v>39100</v>
      </c>
      <c r="C236" s="79" t="s">
        <v>247</v>
      </c>
      <c r="D236" s="10">
        <v>173644.40307599996</v>
      </c>
      <c r="E236" s="196">
        <v>1</v>
      </c>
      <c r="F236" s="18">
        <v>0.109</v>
      </c>
      <c r="G236" s="18">
        <v>0.49459999999999998</v>
      </c>
      <c r="H236" s="10">
        <f t="shared" si="28"/>
        <v>9361.4128719914643</v>
      </c>
      <c r="N236" s="18"/>
    </row>
    <row r="237" spans="1:14">
      <c r="A237" s="80">
        <f t="shared" si="25"/>
        <v>223</v>
      </c>
      <c r="B237" s="185">
        <v>39101</v>
      </c>
      <c r="C237" s="79" t="s">
        <v>180</v>
      </c>
      <c r="D237" s="10">
        <v>0</v>
      </c>
      <c r="E237" s="196">
        <v>1</v>
      </c>
      <c r="F237" s="18">
        <v>0.109</v>
      </c>
      <c r="G237" s="18">
        <v>0.49459999999999998</v>
      </c>
      <c r="H237" s="10">
        <f t="shared" si="28"/>
        <v>0</v>
      </c>
      <c r="N237" s="18"/>
    </row>
    <row r="238" spans="1:14">
      <c r="A238" s="80">
        <f t="shared" si="25"/>
        <v>224</v>
      </c>
      <c r="B238" s="185">
        <v>39102</v>
      </c>
      <c r="C238" s="79" t="s">
        <v>214</v>
      </c>
      <c r="D238" s="10">
        <v>0</v>
      </c>
      <c r="E238" s="196">
        <v>1</v>
      </c>
      <c r="F238" s="18">
        <v>0.109</v>
      </c>
      <c r="G238" s="18">
        <v>0.49459999999999998</v>
      </c>
      <c r="H238" s="10">
        <f t="shared" si="28"/>
        <v>0</v>
      </c>
      <c r="N238" s="18"/>
    </row>
    <row r="239" spans="1:14">
      <c r="A239" s="80">
        <f t="shared" si="25"/>
        <v>225</v>
      </c>
      <c r="B239" s="185">
        <v>39103</v>
      </c>
      <c r="C239" s="79" t="s">
        <v>215</v>
      </c>
      <c r="D239" s="10">
        <v>0</v>
      </c>
      <c r="E239" s="196">
        <v>1</v>
      </c>
      <c r="F239" s="18">
        <v>0.109</v>
      </c>
      <c r="G239" s="18">
        <v>0.49459999999999998</v>
      </c>
      <c r="H239" s="10">
        <f t="shared" si="28"/>
        <v>0</v>
      </c>
      <c r="N239" s="18"/>
    </row>
    <row r="240" spans="1:14">
      <c r="A240" s="80">
        <f t="shared" si="25"/>
        <v>226</v>
      </c>
      <c r="B240" s="185">
        <v>39110</v>
      </c>
      <c r="C240" s="79" t="s">
        <v>216</v>
      </c>
      <c r="D240" s="10">
        <v>62887.077278162396</v>
      </c>
      <c r="E240" s="196">
        <v>1</v>
      </c>
      <c r="F240" s="18">
        <v>1</v>
      </c>
      <c r="G240" s="18">
        <v>2.983098E-2</v>
      </c>
      <c r="H240" s="10">
        <f t="shared" si="28"/>
        <v>1875.9831445433169</v>
      </c>
      <c r="N240" s="18"/>
    </row>
    <row r="241" spans="1:14">
      <c r="A241" s="80">
        <f t="shared" si="25"/>
        <v>227</v>
      </c>
      <c r="B241" s="185">
        <v>39210</v>
      </c>
      <c r="C241" s="79" t="s">
        <v>217</v>
      </c>
      <c r="D241" s="10">
        <v>0</v>
      </c>
      <c r="E241" s="196">
        <v>1</v>
      </c>
      <c r="F241" s="18">
        <v>1</v>
      </c>
      <c r="G241" s="18">
        <v>2.983098E-2</v>
      </c>
      <c r="H241" s="10">
        <f t="shared" si="28"/>
        <v>0</v>
      </c>
      <c r="N241" s="18"/>
    </row>
    <row r="242" spans="1:14">
      <c r="A242" s="80">
        <f t="shared" si="25"/>
        <v>228</v>
      </c>
      <c r="B242" s="185">
        <v>39410</v>
      </c>
      <c r="C242" s="79" t="s">
        <v>218</v>
      </c>
      <c r="D242" s="10">
        <v>88805.799194005318</v>
      </c>
      <c r="E242" s="196">
        <v>1</v>
      </c>
      <c r="F242" s="18">
        <v>1</v>
      </c>
      <c r="G242" s="18">
        <v>2.983098E-2</v>
      </c>
      <c r="H242" s="10">
        <f t="shared" si="28"/>
        <v>2649.1640196403887</v>
      </c>
      <c r="N242" s="18"/>
    </row>
    <row r="243" spans="1:14">
      <c r="A243" s="80">
        <f t="shared" si="25"/>
        <v>229</v>
      </c>
      <c r="B243" s="185">
        <v>39510</v>
      </c>
      <c r="C243" s="79" t="s">
        <v>219</v>
      </c>
      <c r="D243" s="10">
        <v>0</v>
      </c>
      <c r="E243" s="196">
        <v>1</v>
      </c>
      <c r="F243" s="18">
        <v>1</v>
      </c>
      <c r="G243" s="18">
        <v>2.983098E-2</v>
      </c>
      <c r="H243" s="10">
        <f t="shared" si="28"/>
        <v>0</v>
      </c>
      <c r="N243" s="18"/>
    </row>
    <row r="244" spans="1:14">
      <c r="A244" s="80">
        <f t="shared" si="25"/>
        <v>230</v>
      </c>
      <c r="B244" s="185">
        <v>39700</v>
      </c>
      <c r="C244" s="79" t="s">
        <v>254</v>
      </c>
      <c r="D244" s="10">
        <v>121291.62477400001</v>
      </c>
      <c r="E244" s="196">
        <v>1</v>
      </c>
      <c r="F244" s="18">
        <v>0.109</v>
      </c>
      <c r="G244" s="18">
        <v>0.49459999999999998</v>
      </c>
      <c r="H244" s="10">
        <f t="shared" si="28"/>
        <v>6539.0012998410239</v>
      </c>
      <c r="N244" s="18"/>
    </row>
    <row r="245" spans="1:14">
      <c r="A245" s="80">
        <f t="shared" si="25"/>
        <v>231</v>
      </c>
      <c r="B245" s="185">
        <v>39710</v>
      </c>
      <c r="C245" s="79" t="s">
        <v>287</v>
      </c>
      <c r="D245" s="10">
        <v>5885.9444159999994</v>
      </c>
      <c r="E245" s="196">
        <v>1</v>
      </c>
      <c r="F245" s="18">
        <v>1</v>
      </c>
      <c r="G245" s="18">
        <v>2.983098E-2</v>
      </c>
      <c r="H245" s="10">
        <f t="shared" si="28"/>
        <v>175.58349015480766</v>
      </c>
      <c r="N245" s="18"/>
    </row>
    <row r="246" spans="1:14">
      <c r="A246" s="80">
        <f t="shared" si="25"/>
        <v>232</v>
      </c>
      <c r="B246" s="185">
        <v>39800</v>
      </c>
      <c r="C246" s="79" t="s">
        <v>256</v>
      </c>
      <c r="D246" s="10">
        <v>9334.2921000000006</v>
      </c>
      <c r="E246" s="196">
        <v>1</v>
      </c>
      <c r="F246" s="18">
        <v>0.109</v>
      </c>
      <c r="G246" s="18">
        <v>0.49459999999999998</v>
      </c>
      <c r="H246" s="10">
        <f t="shared" si="28"/>
        <v>503.22475511994003</v>
      </c>
      <c r="N246" s="18"/>
    </row>
    <row r="247" spans="1:14">
      <c r="A247" s="80">
        <f t="shared" si="25"/>
        <v>233</v>
      </c>
      <c r="B247" s="186">
        <v>39810</v>
      </c>
      <c r="C247" s="79" t="s">
        <v>221</v>
      </c>
      <c r="D247" s="10">
        <v>53554.614538339025</v>
      </c>
      <c r="E247" s="196">
        <v>1</v>
      </c>
      <c r="F247" s="18">
        <v>1</v>
      </c>
      <c r="G247" s="18">
        <v>2.983098E-2</v>
      </c>
      <c r="H247" s="10">
        <f t="shared" si="28"/>
        <v>1597.5866352009007</v>
      </c>
      <c r="N247" s="18"/>
    </row>
    <row r="248" spans="1:14">
      <c r="A248" s="80">
        <f t="shared" si="25"/>
        <v>234</v>
      </c>
      <c r="B248" s="186">
        <v>39900</v>
      </c>
      <c r="C248" s="79" t="s">
        <v>268</v>
      </c>
      <c r="D248" s="10">
        <v>0</v>
      </c>
      <c r="E248" s="196">
        <v>1</v>
      </c>
      <c r="F248" s="18">
        <v>0.109</v>
      </c>
      <c r="G248" s="18">
        <v>0.49459999999999998</v>
      </c>
      <c r="H248" s="10">
        <f t="shared" si="28"/>
        <v>0</v>
      </c>
      <c r="N248" s="18"/>
    </row>
    <row r="249" spans="1:14">
      <c r="A249" s="80">
        <f t="shared" si="25"/>
        <v>235</v>
      </c>
      <c r="B249" s="186">
        <v>39901</v>
      </c>
      <c r="C249" s="79" t="s">
        <v>269</v>
      </c>
      <c r="D249" s="10">
        <v>715373.95352399966</v>
      </c>
      <c r="E249" s="196">
        <v>1</v>
      </c>
      <c r="F249" s="18">
        <v>0.109</v>
      </c>
      <c r="G249" s="18">
        <v>0.49459999999999998</v>
      </c>
      <c r="H249" s="10">
        <f t="shared" si="28"/>
        <v>38566.811358013758</v>
      </c>
      <c r="N249" s="18"/>
    </row>
    <row r="250" spans="1:14">
      <c r="A250" s="80">
        <f t="shared" si="25"/>
        <v>236</v>
      </c>
      <c r="B250" s="186">
        <v>39902</v>
      </c>
      <c r="C250" s="79" t="s">
        <v>270</v>
      </c>
      <c r="D250" s="10">
        <v>0</v>
      </c>
      <c r="E250" s="196">
        <v>1</v>
      </c>
      <c r="F250" s="18">
        <v>0.109</v>
      </c>
      <c r="G250" s="18">
        <v>0.49459999999999998</v>
      </c>
      <c r="H250" s="10">
        <f t="shared" si="28"/>
        <v>0</v>
      </c>
      <c r="N250" s="18"/>
    </row>
    <row r="251" spans="1:14">
      <c r="A251" s="80">
        <f t="shared" si="25"/>
        <v>237</v>
      </c>
      <c r="B251" s="186">
        <v>39903</v>
      </c>
      <c r="C251" s="79" t="s">
        <v>257</v>
      </c>
      <c r="D251" s="10">
        <v>74366.593368000002</v>
      </c>
      <c r="E251" s="196">
        <v>1</v>
      </c>
      <c r="F251" s="18">
        <v>0.109</v>
      </c>
      <c r="G251" s="18">
        <v>0.49459999999999998</v>
      </c>
      <c r="H251" s="10">
        <f t="shared" si="28"/>
        <v>4009.2071616995954</v>
      </c>
      <c r="N251" s="18"/>
    </row>
    <row r="252" spans="1:14">
      <c r="A252" s="80">
        <f t="shared" si="25"/>
        <v>238</v>
      </c>
      <c r="B252" s="186">
        <v>39906</v>
      </c>
      <c r="C252" s="79" t="s">
        <v>258</v>
      </c>
      <c r="D252" s="10">
        <v>333584.27228699997</v>
      </c>
      <c r="E252" s="196">
        <v>1</v>
      </c>
      <c r="F252" s="18">
        <v>0.109</v>
      </c>
      <c r="G252" s="18">
        <v>0.49459999999999998</v>
      </c>
      <c r="H252" s="10">
        <f t="shared" si="28"/>
        <v>17983.995136973368</v>
      </c>
      <c r="N252" s="18"/>
    </row>
    <row r="253" spans="1:14">
      <c r="A253" s="80">
        <f t="shared" si="25"/>
        <v>239</v>
      </c>
      <c r="B253" s="186">
        <v>39907</v>
      </c>
      <c r="C253" s="79" t="s">
        <v>259</v>
      </c>
      <c r="D253" s="10">
        <v>0</v>
      </c>
      <c r="E253" s="196">
        <v>1</v>
      </c>
      <c r="F253" s="18">
        <v>0.109</v>
      </c>
      <c r="G253" s="18">
        <v>0.49459999999999998</v>
      </c>
      <c r="H253" s="10">
        <f t="shared" si="28"/>
        <v>0</v>
      </c>
      <c r="N253" s="18"/>
    </row>
    <row r="254" spans="1:14">
      <c r="A254" s="80">
        <f t="shared" si="25"/>
        <v>240</v>
      </c>
      <c r="B254" s="186">
        <v>39908</v>
      </c>
      <c r="C254" s="79" t="s">
        <v>260</v>
      </c>
      <c r="D254" s="10">
        <v>7462508.3823281899</v>
      </c>
      <c r="E254" s="196">
        <v>1</v>
      </c>
      <c r="F254" s="18">
        <v>0.109</v>
      </c>
      <c r="G254" s="18">
        <v>0.49459999999999998</v>
      </c>
      <c r="H254" s="10">
        <f t="shared" si="28"/>
        <v>402314.27440304798</v>
      </c>
      <c r="N254" s="18"/>
    </row>
    <row r="255" spans="1:14">
      <c r="A255" s="80">
        <f t="shared" si="25"/>
        <v>241</v>
      </c>
      <c r="B255" s="186">
        <v>39910</v>
      </c>
      <c r="C255" s="79" t="s">
        <v>288</v>
      </c>
      <c r="D255" s="10">
        <v>39753.568583582608</v>
      </c>
      <c r="E255" s="196">
        <v>1</v>
      </c>
      <c r="F255" s="18">
        <v>1</v>
      </c>
      <c r="G255" s="18">
        <v>2.983098E-2</v>
      </c>
      <c r="H255" s="10">
        <f t="shared" si="28"/>
        <v>1185.8879093454811</v>
      </c>
      <c r="N255" s="18"/>
    </row>
    <row r="256" spans="1:14">
      <c r="A256" s="80">
        <f t="shared" si="25"/>
        <v>242</v>
      </c>
      <c r="B256" s="186">
        <v>39916</v>
      </c>
      <c r="C256" s="79" t="s">
        <v>289</v>
      </c>
      <c r="D256" s="10">
        <v>23187.054271000005</v>
      </c>
      <c r="E256" s="196">
        <v>1</v>
      </c>
      <c r="F256" s="18">
        <v>1</v>
      </c>
      <c r="G256" s="18">
        <v>2.983098E-2</v>
      </c>
      <c r="H256" s="10">
        <f t="shared" si="28"/>
        <v>691.69255221711569</v>
      </c>
      <c r="N256" s="18"/>
    </row>
    <row r="257" spans="1:14">
      <c r="A257" s="80">
        <f t="shared" si="25"/>
        <v>243</v>
      </c>
      <c r="B257" s="186">
        <v>39917</v>
      </c>
      <c r="C257" s="79" t="s">
        <v>290</v>
      </c>
      <c r="D257" s="10">
        <v>384.66806400000002</v>
      </c>
      <c r="E257" s="196">
        <v>1</v>
      </c>
      <c r="F257" s="18">
        <v>1</v>
      </c>
      <c r="G257" s="18">
        <v>2.983098E-2</v>
      </c>
      <c r="H257" s="10">
        <f t="shared" si="28"/>
        <v>11.47502532382272</v>
      </c>
      <c r="N257" s="18"/>
    </row>
    <row r="258" spans="1:14">
      <c r="A258" s="80">
        <f t="shared" si="25"/>
        <v>244</v>
      </c>
      <c r="B258" s="186">
        <v>39918</v>
      </c>
      <c r="C258" s="79" t="s">
        <v>225</v>
      </c>
      <c r="D258" s="10">
        <v>0</v>
      </c>
      <c r="E258" s="196">
        <v>1</v>
      </c>
      <c r="F258" s="18">
        <v>1</v>
      </c>
      <c r="G258" s="18">
        <v>2.983098E-2</v>
      </c>
      <c r="H258" s="10">
        <f t="shared" si="28"/>
        <v>0</v>
      </c>
      <c r="N258" s="18"/>
    </row>
    <row r="259" spans="1:14">
      <c r="A259" s="80">
        <f t="shared" si="25"/>
        <v>245</v>
      </c>
      <c r="B259" s="186">
        <v>39924</v>
      </c>
      <c r="C259" s="79" t="s">
        <v>226</v>
      </c>
      <c r="D259" s="10">
        <v>0</v>
      </c>
      <c r="E259" s="196">
        <v>1</v>
      </c>
      <c r="F259" s="18">
        <v>0.109</v>
      </c>
      <c r="G259" s="18">
        <v>0.49459999999999998</v>
      </c>
      <c r="H259" s="10">
        <f t="shared" si="28"/>
        <v>0</v>
      </c>
      <c r="N259" s="18"/>
    </row>
    <row r="260" spans="1:14">
      <c r="A260" s="80">
        <f t="shared" si="25"/>
        <v>246</v>
      </c>
      <c r="B260" s="186"/>
      <c r="C260" s="79"/>
      <c r="D260" s="17"/>
      <c r="E260" s="197"/>
      <c r="F260" s="18"/>
      <c r="G260" s="18"/>
      <c r="H260" s="17"/>
    </row>
    <row r="261" spans="1:14">
      <c r="A261" s="80">
        <f t="shared" si="25"/>
        <v>247</v>
      </c>
      <c r="C261" s="79"/>
      <c r="D261" s="10"/>
      <c r="F261" s="77"/>
      <c r="G261" s="77"/>
    </row>
    <row r="262" spans="1:14" ht="15.75" thickBot="1">
      <c r="A262" s="80">
        <f t="shared" si="25"/>
        <v>248</v>
      </c>
      <c r="C262" s="79" t="s">
        <v>312</v>
      </c>
      <c r="D262" s="198">
        <f>SUM(D231:D261)</f>
        <v>9928028.1751829442</v>
      </c>
      <c r="E262" s="195"/>
      <c r="F262" s="77"/>
      <c r="G262" s="77"/>
      <c r="H262" s="198">
        <f>SUM(H231:H261)</f>
        <v>521408.90884085139</v>
      </c>
    </row>
    <row r="263" spans="1:14" ht="15.75" thickTop="1">
      <c r="A263" s="80">
        <f t="shared" si="25"/>
        <v>249</v>
      </c>
      <c r="F263" s="77"/>
      <c r="G263" s="77"/>
    </row>
    <row r="264" spans="1:14" ht="30.75" thickBot="1">
      <c r="A264" s="80">
        <f t="shared" si="25"/>
        <v>250</v>
      </c>
      <c r="C264" s="199" t="s">
        <v>292</v>
      </c>
      <c r="D264" s="198">
        <f>D262+D226+D181+D118</f>
        <v>56380305.743294373</v>
      </c>
      <c r="E264" s="195"/>
      <c r="F264" s="77"/>
      <c r="G264" s="77"/>
      <c r="H264" s="198">
        <f>H262+H226+H181+H118</f>
        <v>21978878.109287199</v>
      </c>
    </row>
    <row r="265" spans="1:14" ht="15.75" thickTop="1">
      <c r="A265" s="80">
        <f t="shared" si="25"/>
        <v>251</v>
      </c>
      <c r="C265" s="199"/>
      <c r="D265" s="19"/>
      <c r="E265" s="195"/>
      <c r="F265" s="77"/>
      <c r="G265" s="77"/>
      <c r="H265" s="19"/>
    </row>
    <row r="266" spans="1:14">
      <c r="A266" s="80">
        <f t="shared" si="25"/>
        <v>252</v>
      </c>
      <c r="B266" s="230" t="s">
        <v>313</v>
      </c>
      <c r="C266" s="230"/>
      <c r="D266" s="230"/>
      <c r="E266" s="230"/>
      <c r="F266" s="230"/>
      <c r="G266" s="230"/>
      <c r="H266" s="230"/>
    </row>
    <row r="267" spans="1:14">
      <c r="A267" s="80">
        <f t="shared" si="25"/>
        <v>253</v>
      </c>
      <c r="B267" s="230"/>
      <c r="C267" s="230"/>
      <c r="D267" s="230"/>
      <c r="E267" s="230"/>
      <c r="F267" s="230"/>
      <c r="G267" s="230"/>
      <c r="H267" s="230"/>
    </row>
    <row r="268" spans="1:14">
      <c r="B268" s="200"/>
      <c r="C268" s="200"/>
      <c r="D268" s="200"/>
      <c r="E268" s="200"/>
      <c r="F268" s="200"/>
      <c r="G268" s="200"/>
      <c r="H268" s="200"/>
    </row>
    <row r="269" spans="1:14">
      <c r="B269" s="200"/>
      <c r="C269" s="200"/>
      <c r="D269" s="200"/>
      <c r="E269" s="200"/>
      <c r="F269" s="200"/>
      <c r="G269" s="200"/>
      <c r="H269" s="200"/>
    </row>
    <row r="270" spans="1:14">
      <c r="C270" t="s">
        <v>314</v>
      </c>
      <c r="D270" s="15"/>
    </row>
    <row r="271" spans="1:14">
      <c r="C271" t="s">
        <v>230</v>
      </c>
    </row>
  </sheetData>
  <mergeCells count="5">
    <mergeCell ref="A1:H1"/>
    <mergeCell ref="A2:H2"/>
    <mergeCell ref="A3:H3"/>
    <mergeCell ref="A4:H4"/>
    <mergeCell ref="B266:H267"/>
  </mergeCells>
  <printOptions horizontalCentered="1"/>
  <pageMargins left="0.75" right="0.49" top="0.78" bottom="1" header="0.25" footer="0.33"/>
  <pageSetup scale="44" fitToHeight="15" orientation="landscape" r:id="rId1"/>
  <headerFooter alignWithMargins="0">
    <oddHeader xml:space="preserve">&amp;RCASE NO. 2024-00276 
FR 16(8)(b)
ATTACHMENT 1
</oddHeader>
    <oddFooter>&amp;RSchedule &amp;A
Page &amp;P of &amp;N</oddFooter>
  </headerFooter>
  <rowBreaks count="5" manualBreakCount="5">
    <brk id="61" max="7" man="1"/>
    <brk id="120" max="7" man="1"/>
    <brk id="181" max="16383" man="1"/>
    <brk id="226" max="16383" man="1"/>
    <brk id="270" max="16383" man="1"/>
  </rowBreaks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3891B-646C-4C44-9368-119395D0B9A6}">
  <sheetPr>
    <tabColor rgb="FF92D050"/>
  </sheetPr>
  <dimension ref="A1:E33"/>
  <sheetViews>
    <sheetView view="pageBreakPreview" zoomScale="80" zoomScaleNormal="100" zoomScaleSheetLayoutView="80" workbookViewId="0">
      <selection sqref="A1:E1"/>
    </sheetView>
  </sheetViews>
  <sheetFormatPr defaultColWidth="8.44140625" defaultRowHeight="15"/>
  <cols>
    <col min="1" max="1" width="6.6640625" customWidth="1"/>
    <col min="2" max="2" width="30.6640625" customWidth="1"/>
    <col min="3" max="3" width="24.6640625" customWidth="1"/>
    <col min="4" max="4" width="17" customWidth="1"/>
    <col min="5" max="5" width="22" customWidth="1"/>
    <col min="6" max="6" width="11.88671875" customWidth="1"/>
  </cols>
  <sheetData>
    <row r="1" spans="1:5">
      <c r="A1" s="228" t="s">
        <v>476</v>
      </c>
      <c r="B1" s="228"/>
      <c r="C1" s="228"/>
      <c r="D1" s="228"/>
      <c r="E1" s="228"/>
    </row>
    <row r="2" spans="1:5">
      <c r="A2" s="228" t="s">
        <v>477</v>
      </c>
      <c r="B2" s="228"/>
      <c r="C2" s="228"/>
      <c r="D2" s="228"/>
      <c r="E2" s="228"/>
    </row>
    <row r="3" spans="1:5">
      <c r="A3" s="228" t="s">
        <v>315</v>
      </c>
      <c r="B3" s="228"/>
      <c r="C3" s="228"/>
      <c r="D3" s="228"/>
      <c r="E3" s="228"/>
    </row>
    <row r="4" spans="1:5">
      <c r="A4" s="228" t="str">
        <f>'B.1 B'!A4</f>
        <v>Base Period: Twelve Months Ended December 31, 2024</v>
      </c>
      <c r="B4" s="228"/>
      <c r="C4" s="228"/>
      <c r="D4" s="228"/>
      <c r="E4" s="228"/>
    </row>
    <row r="6" spans="1:5">
      <c r="A6" s="79" t="str">
        <f>'B.1 B'!A6</f>
        <v>Data:__X___Base Period______Forecasted Period</v>
      </c>
      <c r="E6" s="96" t="s">
        <v>316</v>
      </c>
    </row>
    <row r="7" spans="1:5">
      <c r="A7" s="79" t="str">
        <f>'B.1 B'!A7</f>
        <v>Type of Filing:___X____Original________Updated ________Revised</v>
      </c>
      <c r="B7" s="79"/>
      <c r="E7" s="111" t="s">
        <v>317</v>
      </c>
    </row>
    <row r="8" spans="1:5">
      <c r="A8" s="83" t="str">
        <f>'B.1 B'!A8</f>
        <v>Workpaper Reference No(s).</v>
      </c>
      <c r="B8" s="84"/>
      <c r="C8" s="84"/>
      <c r="D8" s="84"/>
      <c r="E8" s="160" t="s">
        <v>318</v>
      </c>
    </row>
    <row r="9" spans="1:5">
      <c r="C9" s="80" t="s">
        <v>319</v>
      </c>
    </row>
    <row r="10" spans="1:5">
      <c r="A10" s="80" t="s">
        <v>31</v>
      </c>
      <c r="B10" s="79" t="s">
        <v>320</v>
      </c>
      <c r="C10" s="80" t="s">
        <v>321</v>
      </c>
      <c r="D10" s="80" t="s">
        <v>322</v>
      </c>
      <c r="E10" s="80" t="s">
        <v>323</v>
      </c>
    </row>
    <row r="11" spans="1:5">
      <c r="A11" s="86" t="s">
        <v>33</v>
      </c>
      <c r="B11" s="114" t="s">
        <v>324</v>
      </c>
      <c r="C11" s="86" t="s">
        <v>325</v>
      </c>
      <c r="D11" s="86" t="s">
        <v>326</v>
      </c>
      <c r="E11" s="86" t="s">
        <v>327</v>
      </c>
    </row>
    <row r="12" spans="1:5">
      <c r="E12" s="80"/>
    </row>
    <row r="14" spans="1:5">
      <c r="A14" s="80" t="s">
        <v>328</v>
      </c>
      <c r="B14" s="79" t="s">
        <v>329</v>
      </c>
      <c r="C14" s="79" t="s">
        <v>330</v>
      </c>
      <c r="D14" s="80"/>
      <c r="E14" s="181">
        <v>-1984345</v>
      </c>
    </row>
    <row r="15" spans="1:5">
      <c r="D15" s="161"/>
      <c r="E15" s="75"/>
    </row>
    <row r="16" spans="1:5">
      <c r="A16" s="80">
        <v>2</v>
      </c>
      <c r="B16" s="79" t="s">
        <v>331</v>
      </c>
      <c r="C16" s="79" t="s">
        <v>332</v>
      </c>
      <c r="D16" s="80" t="s">
        <v>15</v>
      </c>
      <c r="E16" s="182">
        <f>'B.4.1 B'!K21</f>
        <v>533846.12343982537</v>
      </c>
    </row>
    <row r="17" spans="1:5">
      <c r="D17" s="161"/>
      <c r="E17" s="182"/>
    </row>
    <row r="18" spans="1:5">
      <c r="A18" s="80">
        <v>3</v>
      </c>
      <c r="B18" s="79" t="s">
        <v>333</v>
      </c>
      <c r="C18" s="79" t="s">
        <v>332</v>
      </c>
      <c r="D18" s="80" t="s">
        <v>15</v>
      </c>
      <c r="E18" s="182">
        <f>'B.4.1 B'!K28</f>
        <v>17289464.946991775</v>
      </c>
    </row>
    <row r="19" spans="1:5">
      <c r="D19" s="161"/>
      <c r="E19" s="182"/>
    </row>
    <row r="20" spans="1:5">
      <c r="A20" s="80">
        <v>4</v>
      </c>
      <c r="B20" s="79" t="s">
        <v>334</v>
      </c>
      <c r="C20" s="79" t="s">
        <v>332</v>
      </c>
      <c r="D20" s="80" t="s">
        <v>15</v>
      </c>
      <c r="E20" s="183">
        <f>'B.4.1 B'!K35</f>
        <v>0</v>
      </c>
    </row>
    <row r="21" spans="1:5">
      <c r="D21" s="161"/>
      <c r="E21" s="75"/>
    </row>
    <row r="22" spans="1:5" ht="15.75" thickBot="1">
      <c r="A22" s="80">
        <v>5</v>
      </c>
      <c r="B22" s="79" t="s">
        <v>335</v>
      </c>
      <c r="E22" s="166">
        <f>SUM(E14:E20)</f>
        <v>15838966.070431601</v>
      </c>
    </row>
    <row r="23" spans="1:5" ht="15.75" thickTop="1">
      <c r="D23" s="161"/>
      <c r="E23" s="75"/>
    </row>
    <row r="24" spans="1:5">
      <c r="E24" s="75"/>
    </row>
    <row r="25" spans="1:5">
      <c r="D25" s="161"/>
      <c r="E25" s="75"/>
    </row>
    <row r="26" spans="1:5">
      <c r="E26" s="75"/>
    </row>
    <row r="27" spans="1:5">
      <c r="D27" s="161"/>
      <c r="E27" s="75"/>
    </row>
    <row r="28" spans="1:5">
      <c r="E28" s="75"/>
    </row>
    <row r="29" spans="1:5">
      <c r="D29" s="161"/>
      <c r="E29" s="75"/>
    </row>
    <row r="30" spans="1:5">
      <c r="E30" s="75"/>
    </row>
    <row r="31" spans="1:5">
      <c r="E31" s="75"/>
    </row>
    <row r="32" spans="1:5">
      <c r="E32" s="75"/>
    </row>
    <row r="33" spans="5:5">
      <c r="E33" s="75"/>
    </row>
  </sheetData>
  <mergeCells count="4">
    <mergeCell ref="A1:E1"/>
    <mergeCell ref="A2:E2"/>
    <mergeCell ref="A3:E3"/>
    <mergeCell ref="A4:E4"/>
  </mergeCells>
  <printOptions horizontalCentered="1"/>
  <pageMargins left="0.75" right="0.75" top="1" bottom="0.5" header="0.25" footer="0.5"/>
  <pageSetup orientation="landscape" r:id="rId1"/>
  <headerFooter alignWithMargins="0">
    <oddHeader xml:space="preserve">&amp;R&amp;8CASE NO. 2024-00276 
FR 16(8)(b)
ATTACHMENT 1
</oddHeader>
    <oddFooter>&amp;RSchedule &amp;A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41</vt:i4>
      </vt:variant>
    </vt:vector>
  </HeadingPairs>
  <TitlesOfParts>
    <vt:vector size="67" baseType="lpstr">
      <vt:lpstr>Cover B</vt:lpstr>
      <vt:lpstr>B.1 B</vt:lpstr>
      <vt:lpstr>B.1 F </vt:lpstr>
      <vt:lpstr>B.2 B</vt:lpstr>
      <vt:lpstr>B.2 F</vt:lpstr>
      <vt:lpstr>B.3 B</vt:lpstr>
      <vt:lpstr>B.3 F</vt:lpstr>
      <vt:lpstr>B.3.1 F</vt:lpstr>
      <vt:lpstr>B.4 B</vt:lpstr>
      <vt:lpstr>B.4 F</vt:lpstr>
      <vt:lpstr>B.4.1 B</vt:lpstr>
      <vt:lpstr>B.4.1 F</vt:lpstr>
      <vt:lpstr>B.4.2 B</vt:lpstr>
      <vt:lpstr>B.4.2 F</vt:lpstr>
      <vt:lpstr>B.5 B</vt:lpstr>
      <vt:lpstr>B.5 F</vt:lpstr>
      <vt:lpstr>B.6 B</vt:lpstr>
      <vt:lpstr>B.6 F</vt:lpstr>
      <vt:lpstr>WP B.4.1B</vt:lpstr>
      <vt:lpstr>WP B.4.1F</vt:lpstr>
      <vt:lpstr>WP B.5 B</vt:lpstr>
      <vt:lpstr>WP B.5 B1</vt:lpstr>
      <vt:lpstr>WP B.5 F</vt:lpstr>
      <vt:lpstr>WP B.5 F1</vt:lpstr>
      <vt:lpstr>WP B.6 B</vt:lpstr>
      <vt:lpstr>WP B.6 F</vt:lpstr>
      <vt:lpstr>'B.1 B'!Print_Area</vt:lpstr>
      <vt:lpstr>'B.1 F '!Print_Area</vt:lpstr>
      <vt:lpstr>'B.2 B'!Print_Area</vt:lpstr>
      <vt:lpstr>'B.2 F'!Print_Area</vt:lpstr>
      <vt:lpstr>'B.3 B'!Print_Area</vt:lpstr>
      <vt:lpstr>'B.3 F'!Print_Area</vt:lpstr>
      <vt:lpstr>'B.3.1 F'!Print_Area</vt:lpstr>
      <vt:lpstr>'B.4 B'!Print_Area</vt:lpstr>
      <vt:lpstr>'B.4 F'!Print_Area</vt:lpstr>
      <vt:lpstr>'B.4.1 B'!Print_Area</vt:lpstr>
      <vt:lpstr>'B.4.1 F'!Print_Area</vt:lpstr>
      <vt:lpstr>'B.4.2 B'!Print_Area</vt:lpstr>
      <vt:lpstr>'B.4.2 F'!Print_Area</vt:lpstr>
      <vt:lpstr>'B.5 B'!Print_Area</vt:lpstr>
      <vt:lpstr>'B.5 F'!Print_Area</vt:lpstr>
      <vt:lpstr>'B.6 B'!Print_Area</vt:lpstr>
      <vt:lpstr>'B.6 F'!Print_Area</vt:lpstr>
      <vt:lpstr>'Cover B'!Print_Area</vt:lpstr>
      <vt:lpstr>'WP B.4.1B'!Print_Area</vt:lpstr>
      <vt:lpstr>'WP B.4.1F'!Print_Area</vt:lpstr>
      <vt:lpstr>'WP B.5 B'!Print_Area</vt:lpstr>
      <vt:lpstr>'WP B.5 B1'!Print_Area</vt:lpstr>
      <vt:lpstr>'WP B.5 F'!Print_Area</vt:lpstr>
      <vt:lpstr>'WP B.5 F1'!Print_Area</vt:lpstr>
      <vt:lpstr>'WP B.6 B'!Print_Area</vt:lpstr>
      <vt:lpstr>'WP B.6 F'!Print_Area</vt:lpstr>
      <vt:lpstr>'B.1 B'!Print_Titles</vt:lpstr>
      <vt:lpstr>'B.2 B'!Print_Titles</vt:lpstr>
      <vt:lpstr>'B.2 F'!Print_Titles</vt:lpstr>
      <vt:lpstr>'B.3 B'!Print_Titles</vt:lpstr>
      <vt:lpstr>'B.3 F'!Print_Titles</vt:lpstr>
      <vt:lpstr>'B.3.1 F'!Print_Titles</vt:lpstr>
      <vt:lpstr>'B.5 B'!Print_Titles</vt:lpstr>
      <vt:lpstr>'B.5 F'!Print_Titles</vt:lpstr>
      <vt:lpstr>'B.6 B'!Print_Titles</vt:lpstr>
      <vt:lpstr>'B.6 F'!Print_Titles</vt:lpstr>
      <vt:lpstr>'WP B.5 B'!Print_Titles</vt:lpstr>
      <vt:lpstr>'WP B.5 F'!Print_Titles</vt:lpstr>
      <vt:lpstr>'WP B.5 F1'!Print_Titles</vt:lpstr>
      <vt:lpstr>'WP B.6 B'!Print_Titles</vt:lpstr>
      <vt:lpstr>'WP B.6 F'!Print_Titles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Wilen, Eric</dc:creator>
  <cp:lastModifiedBy>Christian, Joe</cp:lastModifiedBy>
  <cp:lastPrinted>2024-09-26T03:38:06Z</cp:lastPrinted>
  <dcterms:created xsi:type="dcterms:W3CDTF">2024-09-25T01:05:05Z</dcterms:created>
  <dcterms:modified xsi:type="dcterms:W3CDTF">2024-09-26T12:44:25Z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