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W:\MdSt-KY Rate Case\2024 KY Rate Case\WIP - Model - Linked FiIing Copy with Relied Upons\Relied Upons\"/>
    </mc:Choice>
  </mc:AlternateContent>
  <xr:revisionPtr revIDLastSave="0" documentId="13_ncr:1_{820CE118-2615-4854-8E77-0812C75A996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ERP Forecast" sheetId="6" r:id="rId1"/>
    <sheet name="SERP" sheetId="5" r:id="rId2"/>
  </sheets>
  <definedNames>
    <definedName name="_xlnm.Print_Area" localSheetId="1">SERP!$A$1:$O$27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5" l="1"/>
  <c r="N9" i="5"/>
  <c r="M9" i="5"/>
  <c r="L9" i="5"/>
  <c r="K9" i="5"/>
  <c r="J23" i="5" l="1"/>
  <c r="J21" i="5"/>
  <c r="J17" i="5"/>
  <c r="K14" i="5"/>
  <c r="L14" i="5"/>
  <c r="M14" i="5"/>
  <c r="N14" i="5"/>
  <c r="O14" i="5"/>
  <c r="J14" i="5"/>
  <c r="H17" i="6" l="1"/>
  <c r="I17" i="6"/>
  <c r="J17" i="6"/>
  <c r="K17" i="6"/>
  <c r="L17" i="6"/>
  <c r="M17" i="6" s="1"/>
  <c r="H18" i="6"/>
  <c r="I18" i="6"/>
  <c r="J18" i="6"/>
  <c r="K18" i="6"/>
  <c r="K19" i="6" s="1"/>
  <c r="L18" i="6"/>
  <c r="L19" i="6" s="1"/>
  <c r="H21" i="6"/>
  <c r="I21" i="6"/>
  <c r="I23" i="6" s="1"/>
  <c r="J21" i="6"/>
  <c r="K21" i="6"/>
  <c r="L21" i="6"/>
  <c r="H22" i="6"/>
  <c r="I22" i="6"/>
  <c r="J22" i="6"/>
  <c r="K22" i="6"/>
  <c r="L22" i="6"/>
  <c r="M22" i="6" s="1"/>
  <c r="H8" i="6"/>
  <c r="I8" i="6"/>
  <c r="J8" i="6"/>
  <c r="K8" i="6"/>
  <c r="L8" i="6"/>
  <c r="H9" i="6"/>
  <c r="H10" i="6" s="1"/>
  <c r="I9" i="6"/>
  <c r="J9" i="6"/>
  <c r="K9" i="6"/>
  <c r="L9" i="6"/>
  <c r="M9" i="6" s="1"/>
  <c r="K10" i="6"/>
  <c r="H11" i="6"/>
  <c r="I11" i="6"/>
  <c r="J11" i="6"/>
  <c r="K11" i="6"/>
  <c r="L11" i="6"/>
  <c r="M11" i="6" s="1"/>
  <c r="H6" i="6"/>
  <c r="I6" i="6" s="1"/>
  <c r="J6" i="6" s="1"/>
  <c r="K6" i="6" s="1"/>
  <c r="L6" i="6" s="1"/>
  <c r="M6" i="6" s="1"/>
  <c r="N6" i="6" s="1"/>
  <c r="O6" i="6" s="1"/>
  <c r="P6" i="6" s="1"/>
  <c r="Q6" i="6" s="1"/>
  <c r="R6" i="6" s="1"/>
  <c r="S6" i="6" s="1"/>
  <c r="T6" i="6" s="1"/>
  <c r="U6" i="6" s="1"/>
  <c r="V6" i="6" s="1"/>
  <c r="W6" i="6" s="1"/>
  <c r="X6" i="6" s="1"/>
  <c r="Y6" i="6" s="1"/>
  <c r="Z6" i="6" s="1"/>
  <c r="AA6" i="6" s="1"/>
  <c r="AB6" i="6" s="1"/>
  <c r="AC6" i="6" s="1"/>
  <c r="AD6" i="6" s="1"/>
  <c r="AE6" i="6" s="1"/>
  <c r="AF6" i="6" s="1"/>
  <c r="AG6" i="6" s="1"/>
  <c r="G11" i="6"/>
  <c r="J10" i="6" l="1"/>
  <c r="L10" i="6"/>
  <c r="J19" i="6"/>
  <c r="I19" i="6"/>
  <c r="I25" i="6" s="1"/>
  <c r="H19" i="6"/>
  <c r="N17" i="6"/>
  <c r="N11" i="6"/>
  <c r="O11" i="6" s="1"/>
  <c r="P11" i="6" s="1"/>
  <c r="Q11" i="6" s="1"/>
  <c r="I10" i="6"/>
  <c r="I12" i="6" s="1"/>
  <c r="I13" i="6" s="1"/>
  <c r="L23" i="6"/>
  <c r="L25" i="6" s="1"/>
  <c r="K23" i="6"/>
  <c r="K25" i="6" s="1"/>
  <c r="M8" i="6"/>
  <c r="N9" i="6"/>
  <c r="K12" i="6"/>
  <c r="K13" i="6" s="1"/>
  <c r="J23" i="6"/>
  <c r="N22" i="6"/>
  <c r="H23" i="6"/>
  <c r="M18" i="6"/>
  <c r="M19" i="6" s="1"/>
  <c r="H12" i="6"/>
  <c r="H13" i="6" s="1"/>
  <c r="M21" i="6"/>
  <c r="M23" i="6" s="1"/>
  <c r="R11" i="6"/>
  <c r="L12" i="6"/>
  <c r="L13" i="6" s="1"/>
  <c r="J12" i="6"/>
  <c r="J13" i="6" s="1"/>
  <c r="G22" i="6"/>
  <c r="G21" i="6"/>
  <c r="G18" i="6"/>
  <c r="G17" i="6"/>
  <c r="G9" i="6"/>
  <c r="G8" i="6"/>
  <c r="D22" i="6"/>
  <c r="D21" i="6"/>
  <c r="D18" i="6"/>
  <c r="D17" i="6"/>
  <c r="D9" i="6"/>
  <c r="D8" i="6"/>
  <c r="C22" i="6"/>
  <c r="C21" i="6"/>
  <c r="C18" i="6"/>
  <c r="C17" i="6"/>
  <c r="C9" i="6"/>
  <c r="C8" i="6"/>
  <c r="B18" i="6"/>
  <c r="B21" i="6"/>
  <c r="B22" i="6"/>
  <c r="B17" i="6"/>
  <c r="B9" i="6"/>
  <c r="B8" i="6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8" i="6"/>
  <c r="T3" i="6"/>
  <c r="U3" i="6" s="1"/>
  <c r="U17" i="6" s="1"/>
  <c r="J10" i="5"/>
  <c r="J12" i="5" s="1"/>
  <c r="K8" i="5"/>
  <c r="L8" i="5"/>
  <c r="L10" i="5" s="1"/>
  <c r="M8" i="5"/>
  <c r="N8" i="5"/>
  <c r="O8" i="5"/>
  <c r="O10" i="5" s="1"/>
  <c r="J8" i="5"/>
  <c r="K21" i="5"/>
  <c r="L21" i="5"/>
  <c r="M21" i="5"/>
  <c r="N21" i="5"/>
  <c r="O21" i="5"/>
  <c r="K17" i="5"/>
  <c r="L17" i="5"/>
  <c r="L23" i="5" s="1"/>
  <c r="M17" i="5"/>
  <c r="M23" i="5" s="1"/>
  <c r="N17" i="5"/>
  <c r="N23" i="5" s="1"/>
  <c r="O17" i="5"/>
  <c r="O23" i="5" s="1"/>
  <c r="L12" i="5" l="1"/>
  <c r="N10" i="5"/>
  <c r="N12" i="5" s="1"/>
  <c r="K23" i="5"/>
  <c r="J25" i="6"/>
  <c r="H25" i="6"/>
  <c r="T17" i="6"/>
  <c r="S8" i="6"/>
  <c r="T22" i="6"/>
  <c r="T9" i="6"/>
  <c r="T21" i="6"/>
  <c r="U9" i="6"/>
  <c r="S22" i="6"/>
  <c r="U18" i="6"/>
  <c r="U19" i="6" s="1"/>
  <c r="S9" i="6"/>
  <c r="T8" i="6"/>
  <c r="S10" i="6"/>
  <c r="O9" i="6"/>
  <c r="G19" i="6"/>
  <c r="S17" i="6"/>
  <c r="N21" i="6"/>
  <c r="N8" i="6"/>
  <c r="M10" i="6"/>
  <c r="M12" i="6" s="1"/>
  <c r="M13" i="6" s="1"/>
  <c r="V3" i="6"/>
  <c r="U8" i="6"/>
  <c r="U21" i="6"/>
  <c r="S18" i="6"/>
  <c r="O22" i="6"/>
  <c r="N18" i="6"/>
  <c r="N19" i="6" s="1"/>
  <c r="G23" i="6"/>
  <c r="S21" i="6"/>
  <c r="U22" i="6"/>
  <c r="T18" i="6"/>
  <c r="O17" i="6"/>
  <c r="M25" i="6"/>
  <c r="S11" i="6"/>
  <c r="T11" i="6" s="1"/>
  <c r="G10" i="6"/>
  <c r="O12" i="5"/>
  <c r="M10" i="5"/>
  <c r="M12" i="5" s="1"/>
  <c r="K10" i="5"/>
  <c r="K12" i="5" s="1"/>
  <c r="T10" i="6" l="1"/>
  <c r="T12" i="6" s="1"/>
  <c r="T13" i="6" s="1"/>
  <c r="T19" i="6"/>
  <c r="T23" i="6"/>
  <c r="S23" i="6"/>
  <c r="N10" i="6"/>
  <c r="N12" i="6" s="1"/>
  <c r="N13" i="6" s="1"/>
  <c r="O8" i="6"/>
  <c r="U10" i="6"/>
  <c r="S19" i="6"/>
  <c r="U11" i="6"/>
  <c r="N23" i="6"/>
  <c r="N25" i="6" s="1"/>
  <c r="O21" i="6"/>
  <c r="W3" i="6"/>
  <c r="V18" i="6"/>
  <c r="V9" i="6"/>
  <c r="V22" i="6"/>
  <c r="V17" i="6"/>
  <c r="V8" i="6"/>
  <c r="V21" i="6"/>
  <c r="G25" i="6"/>
  <c r="O18" i="6"/>
  <c r="U23" i="6"/>
  <c r="U25" i="6" s="1"/>
  <c r="O19" i="6"/>
  <c r="P17" i="6"/>
  <c r="P9" i="6"/>
  <c r="P22" i="6"/>
  <c r="S12" i="6"/>
  <c r="S13" i="6" s="1"/>
  <c r="G12" i="6"/>
  <c r="G13" i="6" l="1"/>
  <c r="T25" i="6"/>
  <c r="V19" i="6"/>
  <c r="V10" i="6"/>
  <c r="O23" i="6"/>
  <c r="P21" i="6"/>
  <c r="V11" i="6"/>
  <c r="U12" i="6"/>
  <c r="U13" i="6" s="1"/>
  <c r="P18" i="6"/>
  <c r="P19" i="6" s="1"/>
  <c r="X3" i="6"/>
  <c r="W17" i="6"/>
  <c r="W21" i="6"/>
  <c r="W22" i="6"/>
  <c r="W18" i="6"/>
  <c r="W9" i="6"/>
  <c r="W8" i="6"/>
  <c r="W10" i="6" s="1"/>
  <c r="O25" i="6"/>
  <c r="Q22" i="6"/>
  <c r="O10" i="6"/>
  <c r="O12" i="6" s="1"/>
  <c r="O13" i="6" s="1"/>
  <c r="P8" i="6"/>
  <c r="Q9" i="6"/>
  <c r="S25" i="6"/>
  <c r="Q17" i="6"/>
  <c r="V23" i="6"/>
  <c r="V25" i="6" l="1"/>
  <c r="V12" i="6"/>
  <c r="W11" i="6"/>
  <c r="Q8" i="6"/>
  <c r="P10" i="6"/>
  <c r="P12" i="6" s="1"/>
  <c r="W23" i="6"/>
  <c r="R9" i="6"/>
  <c r="E9" i="6" s="1"/>
  <c r="W19" i="6"/>
  <c r="Q21" i="6"/>
  <c r="P23" i="6"/>
  <c r="P25" i="6" s="1"/>
  <c r="Q18" i="6"/>
  <c r="R17" i="6"/>
  <c r="E17" i="6" s="1"/>
  <c r="R22" i="6"/>
  <c r="E22" i="6" s="1"/>
  <c r="Y3" i="6"/>
  <c r="X9" i="6"/>
  <c r="X22" i="6"/>
  <c r="X18" i="6"/>
  <c r="X17" i="6"/>
  <c r="X8" i="6"/>
  <c r="X21" i="6"/>
  <c r="P13" i="6" l="1"/>
  <c r="V13" i="6"/>
  <c r="X10" i="6"/>
  <c r="Z3" i="6"/>
  <c r="Y17" i="6"/>
  <c r="Y22" i="6"/>
  <c r="Y9" i="6"/>
  <c r="Y18" i="6"/>
  <c r="Y21" i="6"/>
  <c r="Y23" i="6" s="1"/>
  <c r="Y8" i="6"/>
  <c r="Y10" i="6" s="1"/>
  <c r="R18" i="6"/>
  <c r="Q10" i="6"/>
  <c r="Q12" i="6" s="1"/>
  <c r="Q13" i="6" s="1"/>
  <c r="R8" i="6"/>
  <c r="E8" i="6" s="1"/>
  <c r="E10" i="6" s="1"/>
  <c r="X23" i="6"/>
  <c r="R21" i="6"/>
  <c r="E21" i="6" s="1"/>
  <c r="E23" i="6" s="1"/>
  <c r="Q23" i="6"/>
  <c r="W12" i="6"/>
  <c r="W13" i="6" s="1"/>
  <c r="X11" i="6"/>
  <c r="W25" i="6"/>
  <c r="X19" i="6"/>
  <c r="X25" i="6" s="1"/>
  <c r="Q19" i="6"/>
  <c r="Q25" i="6" s="1"/>
  <c r="R19" i="6" l="1"/>
  <c r="E18" i="6"/>
  <c r="E19" i="6" s="1"/>
  <c r="E25" i="6" s="1"/>
  <c r="R10" i="6"/>
  <c r="R12" i="6" s="1"/>
  <c r="R13" i="6" s="1"/>
  <c r="R23" i="6"/>
  <c r="R25" i="6" s="1"/>
  <c r="Y19" i="6"/>
  <c r="Y25" i="6" s="1"/>
  <c r="X12" i="6"/>
  <c r="X13" i="6" s="1"/>
  <c r="Y11" i="6"/>
  <c r="AA3" i="6"/>
  <c r="Z22" i="6"/>
  <c r="Z9" i="6"/>
  <c r="Z17" i="6"/>
  <c r="Z21" i="6"/>
  <c r="Z8" i="6"/>
  <c r="Z18" i="6"/>
  <c r="E12" i="6" l="1"/>
  <c r="E13" i="6" s="1"/>
  <c r="E14" i="6" s="1"/>
  <c r="E26" i="6"/>
  <c r="Z23" i="6"/>
  <c r="Z10" i="6"/>
  <c r="Z19" i="6"/>
  <c r="AB3" i="6"/>
  <c r="AA17" i="6"/>
  <c r="AA22" i="6"/>
  <c r="AA9" i="6"/>
  <c r="AA21" i="6"/>
  <c r="AA8" i="6"/>
  <c r="AA10" i="6" s="1"/>
  <c r="AA18" i="6"/>
  <c r="Z11" i="6"/>
  <c r="Y12" i="6"/>
  <c r="Y13" i="6" s="1"/>
  <c r="Z25" i="6" l="1"/>
  <c r="AA23" i="6"/>
  <c r="AA19" i="6"/>
  <c r="AA25" i="6" s="1"/>
  <c r="AC3" i="6"/>
  <c r="AB22" i="6"/>
  <c r="AB17" i="6"/>
  <c r="AB9" i="6"/>
  <c r="AB21" i="6"/>
  <c r="AB23" i="6" s="1"/>
  <c r="AB18" i="6"/>
  <c r="AB8" i="6"/>
  <c r="AA11" i="6"/>
  <c r="Z12" i="6"/>
  <c r="Z13" i="6" s="1"/>
  <c r="AB10" i="6" l="1"/>
  <c r="AB19" i="6"/>
  <c r="AB25" i="6" s="1"/>
  <c r="AD3" i="6"/>
  <c r="AC9" i="6"/>
  <c r="AC22" i="6"/>
  <c r="AC17" i="6"/>
  <c r="AC18" i="6"/>
  <c r="AC8" i="6"/>
  <c r="AC21" i="6"/>
  <c r="AB11" i="6"/>
  <c r="AA12" i="6"/>
  <c r="AA13" i="6" s="1"/>
  <c r="AC19" i="6" l="1"/>
  <c r="AC10" i="6"/>
  <c r="AE3" i="6"/>
  <c r="AD17" i="6"/>
  <c r="AD22" i="6"/>
  <c r="AD9" i="6"/>
  <c r="AD8" i="6"/>
  <c r="AD18" i="6"/>
  <c r="AD21" i="6"/>
  <c r="AD23" i="6" s="1"/>
  <c r="AC23" i="6"/>
  <c r="AC25" i="6" s="1"/>
  <c r="AB12" i="6"/>
  <c r="AB13" i="6" s="1"/>
  <c r="AC11" i="6"/>
  <c r="AD10" i="6" l="1"/>
  <c r="AD19" i="6"/>
  <c r="AD25" i="6" s="1"/>
  <c r="AC12" i="6"/>
  <c r="AC13" i="6" s="1"/>
  <c r="AD11" i="6"/>
  <c r="AF3" i="6"/>
  <c r="AE8" i="6"/>
  <c r="AE22" i="6"/>
  <c r="AE9" i="6"/>
  <c r="AE17" i="6"/>
  <c r="AE21" i="6"/>
  <c r="AE23" i="6" s="1"/>
  <c r="AE18" i="6"/>
  <c r="AE10" i="6" l="1"/>
  <c r="AE19" i="6"/>
  <c r="AE25" i="6" s="1"/>
  <c r="AD12" i="6"/>
  <c r="AD13" i="6" s="1"/>
  <c r="AE11" i="6"/>
  <c r="AG3" i="6"/>
  <c r="AF9" i="6"/>
  <c r="AF8" i="6"/>
  <c r="AF17" i="6"/>
  <c r="AF22" i="6"/>
  <c r="AF21" i="6"/>
  <c r="AF18" i="6"/>
  <c r="AF23" i="6" l="1"/>
  <c r="AF19" i="6"/>
  <c r="AF10" i="6"/>
  <c r="AF25" i="6"/>
  <c r="AF11" i="6"/>
  <c r="AE12" i="6"/>
  <c r="AE13" i="6" s="1"/>
  <c r="AG9" i="6"/>
  <c r="F9" i="6" s="1"/>
  <c r="AG18" i="6"/>
  <c r="F18" i="6" s="1"/>
  <c r="AG17" i="6"/>
  <c r="F17" i="6" s="1"/>
  <c r="AG8" i="6"/>
  <c r="AG22" i="6"/>
  <c r="F22" i="6" s="1"/>
  <c r="AG21" i="6"/>
  <c r="F19" i="6" l="1"/>
  <c r="AG10" i="6"/>
  <c r="F8" i="6"/>
  <c r="F10" i="6" s="1"/>
  <c r="AG23" i="6"/>
  <c r="F21" i="6"/>
  <c r="F23" i="6" s="1"/>
  <c r="F25" i="6" s="1"/>
  <c r="AF12" i="6"/>
  <c r="AF13" i="6" s="1"/>
  <c r="AG11" i="6"/>
  <c r="AG12" i="6" s="1"/>
  <c r="AG19" i="6"/>
  <c r="AG25" i="6" s="1"/>
  <c r="F26" i="6" l="1"/>
  <c r="AG13" i="6"/>
  <c r="F12" i="6"/>
  <c r="F13" i="6" s="1"/>
  <c r="F14" i="6" s="1"/>
</calcChain>
</file>

<file path=xl/sharedStrings.xml><?xml version="1.0" encoding="utf-8"?>
<sst xmlns="http://schemas.openxmlformats.org/spreadsheetml/2006/main" count="104" uniqueCount="57">
  <si>
    <t>Company</t>
  </si>
  <si>
    <t>Cost Center</t>
  </si>
  <si>
    <t>Cost Center Description</t>
  </si>
  <si>
    <t>Account</t>
  </si>
  <si>
    <t>Account Description</t>
  </si>
  <si>
    <t>Sub Account</t>
  </si>
  <si>
    <t>Sub Account Description</t>
  </si>
  <si>
    <t>Division</t>
  </si>
  <si>
    <t>Division Description</t>
  </si>
  <si>
    <t>050</t>
  </si>
  <si>
    <t>3303</t>
  </si>
  <si>
    <t>KMD-Human Resources</t>
  </si>
  <si>
    <t>9260</t>
  </si>
  <si>
    <t>A&amp;G-Employee pensions and benefits</t>
  </si>
  <si>
    <t>07493</t>
  </si>
  <si>
    <t>NSC-SERP Capitalized</t>
  </si>
  <si>
    <t>Ky/Mid-States</t>
  </si>
  <si>
    <t>07492</t>
  </si>
  <si>
    <t>NSC-NQ Retirement Cost</t>
  </si>
  <si>
    <t>010</t>
  </si>
  <si>
    <t>1908</t>
  </si>
  <si>
    <t>ATM-Dallas SEBP</t>
  </si>
  <si>
    <t>Shared Services General Office</t>
  </si>
  <si>
    <t>07489</t>
  </si>
  <si>
    <t>NQ Retirement Cost</t>
  </si>
  <si>
    <t>07490</t>
  </si>
  <si>
    <t>SERP Capitalized</t>
  </si>
  <si>
    <t>002</t>
  </si>
  <si>
    <t>091</t>
  </si>
  <si>
    <t>Div 091 SERP Gross Cost</t>
  </si>
  <si>
    <t>Div 091 SERP Capitalized</t>
  </si>
  <si>
    <t>Div 091 SERP Net Expense</t>
  </si>
  <si>
    <t>Note:  There were no direct SERP charges to SSU Div 012 or KY Div 009 during these months.</t>
  </si>
  <si>
    <t>Div 002 SERP Gross Cost</t>
  </si>
  <si>
    <t>Cost Center 1908 Cap OH Rate</t>
  </si>
  <si>
    <t>Div 002 SERP Capitalized</t>
  </si>
  <si>
    <t>Div 002 SERP Net Expense</t>
  </si>
  <si>
    <t>Atmos Energy Corporation</t>
  </si>
  <si>
    <t>SERP Cost for October 2020 through March 2021</t>
  </si>
  <si>
    <t>Base Year</t>
  </si>
  <si>
    <t>Test Year</t>
  </si>
  <si>
    <t>Actuals ==&gt;</t>
  </si>
  <si>
    <t>Budget ==&gt;</t>
  </si>
  <si>
    <t>&lt;== Budget</t>
  </si>
  <si>
    <t>Forecast ==&gt;</t>
  </si>
  <si>
    <t>&lt;== Forecast</t>
  </si>
  <si>
    <t>Division 002</t>
  </si>
  <si>
    <t>Division 091</t>
  </si>
  <si>
    <t>Acct-sub</t>
  </si>
  <si>
    <t>FERC</t>
  </si>
  <si>
    <t>Line No.</t>
  </si>
  <si>
    <t>SERP Gross Cost</t>
  </si>
  <si>
    <t>Cap Overhead Rate</t>
  </si>
  <si>
    <t>Base Period</t>
  </si>
  <si>
    <t>Test Period</t>
  </si>
  <si>
    <t>General Increase Factor:</t>
  </si>
  <si>
    <t>SERP Net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</si>
</sst>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mmm\-yyyy"/>
  </numFmts>
  <fonts count="10" x14ac:knownFonts="1"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0000FF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41" fontId="0" fillId="0" borderId="0" xfId="0" applyNumberFormat="1"/>
    <xf numFmtId="0" fontId="0" fillId="0" borderId="0" xfId="0" quotePrefix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1" fontId="0" fillId="0" borderId="1" xfId="0" applyNumberFormat="1" applyBorder="1"/>
    <xf numFmtId="41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41" fontId="2" fillId="2" borderId="2" xfId="0" applyNumberFormat="1" applyFont="1" applyFill="1" applyBorder="1"/>
    <xf numFmtId="164" fontId="3" fillId="0" borderId="0" xfId="6" applyNumberFormat="1" applyFont="1" applyFill="1"/>
    <xf numFmtId="165" fontId="1" fillId="0" borderId="0" xfId="4" applyNumberFormat="1" applyFont="1"/>
    <xf numFmtId="164" fontId="4" fillId="0" borderId="0" xfId="6" applyNumberFormat="1" applyFont="1"/>
    <xf numFmtId="164" fontId="5" fillId="0" borderId="0" xfId="6" applyNumberFormat="1" applyFont="1"/>
    <xf numFmtId="37" fontId="1" fillId="0" borderId="0" xfId="0" applyNumberFormat="1" applyFont="1"/>
    <xf numFmtId="37" fontId="6" fillId="4" borderId="0" xfId="0" applyNumberFormat="1" applyFont="1" applyFill="1"/>
    <xf numFmtId="37" fontId="1" fillId="4" borderId="0" xfId="0" applyNumberFormat="1" applyFont="1" applyFill="1"/>
    <xf numFmtId="37" fontId="6" fillId="5" borderId="0" xfId="0" applyNumberFormat="1" applyFont="1" applyFill="1"/>
    <xf numFmtId="37" fontId="1" fillId="5" borderId="0" xfId="0" applyNumberFormat="1" applyFont="1" applyFill="1"/>
    <xf numFmtId="37" fontId="7" fillId="5" borderId="0" xfId="0" applyNumberFormat="1" applyFont="1" applyFill="1"/>
    <xf numFmtId="0" fontId="6" fillId="6" borderId="0" xfId="0" applyFont="1" applyFill="1"/>
    <xf numFmtId="0" fontId="1" fillId="6" borderId="0" xfId="0" applyFont="1" applyFill="1"/>
    <xf numFmtId="37" fontId="6" fillId="6" borderId="0" xfId="0" applyNumberFormat="1" applyFont="1" applyFill="1" applyAlignment="1">
      <alignment horizontal="right"/>
    </xf>
    <xf numFmtId="166" fontId="7" fillId="0" borderId="1" xfId="0" quotePrefix="1" applyNumberFormat="1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7" fillId="0" borderId="0" xfId="0" applyFont="1"/>
    <xf numFmtId="41" fontId="1" fillId="0" borderId="0" xfId="0" applyNumberFormat="1" applyFont="1"/>
    <xf numFmtId="10" fontId="1" fillId="0" borderId="0" xfId="0" applyNumberFormat="1" applyFont="1"/>
    <xf numFmtId="0" fontId="7" fillId="0" borderId="0" xfId="0" applyFont="1" applyAlignment="1">
      <alignment horizontal="left" indent="4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 indent="2"/>
    </xf>
    <xf numFmtId="165" fontId="1" fillId="0" borderId="1" xfId="4" applyNumberFormat="1" applyFont="1" applyBorder="1"/>
    <xf numFmtId="41" fontId="7" fillId="0" borderId="0" xfId="0" applyNumberFormat="1" applyFont="1"/>
    <xf numFmtId="0" fontId="7" fillId="0" borderId="1" xfId="0" applyFont="1" applyBorder="1"/>
    <xf numFmtId="41" fontId="1" fillId="0" borderId="6" xfId="0" applyNumberFormat="1" applyFont="1" applyBorder="1"/>
    <xf numFmtId="0" fontId="7" fillId="7" borderId="1" xfId="0" applyFont="1" applyFill="1" applyBorder="1"/>
    <xf numFmtId="0" fontId="1" fillId="7" borderId="0" xfId="0" applyFont="1" applyFill="1"/>
    <xf numFmtId="41" fontId="1" fillId="7" borderId="0" xfId="0" applyNumberFormat="1" applyFont="1" applyFill="1"/>
    <xf numFmtId="165" fontId="1" fillId="7" borderId="0" xfId="4" applyNumberFormat="1" applyFont="1" applyFill="1"/>
    <xf numFmtId="41" fontId="1" fillId="7" borderId="6" xfId="0" applyNumberFormat="1" applyFont="1" applyFill="1" applyBorder="1"/>
    <xf numFmtId="41" fontId="7" fillId="7" borderId="0" xfId="0" applyNumberFormat="1" applyFont="1" applyFill="1"/>
    <xf numFmtId="41" fontId="7" fillId="7" borderId="6" xfId="0" applyNumberFormat="1" applyFont="1" applyFill="1" applyBorder="1"/>
    <xf numFmtId="17" fontId="2" fillId="0" borderId="1" xfId="0" applyNumberFormat="1" applyFont="1" applyBorder="1" applyAlignment="1">
      <alignment horizontal="center"/>
    </xf>
    <xf numFmtId="10" fontId="8" fillId="0" borderId="1" xfId="0" applyNumberFormat="1" applyFont="1" applyBorder="1"/>
    <xf numFmtId="0" fontId="9" fillId="0" borderId="0" xfId="0" applyFont="1"/>
    <xf numFmtId="37" fontId="6" fillId="3" borderId="3" xfId="0" applyNumberFormat="1" applyFont="1" applyFill="1" applyBorder="1" applyAlignment="1">
      <alignment horizontal="center"/>
    </xf>
    <xf numFmtId="37" fontId="6" fillId="3" borderId="4" xfId="0" applyNumberFormat="1" applyFont="1" applyFill="1" applyBorder="1" applyAlignment="1">
      <alignment horizontal="center"/>
    </xf>
    <xf numFmtId="37" fontId="6" fillId="3" borderId="5" xfId="0" applyNumberFormat="1" applyFont="1" applyFill="1" applyBorder="1" applyAlignment="1">
      <alignment horizontal="center"/>
    </xf>
    <xf numFmtId="164" fontId="5" fillId="0" borderId="1" xfId="6" applyNumberFormat="1" applyFont="1" applyFill="1" applyBorder="1" applyAlignment="1">
      <alignment horizontal="left"/>
    </xf>
  </cellXfs>
  <cellStyles count="7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  <cellStyle name="Percent 5" xfId="6" xr:uid="{474790EB-1841-4A6C-A0E0-3D3BF2440DC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FFCC"/>
      <rgbColor rgb="0099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CE110-6194-4C86-B730-3A67BF492013}">
  <dimension ref="A3:AG26"/>
  <sheetViews>
    <sheetView tabSelected="1" workbookViewId="0">
      <selection activeCell="C4" sqref="C4"/>
    </sheetView>
  </sheetViews>
  <sheetFormatPr defaultRowHeight="12.75" x14ac:dyDescent="0.2"/>
  <cols>
    <col min="1" max="1" width="7.83203125" style="28" bestFit="1" customWidth="1"/>
    <col min="2" max="2" width="77.6640625" style="28" bestFit="1" customWidth="1"/>
    <col min="3" max="3" width="9.83203125" style="28" bestFit="1" customWidth="1"/>
    <col min="4" max="4" width="6.83203125" style="28" bestFit="1" customWidth="1"/>
    <col min="5" max="5" width="14.1640625" style="28" bestFit="1" customWidth="1"/>
    <col min="6" max="6" width="13.33203125" style="28" bestFit="1" customWidth="1"/>
    <col min="7" max="7" width="13.6640625" style="28" bestFit="1" customWidth="1"/>
    <col min="8" max="12" width="10.83203125" style="28" bestFit="1" customWidth="1"/>
    <col min="13" max="13" width="13.5" style="28" bestFit="1" customWidth="1"/>
    <col min="14" max="17" width="10.83203125" style="28" bestFit="1" customWidth="1"/>
    <col min="18" max="18" width="13.5" style="28" bestFit="1" customWidth="1"/>
    <col min="19" max="19" width="15" style="28" bestFit="1" customWidth="1"/>
    <col min="20" max="32" width="10.83203125" style="28" bestFit="1" customWidth="1"/>
    <col min="33" max="33" width="15" style="28" bestFit="1" customWidth="1"/>
    <col min="34" max="16384" width="9.33203125" style="28"/>
  </cols>
  <sheetData>
    <row r="3" spans="1:33" x14ac:dyDescent="0.2">
      <c r="B3" s="51"/>
      <c r="G3" s="55" t="s">
        <v>55</v>
      </c>
      <c r="H3" s="55"/>
      <c r="I3" s="55"/>
      <c r="J3" s="14"/>
      <c r="K3" s="14"/>
      <c r="L3" s="14"/>
      <c r="M3" s="14"/>
      <c r="N3" s="15"/>
      <c r="O3" s="15"/>
      <c r="P3" s="15"/>
      <c r="Q3" s="15"/>
      <c r="R3" s="15"/>
      <c r="S3" s="16">
        <v>0</v>
      </c>
      <c r="T3" s="17">
        <f t="shared" ref="T3:V3" si="0">S3</f>
        <v>0</v>
      </c>
      <c r="U3" s="17">
        <f t="shared" si="0"/>
        <v>0</v>
      </c>
      <c r="V3" s="17">
        <f t="shared" si="0"/>
        <v>0</v>
      </c>
      <c r="W3" s="17">
        <f>V3</f>
        <v>0</v>
      </c>
      <c r="X3" s="17">
        <f t="shared" ref="X3:AG3" si="1">W3</f>
        <v>0</v>
      </c>
      <c r="Y3" s="17">
        <f t="shared" si="1"/>
        <v>0</v>
      </c>
      <c r="Z3" s="17">
        <f t="shared" si="1"/>
        <v>0</v>
      </c>
      <c r="AA3" s="17">
        <f t="shared" si="1"/>
        <v>0</v>
      </c>
      <c r="AB3" s="17">
        <f t="shared" si="1"/>
        <v>0</v>
      </c>
      <c r="AC3" s="17">
        <f t="shared" si="1"/>
        <v>0</v>
      </c>
      <c r="AD3" s="17">
        <f t="shared" si="1"/>
        <v>0</v>
      </c>
      <c r="AE3" s="17">
        <f t="shared" si="1"/>
        <v>0</v>
      </c>
      <c r="AF3" s="17">
        <f t="shared" si="1"/>
        <v>0</v>
      </c>
      <c r="AG3" s="17">
        <f t="shared" si="1"/>
        <v>0</v>
      </c>
    </row>
    <row r="4" spans="1:33" x14ac:dyDescent="0.2">
      <c r="G4" s="52" t="s">
        <v>39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4"/>
      <c r="S4" s="18"/>
      <c r="T4" s="18"/>
      <c r="U4" s="18"/>
      <c r="V4" s="52" t="s">
        <v>40</v>
      </c>
      <c r="W4" s="53"/>
      <c r="X4" s="53"/>
      <c r="Y4" s="53"/>
      <c r="Z4" s="53"/>
      <c r="AA4" s="53"/>
      <c r="AB4" s="53"/>
      <c r="AC4" s="53"/>
      <c r="AD4" s="53"/>
      <c r="AE4" s="53"/>
      <c r="AF4" s="53"/>
      <c r="AG4" s="54"/>
    </row>
    <row r="5" spans="1:33" x14ac:dyDescent="0.2">
      <c r="G5" s="19" t="s">
        <v>41</v>
      </c>
      <c r="H5" s="20"/>
      <c r="I5" s="20"/>
      <c r="J5" s="20"/>
      <c r="K5" s="20"/>
      <c r="L5" s="20"/>
      <c r="M5" s="21" t="s">
        <v>42</v>
      </c>
      <c r="N5" s="22"/>
      <c r="O5" s="22"/>
      <c r="P5" s="22"/>
      <c r="Q5" s="22"/>
      <c r="R5" s="23" t="s">
        <v>43</v>
      </c>
      <c r="S5" s="24" t="s">
        <v>44</v>
      </c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6" t="s">
        <v>45</v>
      </c>
    </row>
    <row r="6" spans="1:33" x14ac:dyDescent="0.2">
      <c r="A6" s="40" t="s">
        <v>50</v>
      </c>
      <c r="B6" s="29"/>
      <c r="C6" s="40" t="s">
        <v>48</v>
      </c>
      <c r="D6" s="40" t="s">
        <v>49</v>
      </c>
      <c r="E6" s="42" t="s">
        <v>53</v>
      </c>
      <c r="F6" s="42" t="s">
        <v>54</v>
      </c>
      <c r="G6" s="27">
        <v>45292</v>
      </c>
      <c r="H6" s="27">
        <f>EOMONTH(G6,1)</f>
        <v>45351</v>
      </c>
      <c r="I6" s="27">
        <f t="shared" ref="I6:AG6" si="2">EOMONTH(H6,1)</f>
        <v>45382</v>
      </c>
      <c r="J6" s="27">
        <f t="shared" si="2"/>
        <v>45412</v>
      </c>
      <c r="K6" s="27">
        <f t="shared" si="2"/>
        <v>45443</v>
      </c>
      <c r="L6" s="27">
        <f t="shared" si="2"/>
        <v>45473</v>
      </c>
      <c r="M6" s="27">
        <f t="shared" si="2"/>
        <v>45504</v>
      </c>
      <c r="N6" s="27">
        <f t="shared" si="2"/>
        <v>45535</v>
      </c>
      <c r="O6" s="27">
        <f t="shared" si="2"/>
        <v>45565</v>
      </c>
      <c r="P6" s="27">
        <f t="shared" si="2"/>
        <v>45596</v>
      </c>
      <c r="Q6" s="27">
        <f t="shared" si="2"/>
        <v>45626</v>
      </c>
      <c r="R6" s="27">
        <f t="shared" si="2"/>
        <v>45657</v>
      </c>
      <c r="S6" s="27">
        <f t="shared" si="2"/>
        <v>45688</v>
      </c>
      <c r="T6" s="27">
        <f t="shared" si="2"/>
        <v>45716</v>
      </c>
      <c r="U6" s="27">
        <f t="shared" si="2"/>
        <v>45747</v>
      </c>
      <c r="V6" s="27">
        <f t="shared" si="2"/>
        <v>45777</v>
      </c>
      <c r="W6" s="27">
        <f t="shared" si="2"/>
        <v>45808</v>
      </c>
      <c r="X6" s="27">
        <f t="shared" si="2"/>
        <v>45838</v>
      </c>
      <c r="Y6" s="27">
        <f t="shared" si="2"/>
        <v>45869</v>
      </c>
      <c r="Z6" s="27">
        <f t="shared" si="2"/>
        <v>45900</v>
      </c>
      <c r="AA6" s="27">
        <f t="shared" si="2"/>
        <v>45930</v>
      </c>
      <c r="AB6" s="27">
        <f t="shared" si="2"/>
        <v>45961</v>
      </c>
      <c r="AC6" s="27">
        <f t="shared" si="2"/>
        <v>45991</v>
      </c>
      <c r="AD6" s="27">
        <f t="shared" si="2"/>
        <v>46022</v>
      </c>
      <c r="AE6" s="27">
        <f t="shared" si="2"/>
        <v>46053</v>
      </c>
      <c r="AF6" s="27">
        <f t="shared" si="2"/>
        <v>46081</v>
      </c>
      <c r="AG6" s="27">
        <f t="shared" si="2"/>
        <v>46112</v>
      </c>
    </row>
    <row r="7" spans="1:33" x14ac:dyDescent="0.2">
      <c r="A7" s="30">
        <v>1</v>
      </c>
      <c r="B7" s="31" t="s">
        <v>46</v>
      </c>
      <c r="E7" s="43"/>
      <c r="F7" s="43"/>
    </row>
    <row r="8" spans="1:33" x14ac:dyDescent="0.2">
      <c r="A8" s="30">
        <f>A7+1</f>
        <v>2</v>
      </c>
      <c r="B8" s="28" t="str">
        <f>SERP!C6 &amp; "-" &amp; SERP!E6 &amp; " " &amp; SERP!B6 &amp; "-" &amp; SERP!D6</f>
        <v>A&amp;G-Employee pensions and benefits-NQ Retirement Cost 9260-07489</v>
      </c>
      <c r="C8" s="30" t="str">
        <f>SERP!D6</f>
        <v>07489</v>
      </c>
      <c r="D8" s="30" t="str">
        <f>SERP!B6</f>
        <v>9260</v>
      </c>
      <c r="E8" s="44">
        <f>SUM(G8:R8)</f>
        <v>-86398.799999999988</v>
      </c>
      <c r="F8" s="44">
        <f>SUM(V8:AG8)</f>
        <v>-86398.799999999988</v>
      </c>
      <c r="G8" s="32">
        <f>SERP!J6</f>
        <v>-7199.9</v>
      </c>
      <c r="H8" s="32">
        <f>SERP!K6</f>
        <v>-7199.9</v>
      </c>
      <c r="I8" s="32">
        <f>SERP!L6</f>
        <v>-7199.9</v>
      </c>
      <c r="J8" s="32">
        <f>SERP!M6</f>
        <v>-7199.9</v>
      </c>
      <c r="K8" s="32">
        <f>SERP!N6</f>
        <v>-7199.9</v>
      </c>
      <c r="L8" s="32">
        <f>SERP!O6</f>
        <v>-7199.9</v>
      </c>
      <c r="M8" s="32">
        <f>L8</f>
        <v>-7199.9</v>
      </c>
      <c r="N8" s="32">
        <f t="shared" ref="N8:R8" si="3">M8</f>
        <v>-7199.9</v>
      </c>
      <c r="O8" s="32">
        <f t="shared" si="3"/>
        <v>-7199.9</v>
      </c>
      <c r="P8" s="32">
        <f t="shared" si="3"/>
        <v>-7199.9</v>
      </c>
      <c r="Q8" s="32">
        <f t="shared" si="3"/>
        <v>-7199.9</v>
      </c>
      <c r="R8" s="32">
        <f t="shared" si="3"/>
        <v>-7199.9</v>
      </c>
      <c r="S8" s="32">
        <f>G8*(1+S$3)</f>
        <v>-7199.9</v>
      </c>
      <c r="T8" s="32">
        <f t="shared" ref="T8:AG9" si="4">H8*(1+T$3)</f>
        <v>-7199.9</v>
      </c>
      <c r="U8" s="32">
        <f t="shared" si="4"/>
        <v>-7199.9</v>
      </c>
      <c r="V8" s="32">
        <f t="shared" si="4"/>
        <v>-7199.9</v>
      </c>
      <c r="W8" s="32">
        <f t="shared" si="4"/>
        <v>-7199.9</v>
      </c>
      <c r="X8" s="32">
        <f t="shared" si="4"/>
        <v>-7199.9</v>
      </c>
      <c r="Y8" s="32">
        <f t="shared" si="4"/>
        <v>-7199.9</v>
      </c>
      <c r="Z8" s="32">
        <f t="shared" si="4"/>
        <v>-7199.9</v>
      </c>
      <c r="AA8" s="32">
        <f t="shared" si="4"/>
        <v>-7199.9</v>
      </c>
      <c r="AB8" s="32">
        <f t="shared" si="4"/>
        <v>-7199.9</v>
      </c>
      <c r="AC8" s="32">
        <f t="shared" si="4"/>
        <v>-7199.9</v>
      </c>
      <c r="AD8" s="32">
        <f t="shared" si="4"/>
        <v>-7199.9</v>
      </c>
      <c r="AE8" s="32">
        <f t="shared" si="4"/>
        <v>-7199.9</v>
      </c>
      <c r="AF8" s="32">
        <f t="shared" si="4"/>
        <v>-7199.9</v>
      </c>
      <c r="AG8" s="32">
        <f t="shared" si="4"/>
        <v>-7199.9</v>
      </c>
    </row>
    <row r="9" spans="1:33" x14ac:dyDescent="0.2">
      <c r="A9" s="30">
        <v>2</v>
      </c>
      <c r="B9" s="28" t="str">
        <f>SERP!C7 &amp; "-" &amp; SERP!E7 &amp; " " &amp; SERP!B7 &amp; "-" &amp; SERP!D7</f>
        <v>A&amp;G-Employee pensions and benefits-NSC-NQ Retirement Cost 9260-07492</v>
      </c>
      <c r="C9" s="30" t="str">
        <f>SERP!D7</f>
        <v>07492</v>
      </c>
      <c r="D9" s="30" t="str">
        <f>SERP!B7</f>
        <v>9260</v>
      </c>
      <c r="E9" s="45">
        <f>SUM(G9:R9)</f>
        <v>4073865.5999999992</v>
      </c>
      <c r="F9" s="45">
        <f>SUM(V9:AG9)</f>
        <v>4073865.5999999992</v>
      </c>
      <c r="G9" s="32">
        <f>SERP!J7</f>
        <v>339488.8</v>
      </c>
      <c r="H9" s="32">
        <f>SERP!K7</f>
        <v>339488.8</v>
      </c>
      <c r="I9" s="32">
        <f>SERP!L7</f>
        <v>339488.8</v>
      </c>
      <c r="J9" s="32">
        <f>SERP!M7</f>
        <v>339488.8</v>
      </c>
      <c r="K9" s="32">
        <f>SERP!N7</f>
        <v>339488.8</v>
      </c>
      <c r="L9" s="32">
        <f>SERP!O7</f>
        <v>339488.8</v>
      </c>
      <c r="M9" s="32">
        <f>L9</f>
        <v>339488.8</v>
      </c>
      <c r="N9" s="32">
        <f t="shared" ref="N9:R9" si="5">M9</f>
        <v>339488.8</v>
      </c>
      <c r="O9" s="32">
        <f t="shared" si="5"/>
        <v>339488.8</v>
      </c>
      <c r="P9" s="32">
        <f t="shared" si="5"/>
        <v>339488.8</v>
      </c>
      <c r="Q9" s="32">
        <f t="shared" si="5"/>
        <v>339488.8</v>
      </c>
      <c r="R9" s="32">
        <f t="shared" si="5"/>
        <v>339488.8</v>
      </c>
      <c r="S9" s="32">
        <f>G9*(1+S$3)</f>
        <v>339488.8</v>
      </c>
      <c r="T9" s="32">
        <f t="shared" si="4"/>
        <v>339488.8</v>
      </c>
      <c r="U9" s="32">
        <f t="shared" si="4"/>
        <v>339488.8</v>
      </c>
      <c r="V9" s="32">
        <f t="shared" si="4"/>
        <v>339488.8</v>
      </c>
      <c r="W9" s="32">
        <f t="shared" si="4"/>
        <v>339488.8</v>
      </c>
      <c r="X9" s="32">
        <f t="shared" si="4"/>
        <v>339488.8</v>
      </c>
      <c r="Y9" s="32">
        <f t="shared" si="4"/>
        <v>339488.8</v>
      </c>
      <c r="Z9" s="32">
        <f t="shared" si="4"/>
        <v>339488.8</v>
      </c>
      <c r="AA9" s="32">
        <f t="shared" si="4"/>
        <v>339488.8</v>
      </c>
      <c r="AB9" s="32">
        <f t="shared" si="4"/>
        <v>339488.8</v>
      </c>
      <c r="AC9" s="32">
        <f t="shared" si="4"/>
        <v>339488.8</v>
      </c>
      <c r="AD9" s="32">
        <f t="shared" si="4"/>
        <v>339488.8</v>
      </c>
      <c r="AE9" s="32">
        <f t="shared" si="4"/>
        <v>339488.8</v>
      </c>
      <c r="AF9" s="32">
        <f t="shared" si="4"/>
        <v>339488.8</v>
      </c>
      <c r="AG9" s="32">
        <f t="shared" si="4"/>
        <v>339488.8</v>
      </c>
    </row>
    <row r="10" spans="1:33" x14ac:dyDescent="0.2">
      <c r="A10" s="30">
        <f t="shared" ref="A10:A25" si="6">A9+1</f>
        <v>3</v>
      </c>
      <c r="B10" s="36" t="s">
        <v>51</v>
      </c>
      <c r="C10" s="30"/>
      <c r="D10" s="30"/>
      <c r="E10" s="46">
        <f t="shared" ref="E10:F10" si="7">SUM(E8:E9)</f>
        <v>3987466.7999999993</v>
      </c>
      <c r="F10" s="46">
        <f t="shared" si="7"/>
        <v>3987466.7999999993</v>
      </c>
      <c r="G10" s="41">
        <f>SUM(G8:G9)</f>
        <v>332288.89999999997</v>
      </c>
      <c r="H10" s="41">
        <f t="shared" ref="H10:L10" si="8">SUM(H8:H9)</f>
        <v>332288.89999999997</v>
      </c>
      <c r="I10" s="41">
        <f t="shared" si="8"/>
        <v>332288.89999999997</v>
      </c>
      <c r="J10" s="41">
        <f t="shared" si="8"/>
        <v>332288.89999999997</v>
      </c>
      <c r="K10" s="41">
        <f t="shared" si="8"/>
        <v>332288.89999999997</v>
      </c>
      <c r="L10" s="41">
        <f t="shared" si="8"/>
        <v>332288.89999999997</v>
      </c>
      <c r="M10" s="41">
        <f t="shared" ref="M10" si="9">SUM(M8:M9)</f>
        <v>332288.89999999997</v>
      </c>
      <c r="N10" s="41">
        <f t="shared" ref="N10" si="10">SUM(N8:N9)</f>
        <v>332288.89999999997</v>
      </c>
      <c r="O10" s="41">
        <f t="shared" ref="O10" si="11">SUM(O8:O9)</f>
        <v>332288.89999999997</v>
      </c>
      <c r="P10" s="41">
        <f t="shared" ref="P10" si="12">SUM(P8:P9)</f>
        <v>332288.89999999997</v>
      </c>
      <c r="Q10" s="41">
        <f t="shared" ref="Q10" si="13">SUM(Q8:Q9)</f>
        <v>332288.89999999997</v>
      </c>
      <c r="R10" s="41">
        <f t="shared" ref="R10" si="14">SUM(R8:R9)</f>
        <v>332288.89999999997</v>
      </c>
      <c r="S10" s="41">
        <f t="shared" ref="S10" si="15">SUM(S8:S9)</f>
        <v>332288.89999999997</v>
      </c>
      <c r="T10" s="41">
        <f t="shared" ref="T10" si="16">SUM(T8:T9)</f>
        <v>332288.89999999997</v>
      </c>
      <c r="U10" s="41">
        <f t="shared" ref="U10" si="17">SUM(U8:U9)</f>
        <v>332288.89999999997</v>
      </c>
      <c r="V10" s="41">
        <f t="shared" ref="V10" si="18">SUM(V8:V9)</f>
        <v>332288.89999999997</v>
      </c>
      <c r="W10" s="41">
        <f t="shared" ref="W10" si="19">SUM(W8:W9)</f>
        <v>332288.89999999997</v>
      </c>
      <c r="X10" s="41">
        <f t="shared" ref="X10" si="20">SUM(X8:X9)</f>
        <v>332288.89999999997</v>
      </c>
      <c r="Y10" s="41">
        <f t="shared" ref="Y10" si="21">SUM(Y8:Y9)</f>
        <v>332288.89999999997</v>
      </c>
      <c r="Z10" s="41">
        <f t="shared" ref="Z10" si="22">SUM(Z8:Z9)</f>
        <v>332288.89999999997</v>
      </c>
      <c r="AA10" s="41">
        <f t="shared" ref="AA10" si="23">SUM(AA8:AA9)</f>
        <v>332288.89999999997</v>
      </c>
      <c r="AB10" s="41">
        <f t="shared" ref="AB10" si="24">SUM(AB8:AB9)</f>
        <v>332288.89999999997</v>
      </c>
      <c r="AC10" s="41">
        <f t="shared" ref="AC10" si="25">SUM(AC8:AC9)</f>
        <v>332288.89999999997</v>
      </c>
      <c r="AD10" s="41">
        <f t="shared" ref="AD10" si="26">SUM(AD8:AD9)</f>
        <v>332288.89999999997</v>
      </c>
      <c r="AE10" s="41">
        <f t="shared" ref="AE10" si="27">SUM(AE8:AE9)</f>
        <v>332288.89999999997</v>
      </c>
      <c r="AF10" s="41">
        <f t="shared" ref="AF10" si="28">SUM(AF8:AF9)</f>
        <v>332288.89999999997</v>
      </c>
      <c r="AG10" s="41">
        <f t="shared" ref="AG10" si="29">SUM(AG8:AG9)</f>
        <v>332288.89999999997</v>
      </c>
    </row>
    <row r="11" spans="1:33" x14ac:dyDescent="0.2">
      <c r="A11" s="30">
        <f>A10+1</f>
        <v>4</v>
      </c>
      <c r="B11" s="37" t="s">
        <v>52</v>
      </c>
      <c r="C11" s="30"/>
      <c r="D11" s="30"/>
      <c r="E11" s="45"/>
      <c r="F11" s="45"/>
      <c r="G11" s="33">
        <f>SERP!J9</f>
        <v>0.82499999999999996</v>
      </c>
      <c r="H11" s="33">
        <f>SERP!K9</f>
        <v>0.82499999999999996</v>
      </c>
      <c r="I11" s="33">
        <f>SERP!L9</f>
        <v>0.82499999999999996</v>
      </c>
      <c r="J11" s="33">
        <f>SERP!M9</f>
        <v>0.82499999999999996</v>
      </c>
      <c r="K11" s="33">
        <f>SERP!N9</f>
        <v>0.82499999999999996</v>
      </c>
      <c r="L11" s="33">
        <f>SERP!O9</f>
        <v>0.82499999999999996</v>
      </c>
      <c r="M11" s="33">
        <f>L11</f>
        <v>0.82499999999999996</v>
      </c>
      <c r="N11" s="33">
        <f t="shared" ref="N11:S11" si="30">M11</f>
        <v>0.82499999999999996</v>
      </c>
      <c r="O11" s="33">
        <f t="shared" si="30"/>
        <v>0.82499999999999996</v>
      </c>
      <c r="P11" s="33">
        <f t="shared" si="30"/>
        <v>0.82499999999999996</v>
      </c>
      <c r="Q11" s="33">
        <f t="shared" si="30"/>
        <v>0.82499999999999996</v>
      </c>
      <c r="R11" s="33">
        <f t="shared" si="30"/>
        <v>0.82499999999999996</v>
      </c>
      <c r="S11" s="33">
        <f t="shared" si="30"/>
        <v>0.82499999999999996</v>
      </c>
      <c r="T11" s="33">
        <f t="shared" ref="T11:AG11" si="31">S11</f>
        <v>0.82499999999999996</v>
      </c>
      <c r="U11" s="33">
        <f t="shared" si="31"/>
        <v>0.82499999999999996</v>
      </c>
      <c r="V11" s="33">
        <f t="shared" si="31"/>
        <v>0.82499999999999996</v>
      </c>
      <c r="W11" s="33">
        <f t="shared" si="31"/>
        <v>0.82499999999999996</v>
      </c>
      <c r="X11" s="33">
        <f t="shared" si="31"/>
        <v>0.82499999999999996</v>
      </c>
      <c r="Y11" s="33">
        <f t="shared" si="31"/>
        <v>0.82499999999999996</v>
      </c>
      <c r="Z11" s="33">
        <f t="shared" si="31"/>
        <v>0.82499999999999996</v>
      </c>
      <c r="AA11" s="33">
        <f t="shared" si="31"/>
        <v>0.82499999999999996</v>
      </c>
      <c r="AB11" s="33">
        <f t="shared" si="31"/>
        <v>0.82499999999999996</v>
      </c>
      <c r="AC11" s="33">
        <f t="shared" si="31"/>
        <v>0.82499999999999996</v>
      </c>
      <c r="AD11" s="33">
        <f t="shared" si="31"/>
        <v>0.82499999999999996</v>
      </c>
      <c r="AE11" s="33">
        <f t="shared" si="31"/>
        <v>0.82499999999999996</v>
      </c>
      <c r="AF11" s="33">
        <f t="shared" si="31"/>
        <v>0.82499999999999996</v>
      </c>
      <c r="AG11" s="33">
        <f t="shared" si="31"/>
        <v>0.82499999999999996</v>
      </c>
    </row>
    <row r="12" spans="1:33" x14ac:dyDescent="0.2">
      <c r="A12" s="30">
        <f t="shared" si="6"/>
        <v>5</v>
      </c>
      <c r="B12" s="37" t="s">
        <v>26</v>
      </c>
      <c r="C12" s="30"/>
      <c r="D12" s="30"/>
      <c r="E12" s="45">
        <f>SUM(G12:R12)</f>
        <v>-3289660.1099999989</v>
      </c>
      <c r="F12" s="45">
        <f>SUM(V12:AG12)</f>
        <v>-3289660.1099999989</v>
      </c>
      <c r="G12" s="38">
        <f>-G11*G10</f>
        <v>-274138.34249999997</v>
      </c>
      <c r="H12" s="38">
        <f t="shared" ref="H12:L12" si="32">-H11*H10</f>
        <v>-274138.34249999997</v>
      </c>
      <c r="I12" s="38">
        <f t="shared" si="32"/>
        <v>-274138.34249999997</v>
      </c>
      <c r="J12" s="38">
        <f t="shared" si="32"/>
        <v>-274138.34249999997</v>
      </c>
      <c r="K12" s="38">
        <f t="shared" si="32"/>
        <v>-274138.34249999997</v>
      </c>
      <c r="L12" s="38">
        <f t="shared" si="32"/>
        <v>-274138.34249999997</v>
      </c>
      <c r="M12" s="38">
        <f t="shared" ref="M12" si="33">-M11*M10</f>
        <v>-274138.34249999997</v>
      </c>
      <c r="N12" s="38">
        <f t="shared" ref="N12" si="34">-N11*N10</f>
        <v>-274138.34249999997</v>
      </c>
      <c r="O12" s="38">
        <f t="shared" ref="O12" si="35">-O11*O10</f>
        <v>-274138.34249999997</v>
      </c>
      <c r="P12" s="38">
        <f t="shared" ref="P12" si="36">-P11*P10</f>
        <v>-274138.34249999997</v>
      </c>
      <c r="Q12" s="38">
        <f t="shared" ref="Q12" si="37">-Q11*Q10</f>
        <v>-274138.34249999997</v>
      </c>
      <c r="R12" s="38">
        <f t="shared" ref="R12" si="38">-R11*R10</f>
        <v>-274138.34249999997</v>
      </c>
      <c r="S12" s="38">
        <f t="shared" ref="S12" si="39">-S11*S10</f>
        <v>-274138.34249999997</v>
      </c>
      <c r="T12" s="38">
        <f t="shared" ref="T12" si="40">-T11*T10</f>
        <v>-274138.34249999997</v>
      </c>
      <c r="U12" s="38">
        <f t="shared" ref="U12" si="41">-U11*U10</f>
        <v>-274138.34249999997</v>
      </c>
      <c r="V12" s="38">
        <f t="shared" ref="V12" si="42">-V11*V10</f>
        <v>-274138.34249999997</v>
      </c>
      <c r="W12" s="38">
        <f t="shared" ref="W12" si="43">-W11*W10</f>
        <v>-274138.34249999997</v>
      </c>
      <c r="X12" s="38">
        <f t="shared" ref="X12" si="44">-X11*X10</f>
        <v>-274138.34249999997</v>
      </c>
      <c r="Y12" s="38">
        <f t="shared" ref="Y12" si="45">-Y11*Y10</f>
        <v>-274138.34249999997</v>
      </c>
      <c r="Z12" s="38">
        <f t="shared" ref="Z12" si="46">-Z11*Z10</f>
        <v>-274138.34249999997</v>
      </c>
      <c r="AA12" s="38">
        <f t="shared" ref="AA12" si="47">-AA11*AA10</f>
        <v>-274138.34249999997</v>
      </c>
      <c r="AB12" s="38">
        <f t="shared" ref="AB12" si="48">-AB11*AB10</f>
        <v>-274138.34249999997</v>
      </c>
      <c r="AC12" s="38">
        <f t="shared" ref="AC12" si="49">-AC11*AC10</f>
        <v>-274138.34249999997</v>
      </c>
      <c r="AD12" s="38">
        <f t="shared" ref="AD12" si="50">-AD11*AD10</f>
        <v>-274138.34249999997</v>
      </c>
      <c r="AE12" s="38">
        <f t="shared" ref="AE12" si="51">-AE11*AE10</f>
        <v>-274138.34249999997</v>
      </c>
      <c r="AF12" s="38">
        <f t="shared" ref="AF12" si="52">-AF11*AF10</f>
        <v>-274138.34249999997</v>
      </c>
      <c r="AG12" s="38">
        <f t="shared" ref="AG12" si="53">-AG11*AG10</f>
        <v>-274138.34249999997</v>
      </c>
    </row>
    <row r="13" spans="1:33" x14ac:dyDescent="0.2">
      <c r="A13" s="30">
        <f t="shared" si="6"/>
        <v>6</v>
      </c>
      <c r="B13" s="34" t="s">
        <v>56</v>
      </c>
      <c r="C13" s="35"/>
      <c r="D13" s="35"/>
      <c r="E13" s="48">
        <f t="shared" ref="E13:F13" si="54">E10+E12</f>
        <v>697806.69000000041</v>
      </c>
      <c r="F13" s="48">
        <f t="shared" si="54"/>
        <v>697806.69000000041</v>
      </c>
      <c r="G13" s="39">
        <f>G10+G12</f>
        <v>58150.557499999995</v>
      </c>
      <c r="H13" s="39">
        <f t="shared" ref="H13:L13" si="55">H10+H12</f>
        <v>58150.557499999995</v>
      </c>
      <c r="I13" s="39">
        <f t="shared" si="55"/>
        <v>58150.557499999995</v>
      </c>
      <c r="J13" s="39">
        <f t="shared" si="55"/>
        <v>58150.557499999995</v>
      </c>
      <c r="K13" s="39">
        <f t="shared" si="55"/>
        <v>58150.557499999995</v>
      </c>
      <c r="L13" s="39">
        <f t="shared" si="55"/>
        <v>58150.557499999995</v>
      </c>
      <c r="M13" s="39">
        <f t="shared" ref="M13" si="56">M10+M12</f>
        <v>58150.557499999995</v>
      </c>
      <c r="N13" s="39">
        <f t="shared" ref="N13" si="57">N10+N12</f>
        <v>58150.557499999995</v>
      </c>
      <c r="O13" s="39">
        <f t="shared" ref="O13" si="58">O10+O12</f>
        <v>58150.557499999995</v>
      </c>
      <c r="P13" s="39">
        <f t="shared" ref="P13" si="59">P10+P12</f>
        <v>58150.557499999995</v>
      </c>
      <c r="Q13" s="39">
        <f t="shared" ref="Q13" si="60">Q10+Q12</f>
        <v>58150.557499999995</v>
      </c>
      <c r="R13" s="39">
        <f t="shared" ref="R13" si="61">R10+R12</f>
        <v>58150.557499999995</v>
      </c>
      <c r="S13" s="39">
        <f t="shared" ref="S13" si="62">S10+S12</f>
        <v>58150.557499999995</v>
      </c>
      <c r="T13" s="39">
        <f t="shared" ref="T13" si="63">T10+T12</f>
        <v>58150.557499999995</v>
      </c>
      <c r="U13" s="39">
        <f t="shared" ref="U13" si="64">U10+U12</f>
        <v>58150.557499999995</v>
      </c>
      <c r="V13" s="39">
        <f t="shared" ref="V13" si="65">V10+V12</f>
        <v>58150.557499999995</v>
      </c>
      <c r="W13" s="39">
        <f t="shared" ref="W13" si="66">W10+W12</f>
        <v>58150.557499999995</v>
      </c>
      <c r="X13" s="39">
        <f t="shared" ref="X13" si="67">X10+X12</f>
        <v>58150.557499999995</v>
      </c>
      <c r="Y13" s="39">
        <f t="shared" ref="Y13" si="68">Y10+Y12</f>
        <v>58150.557499999995</v>
      </c>
      <c r="Z13" s="39">
        <f t="shared" ref="Z13" si="69">Z10+Z12</f>
        <v>58150.557499999995</v>
      </c>
      <c r="AA13" s="39">
        <f t="shared" ref="AA13" si="70">AA10+AA12</f>
        <v>58150.557499999995</v>
      </c>
      <c r="AB13" s="39">
        <f t="shared" ref="AB13" si="71">AB10+AB12</f>
        <v>58150.557499999995</v>
      </c>
      <c r="AC13" s="39">
        <f t="shared" ref="AC13" si="72">AC10+AC12</f>
        <v>58150.557499999995</v>
      </c>
      <c r="AD13" s="39">
        <f t="shared" ref="AD13" si="73">AD10+AD12</f>
        <v>58150.557499999995</v>
      </c>
      <c r="AE13" s="39">
        <f t="shared" ref="AE13" si="74">AE10+AE12</f>
        <v>58150.557499999995</v>
      </c>
      <c r="AF13" s="39">
        <f t="shared" ref="AF13" si="75">AF10+AF12</f>
        <v>58150.557499999995</v>
      </c>
      <c r="AG13" s="39">
        <f t="shared" ref="AG13" si="76">AG10+AG12</f>
        <v>58150.557499999995</v>
      </c>
    </row>
    <row r="14" spans="1:33" x14ac:dyDescent="0.2">
      <c r="A14" s="30">
        <f t="shared" si="6"/>
        <v>7</v>
      </c>
      <c r="B14" s="34"/>
      <c r="C14" s="30"/>
      <c r="D14" s="30"/>
      <c r="E14" s="44">
        <f>E13-SUM(G13:R13)</f>
        <v>0</v>
      </c>
      <c r="F14" s="44">
        <f>F13-SUM(V13:AG13)</f>
        <v>0</v>
      </c>
    </row>
    <row r="15" spans="1:33" x14ac:dyDescent="0.2">
      <c r="A15" s="30">
        <f t="shared" si="6"/>
        <v>8</v>
      </c>
      <c r="C15" s="30"/>
      <c r="D15" s="30"/>
      <c r="E15" s="43"/>
      <c r="F15" s="43"/>
    </row>
    <row r="16" spans="1:33" x14ac:dyDescent="0.2">
      <c r="A16" s="30">
        <f t="shared" si="6"/>
        <v>9</v>
      </c>
      <c r="B16" s="31" t="s">
        <v>47</v>
      </c>
      <c r="C16" s="30"/>
      <c r="D16" s="30"/>
      <c r="E16" s="43"/>
      <c r="F16" s="43"/>
    </row>
    <row r="17" spans="1:33" x14ac:dyDescent="0.2">
      <c r="A17" s="30">
        <f t="shared" si="6"/>
        <v>10</v>
      </c>
      <c r="B17" s="28" t="str">
        <f>SERP!C15 &amp; "-" &amp; SERP!E15 &amp; " " &amp; SERP!B15 &amp; "-" &amp; SERP!D15</f>
        <v>A&amp;G-Employee pensions and benefits-NQ Retirement Cost 9260-07489</v>
      </c>
      <c r="C17" s="30" t="str">
        <f>SERP!D15</f>
        <v>07489</v>
      </c>
      <c r="D17" s="30" t="str">
        <f>SERP!B15</f>
        <v>9260</v>
      </c>
      <c r="E17" s="45">
        <f>SUM(G17:R17)</f>
        <v>16743.599999999995</v>
      </c>
      <c r="F17" s="45">
        <f>SUM(V17:AG17)</f>
        <v>16743.599999999995</v>
      </c>
      <c r="G17" s="32">
        <f>SERP!J15</f>
        <v>1395.3</v>
      </c>
      <c r="H17" s="32">
        <f>SERP!K15</f>
        <v>1395.3</v>
      </c>
      <c r="I17" s="32">
        <f>SERP!L15</f>
        <v>1395.3</v>
      </c>
      <c r="J17" s="32">
        <f>SERP!M15</f>
        <v>1395.3</v>
      </c>
      <c r="K17" s="32">
        <f>SERP!N15</f>
        <v>1395.3</v>
      </c>
      <c r="L17" s="32">
        <f>SERP!O15</f>
        <v>1395.3</v>
      </c>
      <c r="M17" s="32">
        <f>L17</f>
        <v>1395.3</v>
      </c>
      <c r="N17" s="32">
        <f t="shared" ref="N17:R17" si="77">M17</f>
        <v>1395.3</v>
      </c>
      <c r="O17" s="32">
        <f t="shared" si="77"/>
        <v>1395.3</v>
      </c>
      <c r="P17" s="32">
        <f t="shared" si="77"/>
        <v>1395.3</v>
      </c>
      <c r="Q17" s="32">
        <f t="shared" si="77"/>
        <v>1395.3</v>
      </c>
      <c r="R17" s="32">
        <f t="shared" si="77"/>
        <v>1395.3</v>
      </c>
      <c r="S17" s="32">
        <f>G17*(1+S$3)</f>
        <v>1395.3</v>
      </c>
      <c r="T17" s="32">
        <f t="shared" ref="T17:AG18" si="78">H17*(1+T$3)</f>
        <v>1395.3</v>
      </c>
      <c r="U17" s="32">
        <f t="shared" si="78"/>
        <v>1395.3</v>
      </c>
      <c r="V17" s="32">
        <f t="shared" si="78"/>
        <v>1395.3</v>
      </c>
      <c r="W17" s="32">
        <f t="shared" si="78"/>
        <v>1395.3</v>
      </c>
      <c r="X17" s="32">
        <f t="shared" si="78"/>
        <v>1395.3</v>
      </c>
      <c r="Y17" s="32">
        <f t="shared" si="78"/>
        <v>1395.3</v>
      </c>
      <c r="Z17" s="32">
        <f t="shared" si="78"/>
        <v>1395.3</v>
      </c>
      <c r="AA17" s="32">
        <f t="shared" si="78"/>
        <v>1395.3</v>
      </c>
      <c r="AB17" s="32">
        <f t="shared" si="78"/>
        <v>1395.3</v>
      </c>
      <c r="AC17" s="32">
        <f t="shared" si="78"/>
        <v>1395.3</v>
      </c>
      <c r="AD17" s="32">
        <f t="shared" si="78"/>
        <v>1395.3</v>
      </c>
      <c r="AE17" s="32">
        <f t="shared" si="78"/>
        <v>1395.3</v>
      </c>
      <c r="AF17" s="32">
        <f t="shared" si="78"/>
        <v>1395.3</v>
      </c>
      <c r="AG17" s="32">
        <f t="shared" si="78"/>
        <v>1395.3</v>
      </c>
    </row>
    <row r="18" spans="1:33" x14ac:dyDescent="0.2">
      <c r="A18" s="30">
        <f t="shared" si="6"/>
        <v>11</v>
      </c>
      <c r="B18" s="28" t="str">
        <f>SERP!C16 &amp; "-" &amp; SERP!E16 &amp; " " &amp; SERP!B16 &amp; "-" &amp; SERP!D16</f>
        <v>A&amp;G-Employee pensions and benefits-NSC-NQ Retirement Cost 9260-07492</v>
      </c>
      <c r="C18" s="30" t="str">
        <f>SERP!D16</f>
        <v>07492</v>
      </c>
      <c r="D18" s="30" t="str">
        <f>SERP!B16</f>
        <v>9260</v>
      </c>
      <c r="E18" s="45">
        <f>SUM(G18:R18)</f>
        <v>46084.079999999987</v>
      </c>
      <c r="F18" s="45">
        <f>SUM(V18:AG18)</f>
        <v>46084.079999999987</v>
      </c>
      <c r="G18" s="32">
        <f>SERP!J16</f>
        <v>3840.34</v>
      </c>
      <c r="H18" s="32">
        <f>SERP!K16</f>
        <v>3840.34</v>
      </c>
      <c r="I18" s="32">
        <f>SERP!L16</f>
        <v>3840.34</v>
      </c>
      <c r="J18" s="32">
        <f>SERP!M16</f>
        <v>3840.34</v>
      </c>
      <c r="K18" s="32">
        <f>SERP!N16</f>
        <v>3840.34</v>
      </c>
      <c r="L18" s="32">
        <f>SERP!O16</f>
        <v>3840.34</v>
      </c>
      <c r="M18" s="32">
        <f>L18</f>
        <v>3840.34</v>
      </c>
      <c r="N18" s="32">
        <f t="shared" ref="N18:R18" si="79">M18</f>
        <v>3840.34</v>
      </c>
      <c r="O18" s="32">
        <f t="shared" si="79"/>
        <v>3840.34</v>
      </c>
      <c r="P18" s="32">
        <f t="shared" si="79"/>
        <v>3840.34</v>
      </c>
      <c r="Q18" s="32">
        <f t="shared" si="79"/>
        <v>3840.34</v>
      </c>
      <c r="R18" s="32">
        <f t="shared" si="79"/>
        <v>3840.34</v>
      </c>
      <c r="S18" s="32">
        <f>G18*(1+S$3)</f>
        <v>3840.34</v>
      </c>
      <c r="T18" s="32">
        <f t="shared" si="78"/>
        <v>3840.34</v>
      </c>
      <c r="U18" s="32">
        <f t="shared" si="78"/>
        <v>3840.34</v>
      </c>
      <c r="V18" s="32">
        <f t="shared" si="78"/>
        <v>3840.34</v>
      </c>
      <c r="W18" s="32">
        <f t="shared" si="78"/>
        <v>3840.34</v>
      </c>
      <c r="X18" s="32">
        <f t="shared" si="78"/>
        <v>3840.34</v>
      </c>
      <c r="Y18" s="32">
        <f t="shared" si="78"/>
        <v>3840.34</v>
      </c>
      <c r="Z18" s="32">
        <f t="shared" si="78"/>
        <v>3840.34</v>
      </c>
      <c r="AA18" s="32">
        <f t="shared" si="78"/>
        <v>3840.34</v>
      </c>
      <c r="AB18" s="32">
        <f t="shared" si="78"/>
        <v>3840.34</v>
      </c>
      <c r="AC18" s="32">
        <f t="shared" si="78"/>
        <v>3840.34</v>
      </c>
      <c r="AD18" s="32">
        <f t="shared" si="78"/>
        <v>3840.34</v>
      </c>
      <c r="AE18" s="32">
        <f t="shared" si="78"/>
        <v>3840.34</v>
      </c>
      <c r="AF18" s="32">
        <f t="shared" si="78"/>
        <v>3840.34</v>
      </c>
      <c r="AG18" s="32">
        <f t="shared" si="78"/>
        <v>3840.34</v>
      </c>
    </row>
    <row r="19" spans="1:33" x14ac:dyDescent="0.2">
      <c r="A19" s="30">
        <f t="shared" si="6"/>
        <v>12</v>
      </c>
      <c r="B19" s="36" t="s">
        <v>51</v>
      </c>
      <c r="C19" s="30"/>
      <c r="D19" s="30"/>
      <c r="E19" s="46">
        <f t="shared" ref="E19:F19" si="80">SUM(E17:E18)</f>
        <v>62827.679999999978</v>
      </c>
      <c r="F19" s="46">
        <f t="shared" si="80"/>
        <v>62827.679999999978</v>
      </c>
      <c r="G19" s="41">
        <f>SUM(G17:G18)</f>
        <v>5235.6400000000003</v>
      </c>
      <c r="H19" s="41">
        <f t="shared" ref="H19:L19" si="81">SUM(H17:H18)</f>
        <v>5235.6400000000003</v>
      </c>
      <c r="I19" s="41">
        <f t="shared" si="81"/>
        <v>5235.6400000000003</v>
      </c>
      <c r="J19" s="41">
        <f t="shared" si="81"/>
        <v>5235.6400000000003</v>
      </c>
      <c r="K19" s="41">
        <f t="shared" si="81"/>
        <v>5235.6400000000003</v>
      </c>
      <c r="L19" s="41">
        <f t="shared" si="81"/>
        <v>5235.6400000000003</v>
      </c>
      <c r="M19" s="41">
        <f t="shared" ref="M19" si="82">SUM(M17:M18)</f>
        <v>5235.6400000000003</v>
      </c>
      <c r="N19" s="41">
        <f t="shared" ref="N19" si="83">SUM(N17:N18)</f>
        <v>5235.6400000000003</v>
      </c>
      <c r="O19" s="41">
        <f t="shared" ref="O19" si="84">SUM(O17:O18)</f>
        <v>5235.6400000000003</v>
      </c>
      <c r="P19" s="41">
        <f t="shared" ref="P19" si="85">SUM(P17:P18)</f>
        <v>5235.6400000000003</v>
      </c>
      <c r="Q19" s="41">
        <f t="shared" ref="Q19" si="86">SUM(Q17:Q18)</f>
        <v>5235.6400000000003</v>
      </c>
      <c r="R19" s="41">
        <f t="shared" ref="R19" si="87">SUM(R17:R18)</f>
        <v>5235.6400000000003</v>
      </c>
      <c r="S19" s="41">
        <f t="shared" ref="S19" si="88">SUM(S17:S18)</f>
        <v>5235.6400000000003</v>
      </c>
      <c r="T19" s="41">
        <f t="shared" ref="T19" si="89">SUM(T17:T18)</f>
        <v>5235.6400000000003</v>
      </c>
      <c r="U19" s="41">
        <f t="shared" ref="U19" si="90">SUM(U17:U18)</f>
        <v>5235.6400000000003</v>
      </c>
      <c r="V19" s="41">
        <f t="shared" ref="V19" si="91">SUM(V17:V18)</f>
        <v>5235.6400000000003</v>
      </c>
      <c r="W19" s="41">
        <f t="shared" ref="W19" si="92">SUM(W17:W18)</f>
        <v>5235.6400000000003</v>
      </c>
      <c r="X19" s="41">
        <f t="shared" ref="X19" si="93">SUM(X17:X18)</f>
        <v>5235.6400000000003</v>
      </c>
      <c r="Y19" s="41">
        <f t="shared" ref="Y19" si="94">SUM(Y17:Y18)</f>
        <v>5235.6400000000003</v>
      </c>
      <c r="Z19" s="41">
        <f t="shared" ref="Z19" si="95">SUM(Z17:Z18)</f>
        <v>5235.6400000000003</v>
      </c>
      <c r="AA19" s="41">
        <f t="shared" ref="AA19" si="96">SUM(AA17:AA18)</f>
        <v>5235.6400000000003</v>
      </c>
      <c r="AB19" s="41">
        <f t="shared" ref="AB19" si="97">SUM(AB17:AB18)</f>
        <v>5235.6400000000003</v>
      </c>
      <c r="AC19" s="41">
        <f t="shared" ref="AC19" si="98">SUM(AC17:AC18)</f>
        <v>5235.6400000000003</v>
      </c>
      <c r="AD19" s="41">
        <f t="shared" ref="AD19" si="99">SUM(AD17:AD18)</f>
        <v>5235.6400000000003</v>
      </c>
      <c r="AE19" s="41">
        <f t="shared" ref="AE19" si="100">SUM(AE17:AE18)</f>
        <v>5235.6400000000003</v>
      </c>
      <c r="AF19" s="41">
        <f t="shared" ref="AF19" si="101">SUM(AF17:AF18)</f>
        <v>5235.6400000000003</v>
      </c>
      <c r="AG19" s="41">
        <f t="shared" ref="AG19" si="102">SUM(AG17:AG18)</f>
        <v>5235.6400000000003</v>
      </c>
    </row>
    <row r="20" spans="1:33" x14ac:dyDescent="0.2">
      <c r="A20" s="30">
        <f t="shared" si="6"/>
        <v>13</v>
      </c>
      <c r="C20" s="30"/>
      <c r="D20" s="30"/>
      <c r="E20" s="43"/>
      <c r="F20" s="43"/>
    </row>
    <row r="21" spans="1:33" x14ac:dyDescent="0.2">
      <c r="A21" s="30">
        <f t="shared" si="6"/>
        <v>14</v>
      </c>
      <c r="B21" s="28" t="str">
        <f>SERP!C19 &amp; "-" &amp; SERP!E19 &amp; " " &amp; SERP!B19 &amp; "-" &amp; SERP!D19</f>
        <v>A&amp;G-Employee pensions and benefits-SERP Capitalized 9260-07490</v>
      </c>
      <c r="C21" s="30" t="str">
        <f>SERP!D19</f>
        <v>07490</v>
      </c>
      <c r="D21" s="30" t="str">
        <f>SERP!B19</f>
        <v>9260</v>
      </c>
      <c r="E21" s="45">
        <f>SUM(G21:R21)</f>
        <v>-13729.799999999997</v>
      </c>
      <c r="F21" s="45">
        <f>SUM(V21:AG21)</f>
        <v>-13729.799999999997</v>
      </c>
      <c r="G21" s="32">
        <f>SERP!J19</f>
        <v>-1144.1500000000001</v>
      </c>
      <c r="H21" s="32">
        <f>SERP!K19</f>
        <v>-1144.1500000000001</v>
      </c>
      <c r="I21" s="32">
        <f>SERP!L19</f>
        <v>-1144.1500000000001</v>
      </c>
      <c r="J21" s="32">
        <f>SERP!M19</f>
        <v>-1144.1500000000001</v>
      </c>
      <c r="K21" s="32">
        <f>SERP!N19</f>
        <v>-1144.1500000000001</v>
      </c>
      <c r="L21" s="32">
        <f>SERP!O19</f>
        <v>-1144.1500000000001</v>
      </c>
      <c r="M21" s="32">
        <f>L21</f>
        <v>-1144.1500000000001</v>
      </c>
      <c r="N21" s="32">
        <f t="shared" ref="N21:R21" si="103">M21</f>
        <v>-1144.1500000000001</v>
      </c>
      <c r="O21" s="32">
        <f t="shared" si="103"/>
        <v>-1144.1500000000001</v>
      </c>
      <c r="P21" s="32">
        <f t="shared" si="103"/>
        <v>-1144.1500000000001</v>
      </c>
      <c r="Q21" s="32">
        <f t="shared" si="103"/>
        <v>-1144.1500000000001</v>
      </c>
      <c r="R21" s="32">
        <f t="shared" si="103"/>
        <v>-1144.1500000000001</v>
      </c>
      <c r="S21" s="32">
        <f>G21*(1+S$3)</f>
        <v>-1144.1500000000001</v>
      </c>
      <c r="T21" s="32">
        <f t="shared" ref="T21:AG22" si="104">H21*(1+T$3)</f>
        <v>-1144.1500000000001</v>
      </c>
      <c r="U21" s="32">
        <f t="shared" si="104"/>
        <v>-1144.1500000000001</v>
      </c>
      <c r="V21" s="32">
        <f t="shared" si="104"/>
        <v>-1144.1500000000001</v>
      </c>
      <c r="W21" s="32">
        <f t="shared" si="104"/>
        <v>-1144.1500000000001</v>
      </c>
      <c r="X21" s="32">
        <f t="shared" si="104"/>
        <v>-1144.1500000000001</v>
      </c>
      <c r="Y21" s="32">
        <f t="shared" si="104"/>
        <v>-1144.1500000000001</v>
      </c>
      <c r="Z21" s="32">
        <f t="shared" si="104"/>
        <v>-1144.1500000000001</v>
      </c>
      <c r="AA21" s="32">
        <f t="shared" si="104"/>
        <v>-1144.1500000000001</v>
      </c>
      <c r="AB21" s="32">
        <f t="shared" si="104"/>
        <v>-1144.1500000000001</v>
      </c>
      <c r="AC21" s="32">
        <f t="shared" si="104"/>
        <v>-1144.1500000000001</v>
      </c>
      <c r="AD21" s="32">
        <f t="shared" si="104"/>
        <v>-1144.1500000000001</v>
      </c>
      <c r="AE21" s="32">
        <f t="shared" si="104"/>
        <v>-1144.1500000000001</v>
      </c>
      <c r="AF21" s="32">
        <f t="shared" si="104"/>
        <v>-1144.1500000000001</v>
      </c>
      <c r="AG21" s="32">
        <f t="shared" si="104"/>
        <v>-1144.1500000000001</v>
      </c>
    </row>
    <row r="22" spans="1:33" x14ac:dyDescent="0.2">
      <c r="A22" s="30">
        <f t="shared" si="6"/>
        <v>15</v>
      </c>
      <c r="B22" s="28" t="str">
        <f>SERP!C20 &amp; "-" &amp; SERP!E20 &amp; " " &amp; SERP!B20 &amp; "-" &amp; SERP!D20</f>
        <v>A&amp;G-Employee pensions and benefits-NSC-SERP Capitalized 9260-07493</v>
      </c>
      <c r="C22" s="30" t="str">
        <f>SERP!D20</f>
        <v>07493</v>
      </c>
      <c r="D22" s="30" t="str">
        <f>SERP!B20</f>
        <v>9260</v>
      </c>
      <c r="E22" s="45">
        <f>SUM(G22:R22)</f>
        <v>-13210.200000000003</v>
      </c>
      <c r="F22" s="45">
        <f>SUM(V22:AG22)</f>
        <v>-13210.200000000003</v>
      </c>
      <c r="G22" s="32">
        <f>SERP!J20</f>
        <v>-1100.8499999999999</v>
      </c>
      <c r="H22" s="32">
        <f>SERP!K20</f>
        <v>-1100.8499999999999</v>
      </c>
      <c r="I22" s="32">
        <f>SERP!L20</f>
        <v>-1100.8499999999999</v>
      </c>
      <c r="J22" s="32">
        <f>SERP!M20</f>
        <v>-1100.8499999999999</v>
      </c>
      <c r="K22" s="32">
        <f>SERP!N20</f>
        <v>-1100.8499999999999</v>
      </c>
      <c r="L22" s="32">
        <f>SERP!O20</f>
        <v>-1100.8499999999999</v>
      </c>
      <c r="M22" s="32">
        <f>L22</f>
        <v>-1100.8499999999999</v>
      </c>
      <c r="N22" s="32">
        <f t="shared" ref="N22:R22" si="105">M22</f>
        <v>-1100.8499999999999</v>
      </c>
      <c r="O22" s="32">
        <f t="shared" si="105"/>
        <v>-1100.8499999999999</v>
      </c>
      <c r="P22" s="32">
        <f t="shared" si="105"/>
        <v>-1100.8499999999999</v>
      </c>
      <c r="Q22" s="32">
        <f t="shared" si="105"/>
        <v>-1100.8499999999999</v>
      </c>
      <c r="R22" s="32">
        <f t="shared" si="105"/>
        <v>-1100.8499999999999</v>
      </c>
      <c r="S22" s="32">
        <f>G22*(1+S$3)</f>
        <v>-1100.8499999999999</v>
      </c>
      <c r="T22" s="32">
        <f t="shared" si="104"/>
        <v>-1100.8499999999999</v>
      </c>
      <c r="U22" s="32">
        <f t="shared" si="104"/>
        <v>-1100.8499999999999</v>
      </c>
      <c r="V22" s="32">
        <f t="shared" si="104"/>
        <v>-1100.8499999999999</v>
      </c>
      <c r="W22" s="32">
        <f t="shared" si="104"/>
        <v>-1100.8499999999999</v>
      </c>
      <c r="X22" s="32">
        <f t="shared" si="104"/>
        <v>-1100.8499999999999</v>
      </c>
      <c r="Y22" s="32">
        <f t="shared" si="104"/>
        <v>-1100.8499999999999</v>
      </c>
      <c r="Z22" s="32">
        <f t="shared" si="104"/>
        <v>-1100.8499999999999</v>
      </c>
      <c r="AA22" s="32">
        <f t="shared" si="104"/>
        <v>-1100.8499999999999</v>
      </c>
      <c r="AB22" s="32">
        <f t="shared" si="104"/>
        <v>-1100.8499999999999</v>
      </c>
      <c r="AC22" s="32">
        <f t="shared" si="104"/>
        <v>-1100.8499999999999</v>
      </c>
      <c r="AD22" s="32">
        <f t="shared" si="104"/>
        <v>-1100.8499999999999</v>
      </c>
      <c r="AE22" s="32">
        <f t="shared" si="104"/>
        <v>-1100.8499999999999</v>
      </c>
      <c r="AF22" s="32">
        <f t="shared" si="104"/>
        <v>-1100.8499999999999</v>
      </c>
      <c r="AG22" s="32">
        <f t="shared" si="104"/>
        <v>-1100.8499999999999</v>
      </c>
    </row>
    <row r="23" spans="1:33" x14ac:dyDescent="0.2">
      <c r="A23" s="30">
        <f t="shared" si="6"/>
        <v>16</v>
      </c>
      <c r="B23" s="36" t="s">
        <v>26</v>
      </c>
      <c r="C23" s="30"/>
      <c r="D23" s="30"/>
      <c r="E23" s="46">
        <f t="shared" ref="E23:F23" si="106">SUM(E21:E22)</f>
        <v>-26940</v>
      </c>
      <c r="F23" s="46">
        <f t="shared" si="106"/>
        <v>-26940</v>
      </c>
      <c r="G23" s="41">
        <f>SUM(G21:G22)</f>
        <v>-2245</v>
      </c>
      <c r="H23" s="41">
        <f t="shared" ref="H23:L23" si="107">SUM(H21:H22)</f>
        <v>-2245</v>
      </c>
      <c r="I23" s="41">
        <f t="shared" si="107"/>
        <v>-2245</v>
      </c>
      <c r="J23" s="41">
        <f t="shared" si="107"/>
        <v>-2245</v>
      </c>
      <c r="K23" s="41">
        <f t="shared" si="107"/>
        <v>-2245</v>
      </c>
      <c r="L23" s="41">
        <f t="shared" si="107"/>
        <v>-2245</v>
      </c>
      <c r="M23" s="41">
        <f t="shared" ref="M23" si="108">SUM(M21:M22)</f>
        <v>-2245</v>
      </c>
      <c r="N23" s="41">
        <f t="shared" ref="N23" si="109">SUM(N21:N22)</f>
        <v>-2245</v>
      </c>
      <c r="O23" s="41">
        <f t="shared" ref="O23" si="110">SUM(O21:O22)</f>
        <v>-2245</v>
      </c>
      <c r="P23" s="41">
        <f t="shared" ref="P23" si="111">SUM(P21:P22)</f>
        <v>-2245</v>
      </c>
      <c r="Q23" s="41">
        <f t="shared" ref="Q23" si="112">SUM(Q21:Q22)</f>
        <v>-2245</v>
      </c>
      <c r="R23" s="41">
        <f t="shared" ref="R23" si="113">SUM(R21:R22)</f>
        <v>-2245</v>
      </c>
      <c r="S23" s="41">
        <f t="shared" ref="S23" si="114">SUM(S21:S22)</f>
        <v>-2245</v>
      </c>
      <c r="T23" s="41">
        <f t="shared" ref="T23" si="115">SUM(T21:T22)</f>
        <v>-2245</v>
      </c>
      <c r="U23" s="41">
        <f t="shared" ref="U23" si="116">SUM(U21:U22)</f>
        <v>-2245</v>
      </c>
      <c r="V23" s="41">
        <f t="shared" ref="V23" si="117">SUM(V21:V22)</f>
        <v>-2245</v>
      </c>
      <c r="W23" s="41">
        <f t="shared" ref="W23" si="118">SUM(W21:W22)</f>
        <v>-2245</v>
      </c>
      <c r="X23" s="41">
        <f t="shared" ref="X23" si="119">SUM(X21:X22)</f>
        <v>-2245</v>
      </c>
      <c r="Y23" s="41">
        <f t="shared" ref="Y23" si="120">SUM(Y21:Y22)</f>
        <v>-2245</v>
      </c>
      <c r="Z23" s="41">
        <f t="shared" ref="Z23" si="121">SUM(Z21:Z22)</f>
        <v>-2245</v>
      </c>
      <c r="AA23" s="41">
        <f t="shared" ref="AA23" si="122">SUM(AA21:AA22)</f>
        <v>-2245</v>
      </c>
      <c r="AB23" s="41">
        <f t="shared" ref="AB23" si="123">SUM(AB21:AB22)</f>
        <v>-2245</v>
      </c>
      <c r="AC23" s="41">
        <f t="shared" ref="AC23" si="124">SUM(AC21:AC22)</f>
        <v>-2245</v>
      </c>
      <c r="AD23" s="41">
        <f t="shared" ref="AD23" si="125">SUM(AD21:AD22)</f>
        <v>-2245</v>
      </c>
      <c r="AE23" s="41">
        <f t="shared" ref="AE23" si="126">SUM(AE21:AE22)</f>
        <v>-2245</v>
      </c>
      <c r="AF23" s="41">
        <f t="shared" ref="AF23" si="127">SUM(AF21:AF22)</f>
        <v>-2245</v>
      </c>
      <c r="AG23" s="41">
        <f t="shared" ref="AG23" si="128">SUM(AG21:AG22)</f>
        <v>-2245</v>
      </c>
    </row>
    <row r="24" spans="1:33" x14ac:dyDescent="0.2">
      <c r="A24" s="30">
        <f t="shared" si="6"/>
        <v>17</v>
      </c>
      <c r="E24" s="43"/>
      <c r="F24" s="43"/>
    </row>
    <row r="25" spans="1:33" x14ac:dyDescent="0.2">
      <c r="A25" s="30">
        <f t="shared" si="6"/>
        <v>18</v>
      </c>
      <c r="B25" s="34" t="s">
        <v>56</v>
      </c>
      <c r="C25" s="31"/>
      <c r="D25" s="31"/>
      <c r="E25" s="47">
        <f t="shared" ref="E25:F25" si="129">E19+E23</f>
        <v>35887.679999999978</v>
      </c>
      <c r="F25" s="47">
        <f t="shared" si="129"/>
        <v>35887.679999999978</v>
      </c>
      <c r="G25" s="39">
        <f>G19+G23</f>
        <v>2990.6400000000003</v>
      </c>
      <c r="H25" s="39">
        <f t="shared" ref="H25:S25" si="130">H19+H23</f>
        <v>2990.6400000000003</v>
      </c>
      <c r="I25" s="39">
        <f t="shared" si="130"/>
        <v>2990.6400000000003</v>
      </c>
      <c r="J25" s="39">
        <f t="shared" si="130"/>
        <v>2990.6400000000003</v>
      </c>
      <c r="K25" s="39">
        <f t="shared" si="130"/>
        <v>2990.6400000000003</v>
      </c>
      <c r="L25" s="39">
        <f t="shared" si="130"/>
        <v>2990.6400000000003</v>
      </c>
      <c r="M25" s="39">
        <f t="shared" si="130"/>
        <v>2990.6400000000003</v>
      </c>
      <c r="N25" s="39">
        <f t="shared" si="130"/>
        <v>2990.6400000000003</v>
      </c>
      <c r="O25" s="39">
        <f t="shared" si="130"/>
        <v>2990.6400000000003</v>
      </c>
      <c r="P25" s="39">
        <f t="shared" si="130"/>
        <v>2990.6400000000003</v>
      </c>
      <c r="Q25" s="39">
        <f t="shared" si="130"/>
        <v>2990.6400000000003</v>
      </c>
      <c r="R25" s="39">
        <f t="shared" si="130"/>
        <v>2990.6400000000003</v>
      </c>
      <c r="S25" s="39">
        <f t="shared" si="130"/>
        <v>2990.6400000000003</v>
      </c>
      <c r="T25" s="39">
        <f t="shared" ref="T25:AG25" si="131">T19+T23</f>
        <v>2990.6400000000003</v>
      </c>
      <c r="U25" s="39">
        <f t="shared" si="131"/>
        <v>2990.6400000000003</v>
      </c>
      <c r="V25" s="39">
        <f t="shared" si="131"/>
        <v>2990.6400000000003</v>
      </c>
      <c r="W25" s="39">
        <f t="shared" si="131"/>
        <v>2990.6400000000003</v>
      </c>
      <c r="X25" s="39">
        <f t="shared" si="131"/>
        <v>2990.6400000000003</v>
      </c>
      <c r="Y25" s="39">
        <f t="shared" si="131"/>
        <v>2990.6400000000003</v>
      </c>
      <c r="Z25" s="39">
        <f t="shared" si="131"/>
        <v>2990.6400000000003</v>
      </c>
      <c r="AA25" s="39">
        <f t="shared" si="131"/>
        <v>2990.6400000000003</v>
      </c>
      <c r="AB25" s="39">
        <f t="shared" si="131"/>
        <v>2990.6400000000003</v>
      </c>
      <c r="AC25" s="39">
        <f t="shared" si="131"/>
        <v>2990.6400000000003</v>
      </c>
      <c r="AD25" s="39">
        <f t="shared" si="131"/>
        <v>2990.6400000000003</v>
      </c>
      <c r="AE25" s="39">
        <f t="shared" si="131"/>
        <v>2990.6400000000003</v>
      </c>
      <c r="AF25" s="39">
        <f t="shared" si="131"/>
        <v>2990.6400000000003</v>
      </c>
      <c r="AG25" s="39">
        <f t="shared" si="131"/>
        <v>2990.6400000000003</v>
      </c>
    </row>
    <row r="26" spans="1:33" x14ac:dyDescent="0.2">
      <c r="E26" s="32">
        <f>E25-SUM(G25:R25)</f>
        <v>0</v>
      </c>
      <c r="F26" s="32">
        <f>F25-SUM(V25:AG25)</f>
        <v>0</v>
      </c>
    </row>
  </sheetData>
  <mergeCells count="3">
    <mergeCell ref="G4:R4"/>
    <mergeCell ref="V4:AG4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workbookViewId="0">
      <selection activeCell="G26" sqref="G26"/>
    </sheetView>
  </sheetViews>
  <sheetFormatPr defaultRowHeight="11.25" x14ac:dyDescent="0.2"/>
  <cols>
    <col min="1" max="2" width="9.33203125" style="3"/>
    <col min="3" max="3" width="32.5" bestFit="1" customWidth="1"/>
    <col min="4" max="4" width="14.6640625" style="3" customWidth="1"/>
    <col min="5" max="5" width="23.5" customWidth="1"/>
    <col min="6" max="6" width="9.33203125" style="3" customWidth="1"/>
    <col min="7" max="7" width="27.6640625" bestFit="1" customWidth="1"/>
    <col min="8" max="8" width="13.6640625" style="3" customWidth="1"/>
    <col min="9" max="9" width="26.5" customWidth="1"/>
    <col min="10" max="10" width="9.6640625" bestFit="1" customWidth="1"/>
  </cols>
  <sheetData>
    <row r="1" spans="1:15" x14ac:dyDescent="0.2">
      <c r="A1" s="11" t="s">
        <v>37</v>
      </c>
    </row>
    <row r="2" spans="1:15" x14ac:dyDescent="0.2">
      <c r="A2" s="11" t="s">
        <v>38</v>
      </c>
    </row>
    <row r="3" spans="1:15" x14ac:dyDescent="0.2">
      <c r="A3" s="11"/>
    </row>
    <row r="5" spans="1:15" s="2" customFormat="1" x14ac:dyDescent="0.2">
      <c r="A5" s="6" t="s">
        <v>0</v>
      </c>
      <c r="B5" s="6" t="s">
        <v>3</v>
      </c>
      <c r="C5" s="7" t="s">
        <v>4</v>
      </c>
      <c r="D5" s="6" t="s">
        <v>5</v>
      </c>
      <c r="E5" s="7" t="s">
        <v>6</v>
      </c>
      <c r="F5" s="6" t="s">
        <v>7</v>
      </c>
      <c r="G5" s="7" t="s">
        <v>8</v>
      </c>
      <c r="H5" s="6" t="s">
        <v>1</v>
      </c>
      <c r="I5" s="7" t="s">
        <v>2</v>
      </c>
      <c r="J5" s="49">
        <v>45292</v>
      </c>
      <c r="K5" s="49">
        <v>45323</v>
      </c>
      <c r="L5" s="49">
        <v>45352</v>
      </c>
      <c r="M5" s="49">
        <v>45383</v>
      </c>
      <c r="N5" s="49">
        <v>45413</v>
      </c>
      <c r="O5" s="49">
        <v>45444</v>
      </c>
    </row>
    <row r="6" spans="1:15" x14ac:dyDescent="0.2">
      <c r="A6" s="3" t="s">
        <v>19</v>
      </c>
      <c r="B6" s="3" t="s">
        <v>12</v>
      </c>
      <c r="C6" t="s">
        <v>13</v>
      </c>
      <c r="D6" s="3" t="s">
        <v>23</v>
      </c>
      <c r="E6" t="s">
        <v>24</v>
      </c>
      <c r="F6" s="5" t="s">
        <v>27</v>
      </c>
      <c r="G6" t="s">
        <v>22</v>
      </c>
      <c r="H6" s="3" t="s">
        <v>20</v>
      </c>
      <c r="I6" t="s">
        <v>21</v>
      </c>
      <c r="J6" s="4">
        <v>-7199.9</v>
      </c>
      <c r="K6" s="4">
        <v>-7199.9</v>
      </c>
      <c r="L6" s="4">
        <v>-7199.9</v>
      </c>
      <c r="M6" s="4">
        <v>-7199.9</v>
      </c>
      <c r="N6" s="4">
        <v>-7199.9</v>
      </c>
      <c r="O6" s="4">
        <v>-7199.9</v>
      </c>
    </row>
    <row r="7" spans="1:15" x14ac:dyDescent="0.2">
      <c r="A7" s="3" t="s">
        <v>19</v>
      </c>
      <c r="B7" s="3" t="s">
        <v>12</v>
      </c>
      <c r="C7" t="s">
        <v>13</v>
      </c>
      <c r="D7" s="3" t="s">
        <v>17</v>
      </c>
      <c r="E7" t="s">
        <v>18</v>
      </c>
      <c r="F7" s="5" t="s">
        <v>27</v>
      </c>
      <c r="G7" t="s">
        <v>22</v>
      </c>
      <c r="H7" s="3" t="s">
        <v>20</v>
      </c>
      <c r="I7" t="s">
        <v>21</v>
      </c>
      <c r="J7" s="8">
        <v>339488.8</v>
      </c>
      <c r="K7" s="8">
        <v>339488.8</v>
      </c>
      <c r="L7" s="8">
        <v>339488.8</v>
      </c>
      <c r="M7" s="8">
        <v>339488.8</v>
      </c>
      <c r="N7" s="8">
        <v>339488.8</v>
      </c>
      <c r="O7" s="8">
        <v>339488.8</v>
      </c>
    </row>
    <row r="8" spans="1:15" x14ac:dyDescent="0.2">
      <c r="I8" s="10" t="s">
        <v>33</v>
      </c>
      <c r="J8" s="9">
        <f>SUM(J6:J7)</f>
        <v>332288.89999999997</v>
      </c>
      <c r="K8" s="9">
        <f t="shared" ref="K8:O8" si="0">SUM(K6:K7)</f>
        <v>332288.89999999997</v>
      </c>
      <c r="L8" s="9">
        <f t="shared" si="0"/>
        <v>332288.89999999997</v>
      </c>
      <c r="M8" s="9">
        <f t="shared" si="0"/>
        <v>332288.89999999997</v>
      </c>
      <c r="N8" s="9">
        <f t="shared" si="0"/>
        <v>332288.89999999997</v>
      </c>
      <c r="O8" s="9">
        <f t="shared" si="0"/>
        <v>332288.89999999997</v>
      </c>
    </row>
    <row r="9" spans="1:15" x14ac:dyDescent="0.2">
      <c r="I9" s="12" t="s">
        <v>34</v>
      </c>
      <c r="J9" s="50">
        <v>0.82499999999999996</v>
      </c>
      <c r="K9" s="50">
        <f>+$J$9</f>
        <v>0.82499999999999996</v>
      </c>
      <c r="L9" s="50">
        <f t="shared" ref="L9:O9" si="1">+$J$9</f>
        <v>0.82499999999999996</v>
      </c>
      <c r="M9" s="50">
        <f t="shared" si="1"/>
        <v>0.82499999999999996</v>
      </c>
      <c r="N9" s="50">
        <f t="shared" si="1"/>
        <v>0.82499999999999996</v>
      </c>
      <c r="O9" s="50">
        <f t="shared" si="1"/>
        <v>0.82499999999999996</v>
      </c>
    </row>
    <row r="10" spans="1:15" x14ac:dyDescent="0.2">
      <c r="I10" s="10" t="s">
        <v>35</v>
      </c>
      <c r="J10" s="9">
        <f>-J8*J9</f>
        <v>-274138.34249999997</v>
      </c>
      <c r="K10" s="9">
        <f t="shared" ref="K10:O10" si="2">-K8*K9</f>
        <v>-274138.34249999997</v>
      </c>
      <c r="L10" s="9">
        <f t="shared" si="2"/>
        <v>-274138.34249999997</v>
      </c>
      <c r="M10" s="9">
        <f t="shared" si="2"/>
        <v>-274138.34249999997</v>
      </c>
      <c r="N10" s="9">
        <f t="shared" si="2"/>
        <v>-274138.34249999997</v>
      </c>
      <c r="O10" s="9">
        <f t="shared" si="2"/>
        <v>-274138.34249999997</v>
      </c>
    </row>
    <row r="11" spans="1:15" x14ac:dyDescent="0.2">
      <c r="I11" s="12"/>
      <c r="J11" s="4"/>
      <c r="K11" s="4"/>
      <c r="L11" s="4"/>
      <c r="M11" s="4"/>
      <c r="N11" s="4"/>
      <c r="O11" s="4"/>
    </row>
    <row r="12" spans="1:15" ht="12" thickBot="1" x14ac:dyDescent="0.25">
      <c r="I12" s="10" t="s">
        <v>36</v>
      </c>
      <c r="J12" s="13">
        <f>J8+J10</f>
        <v>58150.557499999995</v>
      </c>
      <c r="K12" s="13">
        <f t="shared" ref="K12:O12" si="3">K8+K10</f>
        <v>58150.557499999995</v>
      </c>
      <c r="L12" s="13">
        <f t="shared" si="3"/>
        <v>58150.557499999995</v>
      </c>
      <c r="M12" s="13">
        <f t="shared" si="3"/>
        <v>58150.557499999995</v>
      </c>
      <c r="N12" s="13">
        <f t="shared" si="3"/>
        <v>58150.557499999995</v>
      </c>
      <c r="O12" s="13">
        <f t="shared" si="3"/>
        <v>58150.557499999995</v>
      </c>
    </row>
    <row r="13" spans="1:15" ht="12" thickTop="1" x14ac:dyDescent="0.2">
      <c r="J13" s="4"/>
      <c r="K13" s="4"/>
      <c r="L13" s="4"/>
      <c r="M13" s="4"/>
      <c r="N13" s="4"/>
      <c r="O13" s="4"/>
    </row>
    <row r="14" spans="1:15" s="2" customFormat="1" x14ac:dyDescent="0.2">
      <c r="A14" s="6" t="s">
        <v>0</v>
      </c>
      <c r="B14" s="6" t="s">
        <v>3</v>
      </c>
      <c r="C14" s="7" t="s">
        <v>4</v>
      </c>
      <c r="D14" s="6" t="s">
        <v>5</v>
      </c>
      <c r="E14" s="7" t="s">
        <v>6</v>
      </c>
      <c r="F14" s="6" t="s">
        <v>7</v>
      </c>
      <c r="G14" s="7" t="s">
        <v>8</v>
      </c>
      <c r="H14" s="6" t="s">
        <v>1</v>
      </c>
      <c r="I14" s="7" t="s">
        <v>2</v>
      </c>
      <c r="J14" s="49">
        <f>+J5</f>
        <v>45292</v>
      </c>
      <c r="K14" s="49">
        <f t="shared" ref="K14:O14" si="4">+K5</f>
        <v>45323</v>
      </c>
      <c r="L14" s="49">
        <f t="shared" si="4"/>
        <v>45352</v>
      </c>
      <c r="M14" s="49">
        <f t="shared" si="4"/>
        <v>45383</v>
      </c>
      <c r="N14" s="49">
        <f t="shared" si="4"/>
        <v>45413</v>
      </c>
      <c r="O14" s="49">
        <f t="shared" si="4"/>
        <v>45444</v>
      </c>
    </row>
    <row r="15" spans="1:15" x14ac:dyDescent="0.2">
      <c r="A15" s="3" t="s">
        <v>9</v>
      </c>
      <c r="B15" s="3" t="s">
        <v>12</v>
      </c>
      <c r="C15" t="s">
        <v>13</v>
      </c>
      <c r="D15" s="3" t="s">
        <v>23</v>
      </c>
      <c r="E15" t="s">
        <v>24</v>
      </c>
      <c r="F15" s="5" t="s">
        <v>28</v>
      </c>
      <c r="G15" t="s">
        <v>16</v>
      </c>
      <c r="H15" s="3" t="s">
        <v>10</v>
      </c>
      <c r="I15" t="s">
        <v>11</v>
      </c>
      <c r="J15" s="4">
        <v>1395.3</v>
      </c>
      <c r="K15" s="4">
        <v>1395.3</v>
      </c>
      <c r="L15" s="4">
        <v>1395.3</v>
      </c>
      <c r="M15" s="4">
        <v>1395.3</v>
      </c>
      <c r="N15" s="4">
        <v>1395.3</v>
      </c>
      <c r="O15" s="4">
        <v>1395.3</v>
      </c>
    </row>
    <row r="16" spans="1:15" x14ac:dyDescent="0.2">
      <c r="A16" s="3" t="s">
        <v>9</v>
      </c>
      <c r="B16" s="3" t="s">
        <v>12</v>
      </c>
      <c r="C16" t="s">
        <v>13</v>
      </c>
      <c r="D16" s="3" t="s">
        <v>17</v>
      </c>
      <c r="E16" t="s">
        <v>18</v>
      </c>
      <c r="F16" s="5" t="s">
        <v>28</v>
      </c>
      <c r="G16" t="s">
        <v>16</v>
      </c>
      <c r="H16" s="3" t="s">
        <v>10</v>
      </c>
      <c r="I16" t="s">
        <v>11</v>
      </c>
      <c r="J16" s="8">
        <v>3840.34</v>
      </c>
      <c r="K16" s="8">
        <v>3840.34</v>
      </c>
      <c r="L16" s="8">
        <v>3840.34</v>
      </c>
      <c r="M16" s="8">
        <v>3840.34</v>
      </c>
      <c r="N16" s="8">
        <v>3840.34</v>
      </c>
      <c r="O16" s="8">
        <v>3840.34</v>
      </c>
    </row>
    <row r="17" spans="1:15" x14ac:dyDescent="0.2">
      <c r="F17" s="5"/>
      <c r="I17" s="10" t="s">
        <v>29</v>
      </c>
      <c r="J17" s="9">
        <f>SUM(J15:J16)</f>
        <v>5235.6400000000003</v>
      </c>
      <c r="K17" s="9">
        <f t="shared" ref="K17:O17" si="5">SUM(K15:K16)</f>
        <v>5235.6400000000003</v>
      </c>
      <c r="L17" s="9">
        <f t="shared" si="5"/>
        <v>5235.6400000000003</v>
      </c>
      <c r="M17" s="9">
        <f t="shared" si="5"/>
        <v>5235.6400000000003</v>
      </c>
      <c r="N17" s="9">
        <f t="shared" si="5"/>
        <v>5235.6400000000003</v>
      </c>
      <c r="O17" s="9">
        <f t="shared" si="5"/>
        <v>5235.6400000000003</v>
      </c>
    </row>
    <row r="18" spans="1:15" x14ac:dyDescent="0.2">
      <c r="F18" s="5"/>
      <c r="J18" s="4"/>
      <c r="K18" s="4"/>
      <c r="L18" s="4"/>
      <c r="M18" s="4"/>
      <c r="N18" s="4"/>
      <c r="O18" s="4"/>
    </row>
    <row r="19" spans="1:15" x14ac:dyDescent="0.2">
      <c r="A19" s="3" t="s">
        <v>9</v>
      </c>
      <c r="B19" s="3" t="s">
        <v>12</v>
      </c>
      <c r="C19" t="s">
        <v>13</v>
      </c>
      <c r="D19" s="3" t="s">
        <v>25</v>
      </c>
      <c r="E19" t="s">
        <v>26</v>
      </c>
      <c r="F19" s="5" t="s">
        <v>28</v>
      </c>
      <c r="G19" t="s">
        <v>16</v>
      </c>
      <c r="H19" s="3" t="s">
        <v>10</v>
      </c>
      <c r="I19" t="s">
        <v>11</v>
      </c>
      <c r="J19" s="4">
        <v>-1144.1500000000001</v>
      </c>
      <c r="K19" s="4">
        <v>-1144.1500000000001</v>
      </c>
      <c r="L19" s="4">
        <v>-1144.1500000000001</v>
      </c>
      <c r="M19" s="4">
        <v>-1144.1500000000001</v>
      </c>
      <c r="N19" s="4">
        <v>-1144.1500000000001</v>
      </c>
      <c r="O19" s="4">
        <v>-1144.1500000000001</v>
      </c>
    </row>
    <row r="20" spans="1:15" x14ac:dyDescent="0.2">
      <c r="A20" s="3" t="s">
        <v>9</v>
      </c>
      <c r="B20" s="3" t="s">
        <v>12</v>
      </c>
      <c r="C20" t="s">
        <v>13</v>
      </c>
      <c r="D20" s="3" t="s">
        <v>14</v>
      </c>
      <c r="E20" t="s">
        <v>15</v>
      </c>
      <c r="F20" s="5" t="s">
        <v>28</v>
      </c>
      <c r="G20" t="s">
        <v>16</v>
      </c>
      <c r="H20" s="3" t="s">
        <v>10</v>
      </c>
      <c r="I20" t="s">
        <v>11</v>
      </c>
      <c r="J20" s="8">
        <v>-1100.8499999999999</v>
      </c>
      <c r="K20" s="8">
        <v>-1100.8499999999999</v>
      </c>
      <c r="L20" s="8">
        <v>-1100.8499999999999</v>
      </c>
      <c r="M20" s="8">
        <v>-1100.8499999999999</v>
      </c>
      <c r="N20" s="8">
        <v>-1100.8499999999999</v>
      </c>
      <c r="O20" s="8">
        <v>-1100.8499999999999</v>
      </c>
    </row>
    <row r="21" spans="1:15" x14ac:dyDescent="0.2">
      <c r="I21" s="10" t="s">
        <v>30</v>
      </c>
      <c r="J21" s="9">
        <f>SUM(J19:J20)</f>
        <v>-2245</v>
      </c>
      <c r="K21" s="9">
        <f t="shared" ref="K21:O21" si="6">SUM(K19:K20)</f>
        <v>-2245</v>
      </c>
      <c r="L21" s="9">
        <f t="shared" si="6"/>
        <v>-2245</v>
      </c>
      <c r="M21" s="9">
        <f t="shared" si="6"/>
        <v>-2245</v>
      </c>
      <c r="N21" s="9">
        <f t="shared" si="6"/>
        <v>-2245</v>
      </c>
      <c r="O21" s="9">
        <f t="shared" si="6"/>
        <v>-2245</v>
      </c>
    </row>
    <row r="23" spans="1:15" ht="12" thickBot="1" x14ac:dyDescent="0.25">
      <c r="I23" s="10" t="s">
        <v>31</v>
      </c>
      <c r="J23" s="13">
        <f>J17+J21</f>
        <v>2990.6400000000003</v>
      </c>
      <c r="K23" s="13">
        <f t="shared" ref="K23:O23" si="7">K17+K21</f>
        <v>2990.6400000000003</v>
      </c>
      <c r="L23" s="13">
        <f t="shared" si="7"/>
        <v>2990.6400000000003</v>
      </c>
      <c r="M23" s="13">
        <f t="shared" si="7"/>
        <v>2990.6400000000003</v>
      </c>
      <c r="N23" s="13">
        <f t="shared" si="7"/>
        <v>2990.6400000000003</v>
      </c>
      <c r="O23" s="13">
        <f t="shared" si="7"/>
        <v>2990.6400000000003</v>
      </c>
    </row>
    <row r="24" spans="1:15" ht="12" thickTop="1" x14ac:dyDescent="0.2">
      <c r="I24" s="10"/>
      <c r="J24" s="9"/>
      <c r="K24" s="9"/>
      <c r="L24" s="9"/>
      <c r="M24" s="9"/>
      <c r="N24" s="9"/>
      <c r="O24" s="9"/>
    </row>
    <row r="26" spans="1:15" x14ac:dyDescent="0.2">
      <c r="I26" s="1" t="s">
        <v>32</v>
      </c>
    </row>
  </sheetData>
  <pageMargins left="0.7" right="0.7" top="0.75" bottom="0.75" header="0.3" footer="0.3"/>
  <pageSetup scale="69" orientation="landscape" horizontalDpi="0" verticalDpi="0" r:id="rId1"/>
  <ignoredErrors>
    <ignoredError sqref="A6:I7 A25:E28 F16:I16 F22:I22 F18:I20 F17:H17 F21:H21 F25:I25 F23:H23 A13:O13 A8:H8 A16:E23 A15:I15 A14:I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SERP Forecast</vt:lpstr>
      <vt:lpstr>SERP</vt:lpstr>
      <vt:lpstr>SERP!Print_Area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Pilkinton, Chad W</dc:creator>
  <cp:keywords/>
  <dc:description/>
  <cp:lastModifiedBy>Troup, Thomas</cp:lastModifiedBy>
  <cp:lastPrinted>2021-06-14T15:26:37Z</cp:lastPrinted>
  <dcterms:created xsi:type="dcterms:W3CDTF">2021-06-14T15:05:09Z</dcterms:created>
  <dcterms:modified xsi:type="dcterms:W3CDTF">2024-10-09T19:04:41Z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