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W:\MdSt-KY Rate Case\2024 KY Rate Case\Model - Linked FiIing Copy with Relied Upons\Relied Upons\"/>
    </mc:Choice>
  </mc:AlternateContent>
  <xr:revisionPtr revIDLastSave="0" documentId="13_ncr:1_{B1945A75-07BB-4279-BD0A-E1AF96EE96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 Sheet" sheetId="11" r:id="rId1"/>
    <sheet name="Cash Flow" sheetId="10" r:id="rId2"/>
    <sheet name="Revenue Requirements" sheetId="9" r:id="rId3"/>
    <sheet name="Rate Base" sheetId="13" r:id="rId4"/>
    <sheet name="16(6)(f)" sheetId="28" r:id="rId5"/>
    <sheet name="16(6)(f) alt." sheetId="16" state="hidden" r:id="rId6"/>
    <sheet name="I.1" sheetId="14" r:id="rId7"/>
    <sheet name="KMD TB BS" sheetId="27" r:id="rId8"/>
  </sheets>
  <definedNames>
    <definedName name="\0" localSheetId="4">#REF!</definedName>
    <definedName name="\0">#REF!</definedName>
    <definedName name="\A" localSheetId="4">#REF!</definedName>
    <definedName name="\A" localSheetId="0">#REF!</definedName>
    <definedName name="\A">#REF!</definedName>
    <definedName name="\b" localSheetId="4">#REF!</definedName>
    <definedName name="\b">#REF!</definedName>
    <definedName name="\c" localSheetId="0">#REF!</definedName>
    <definedName name="\c">#REF!</definedName>
    <definedName name="\d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>#N/A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 localSheetId="1">#REF!</definedName>
    <definedName name="\p">'Revenue Requirements'!$B$40:$B$41</definedName>
    <definedName name="\q">#REF!</definedName>
    <definedName name="\s" localSheetId="0">#REF!</definedName>
    <definedName name="\s">#REF!</definedName>
    <definedName name="\u">#N/A</definedName>
    <definedName name="\v" localSheetId="0">#REF!</definedName>
    <definedName name="\v">#REF!</definedName>
    <definedName name="\w">#N/A</definedName>
    <definedName name="\z" localSheetId="0">#REF!</definedName>
    <definedName name="\z">#REF!</definedName>
    <definedName name="____W.O.R.K.B.O.O.K..C.O.N.T.E.N.T.S____">#REF!</definedName>
    <definedName name="_adj2">#REF!</definedName>
    <definedName name="_amt2">#REF!</definedName>
    <definedName name="_Div012" localSheetId="6">#REF!</definedName>
    <definedName name="_Div012">#REF!</definedName>
    <definedName name="_Div02" localSheetId="6">#REF!</definedName>
    <definedName name="_Div02">#REF!</definedName>
    <definedName name="_Div091" localSheetId="6">#REF!</definedName>
    <definedName name="_Div091">#REF!</definedName>
    <definedName name="_Fill" localSheetId="0" hidden="1">#REF!</definedName>
    <definedName name="_Fill" hidden="1">#REF!</definedName>
    <definedName name="_xlnm._FilterDatabase" localSheetId="7" hidden="1">'KMD TB BS'!$A$6:$S$239</definedName>
    <definedName name="_Key1" localSheetId="0" hidden="1">#REF!</definedName>
    <definedName name="_Key1" hidden="1">#REF!</definedName>
    <definedName name="_Order1" hidden="1">255</definedName>
    <definedName name="_PD1" localSheetId="0">#REF!</definedName>
    <definedName name="_PD1">#REF!</definedName>
    <definedName name="_PD2" localSheetId="0">#REF!</definedName>
    <definedName name="_PD2">#REF!</definedName>
    <definedName name="_PDM1" localSheetId="0">#REF!</definedName>
    <definedName name="_PDM1">#REF!</definedName>
    <definedName name="_PDM2" localSheetId="0">#REF!</definedName>
    <definedName name="_PDM2">#REF!</definedName>
    <definedName name="_Regression_Int" localSheetId="2" hidden="1">1</definedName>
    <definedName name="_Regression_X" localSheetId="0" hidden="1">#REF!</definedName>
    <definedName name="_Regression_X" hidden="1">#REF!</definedName>
    <definedName name="_Sort" localSheetId="0" hidden="1">#REF!</definedName>
    <definedName name="_Sort" hidden="1">#REF!</definedName>
    <definedName name="aBTUFactor">#REF!</definedName>
    <definedName name="aCapital_Distr_Distr">#REF!</definedName>
    <definedName name="aCapital_Distr_Gath">#REF!</definedName>
    <definedName name="aCapital_Distr_gen">#REF!</definedName>
    <definedName name="aCapital_Distr_PL">#REF!</definedName>
    <definedName name="aCapital_Distr_ungd">#REF!</definedName>
    <definedName name="aCapital_PL_Distr">#REF!</definedName>
    <definedName name="aCapital_PL_Gath">#REF!</definedName>
    <definedName name="aCapital_PL_Gen">#REF!</definedName>
    <definedName name="aCapital_PL_PL">#REF!</definedName>
    <definedName name="aCapital_PL_Ungd">#REF!</definedName>
    <definedName name="ACCOUNTEDPERIODTYPE2">#REF!</definedName>
    <definedName name="actual">#REF!</definedName>
    <definedName name="aDeprRate_Distr">#REF!</definedName>
    <definedName name="aDeprRate_Gath">#REF!</definedName>
    <definedName name="aDeprRate_Gen">#REF!</definedName>
    <definedName name="aDeprRate_PL">#REF!</definedName>
    <definedName name="aDeprRate_Ungd">#REF!</definedName>
    <definedName name="AEL_1080" localSheetId="0">#REF!</definedName>
    <definedName name="AEL_1080">#REF!</definedName>
    <definedName name="AEL_1110" localSheetId="0">#REF!</definedName>
    <definedName name="AEL_1110">#REF!</definedName>
    <definedName name="aFITRate">#REF!</definedName>
    <definedName name="aGasPrice">#REF!</definedName>
    <definedName name="alloc_table" localSheetId="0">#REF!</definedName>
    <definedName name="alloc_table">#REF!</definedName>
    <definedName name="aLUG">#REF!</definedName>
    <definedName name="amounts" localSheetId="0">#REF!</definedName>
    <definedName name="amounts">#REF!</definedName>
    <definedName name="amt">#REF!</definedName>
    <definedName name="aRecoverRate_Distr">#REF!</definedName>
    <definedName name="aRecoverRate_Gath">#REF!</definedName>
    <definedName name="aRecoverRate_Gen">#REF!</definedName>
    <definedName name="aRecoverRate_PL">#REF!</definedName>
    <definedName name="aRecoverRate_Ungd">#REF!</definedName>
    <definedName name="aRetireRate_Distr">#REF!</definedName>
    <definedName name="aRetireRate_Gath">#REF!</definedName>
    <definedName name="aRetireRate_Gen">#REF!</definedName>
    <definedName name="aRetireRate_PL">#REF!</definedName>
    <definedName name="aRetireRate_Ungd">#REF!</definedName>
    <definedName name="aRevenueTaxRate">#REF!</definedName>
    <definedName name="ASSET" localSheetId="0">#REF!</definedName>
    <definedName name="ASSET">#REF!</definedName>
    <definedName name="ATMOS_1080" localSheetId="0">#REF!</definedName>
    <definedName name="ATMOS_1080">#REF!</definedName>
    <definedName name="ATMOS_1110" localSheetId="0">#REF!</definedName>
    <definedName name="ATMOS_1110">#REF!</definedName>
    <definedName name="aYear1">#REF!</definedName>
    <definedName name="aYear2">#REF!</definedName>
    <definedName name="aYear3">#REF!</definedName>
    <definedName name="aYear4">#REF!</definedName>
    <definedName name="aYear5">#REF!</definedName>
    <definedName name="Base_Case" localSheetId="4">#REF!,#REF!,#REF!,#REF!,#REF!,#REF!,#REF!,#REF!,#REF!,#REF!,#REF!</definedName>
    <definedName name="Base_Case" localSheetId="0">#REF!,#REF!,#REF!,#REF!,#REF!,#REF!,#REF!,#REF!,#REF!,#REF!,#REF!</definedName>
    <definedName name="Base_Case">#REF!,#REF!,#REF!,#REF!,#REF!,#REF!,#REF!,#REF!,#REF!,#REF!,#REF!</definedName>
    <definedName name="BEGINNING">#REF!</definedName>
    <definedName name="Benefits" localSheetId="0">#REF!</definedName>
    <definedName name="Benefits">#REF!</definedName>
    <definedName name="Block_1">#REF!</definedName>
    <definedName name="Block_2">#REF!</definedName>
    <definedName name="Block_3">#REF!</definedName>
    <definedName name="Block_4">#REF!</definedName>
    <definedName name="BOB" localSheetId="0">#REF!</definedName>
    <definedName name="BOB">#REF!</definedName>
    <definedName name="bu">#REF!</definedName>
    <definedName name="CapAct">#REF!</definedName>
    <definedName name="CapBud">#REF!</definedName>
    <definedName name="Case_No._2006_00464" localSheetId="6">#REF!</definedName>
    <definedName name="Case_No._2006_00464">#REF!</definedName>
    <definedName name="CaseName">#REF!</definedName>
    <definedName name="Category_Report" localSheetId="0">#REF!</definedName>
    <definedName name="Category_Report">#REF!</definedName>
    <definedName name="CC_Spread">#REF!</definedName>
    <definedName name="CEActAmar">#REF!</definedName>
    <definedName name="CEActCO">#REF!</definedName>
    <definedName name="CEActDalh">#REF!</definedName>
    <definedName name="CEActGA">#REF!</definedName>
    <definedName name="CEActIA">#REF!</definedName>
    <definedName name="CEActIL">#REF!</definedName>
    <definedName name="CEActIRR">#REF!</definedName>
    <definedName name="CEActKS">#REF!</definedName>
    <definedName name="CEActKY">#REF!</definedName>
    <definedName name="CEActLGS">#REF!</definedName>
    <definedName name="CEActLub">#REF!</definedName>
    <definedName name="CEActMOCk">#REF!</definedName>
    <definedName name="CEActMOMd">#REF!</definedName>
    <definedName name="CEActTLA">#REF!</definedName>
    <definedName name="CEActTN">#REF!</definedName>
    <definedName name="CEActTri">#REF!</definedName>
    <definedName name="CEActVA">#REF!</definedName>
    <definedName name="CEActWtxD">#REF!</definedName>
    <definedName name="CEActWtxO">#REF!</definedName>
    <definedName name="CEAmar">#REF!</definedName>
    <definedName name="CEAPT">#REF!</definedName>
    <definedName name="CEBudAmar">#REF!</definedName>
    <definedName name="CEBudCO">#REF!</definedName>
    <definedName name="CEBudDalh">#REF!</definedName>
    <definedName name="CEBudGA">#REF!</definedName>
    <definedName name="CEBudIA">#REF!</definedName>
    <definedName name="CEBudIL">#REF!</definedName>
    <definedName name="CEBudIRR">#REF!</definedName>
    <definedName name="CEBudKS">#REF!</definedName>
    <definedName name="CEBudKY">#REF!</definedName>
    <definedName name="CEBudLGS">#REF!</definedName>
    <definedName name="CEBudLub">#REF!</definedName>
    <definedName name="CEBudMOCk">#REF!</definedName>
    <definedName name="CEBudMOMd">#REF!</definedName>
    <definedName name="CEBudTLA">#REF!</definedName>
    <definedName name="CEBudTN">#REF!</definedName>
    <definedName name="CEBudTri">#REF!</definedName>
    <definedName name="CEBudVA">#REF!</definedName>
    <definedName name="CEBudWtxD">#REF!</definedName>
    <definedName name="CEBudWtxO">#REF!</definedName>
    <definedName name="CECO">#REF!</definedName>
    <definedName name="CEColorado">#REF!</definedName>
    <definedName name="CEDalh">#REF!</definedName>
    <definedName name="CEGA">#REF!</definedName>
    <definedName name="CEIA">#REF!</definedName>
    <definedName name="CEIL">#REF!</definedName>
    <definedName name="CEIRR">#REF!</definedName>
    <definedName name="CEKansas">#REF!</definedName>
    <definedName name="CEKS">#REF!</definedName>
    <definedName name="CEKY">#REF!</definedName>
    <definedName name="CELGS">#REF!</definedName>
    <definedName name="CELub">#REF!</definedName>
    <definedName name="CEMissouriCK">#REF!</definedName>
    <definedName name="CEMOCk">#REF!</definedName>
    <definedName name="CEMOMd">#REF!</definedName>
    <definedName name="CEMSP">#REF!</definedName>
    <definedName name="CEMTX">#REF!</definedName>
    <definedName name="CENR">#REF!</definedName>
    <definedName name="CESSU">#REF!</definedName>
    <definedName name="CETLA">#REF!</definedName>
    <definedName name="CETN">#REF!</definedName>
    <definedName name="CETri">#REF!</definedName>
    <definedName name="CEVA">#REF!</definedName>
    <definedName name="CEWtxD">#REF!</definedName>
    <definedName name="CEWtxO">#REF!</definedName>
    <definedName name="charge" localSheetId="0">#REF!</definedName>
    <definedName name="charge">#REF!</definedName>
    <definedName name="chargeamt" localSheetId="0">#REF!</definedName>
    <definedName name="chargeamt">#REF!</definedName>
    <definedName name="COPYFROM" localSheetId="0">#REF!</definedName>
    <definedName name="COPYFROM">#REF!</definedName>
    <definedName name="copyfrom2" localSheetId="0">#REF!</definedName>
    <definedName name="copyfrom2">#REF!</definedName>
    <definedName name="COPYFROM3" localSheetId="0">#REF!</definedName>
    <definedName name="COPYFROM3">#REF!</definedName>
    <definedName name="COPYFROM4" localSheetId="0">#REF!</definedName>
    <definedName name="COPYFROM4">#REF!</definedName>
    <definedName name="COPYTO" localSheetId="0">#REF!</definedName>
    <definedName name="COPYTO">#REF!</definedName>
    <definedName name="copyto2" localSheetId="0">#REF!</definedName>
    <definedName name="copyto2">#REF!</definedName>
    <definedName name="COPYTO3" localSheetId="0">#REF!</definedName>
    <definedName name="COPYTO3">#REF!</definedName>
    <definedName name="COPYTO4" localSheetId="0">#REF!</definedName>
    <definedName name="COPYTO4">#REF!</definedName>
    <definedName name="cost_element" localSheetId="0">#REF!</definedName>
    <definedName name="cost_element">#REF!</definedName>
    <definedName name="count" localSheetId="0">#REF!</definedName>
    <definedName name="count">#REF!</definedName>
    <definedName name="_xlnm.Criteria">#REF!</definedName>
    <definedName name="Criteria_MI">#REF!</definedName>
    <definedName name="CRITERIA2">#REF!</definedName>
    <definedName name="csAdHoc2_Dim01">"="</definedName>
    <definedName name="csAdHoc2_Dim02">"="</definedName>
    <definedName name="csAdHoc2_Dim03" localSheetId="0">#REF!</definedName>
    <definedName name="csAdHoc2_Dim03">#REF!</definedName>
    <definedName name="csAdHoc2_Dim04" localSheetId="0">#REF!</definedName>
    <definedName name="csAdHoc2_Dim04">#REF!</definedName>
    <definedName name="csAdHoc2_Dim05" localSheetId="0">#REF!</definedName>
    <definedName name="csAdHoc2_Dim05">#REF!</definedName>
    <definedName name="csAdHoc2_Dim06" localSheetId="0">#REF!</definedName>
    <definedName name="csAdHoc2_Dim06">#REF!</definedName>
    <definedName name="csAdHoc2_Dim07" localSheetId="0">#REF!</definedName>
    <definedName name="csAdHoc2_Dim07">#REF!</definedName>
    <definedName name="csAdHoc2_Dim08" localSheetId="0">#REF!</definedName>
    <definedName name="csAdHoc2_Dim08">#REF!</definedName>
    <definedName name="csAdHoc2_Dim09" localSheetId="0">#REF!</definedName>
    <definedName name="csAdHoc2_Dim09">#REF!</definedName>
    <definedName name="csAdHoc2_Dim10" localSheetId="0">#REF!</definedName>
    <definedName name="csAdHoc2_Dim10">#REF!</definedName>
    <definedName name="csAdHoc2Anchor" localSheetId="0">#REF!</definedName>
    <definedName name="csAdHoc2Anchor">#REF!</definedName>
    <definedName name="csAllowDetailBudgeting">1</definedName>
    <definedName name="csAllowLocalConsolidation">1</definedName>
    <definedName name="csAppName">"BudgetWeb"</definedName>
    <definedName name="csDE_CorporateItems_Dim01">"="</definedName>
    <definedName name="csDE_CorporateItems_Dim02">"="</definedName>
    <definedName name="csDE_CorporateItems_Dim03">"="</definedName>
    <definedName name="csDE_CorporateItems_Dim04">"="</definedName>
    <definedName name="csDE_CorporateItems_Dim05">#REF!</definedName>
    <definedName name="csDE_CorporateItems_Dim06">"="</definedName>
    <definedName name="csDE_CorporateItems_Dim07">"="</definedName>
    <definedName name="csDE_CorporateItems_Dim08">"="</definedName>
    <definedName name="csDE_CorporateItems_Dim09">"="</definedName>
    <definedName name="csDE_CorporateItems_Dim10">"="</definedName>
    <definedName name="csDE_CorporateItemsAnchor">#REF!</definedName>
    <definedName name="csDE_IncStmtAcctsAll_Dim01">"="</definedName>
    <definedName name="csDE_IncStmtAcctsAll_Dim02">"="</definedName>
    <definedName name="csDE_IncStmtAcctsAll_Dim03">"="</definedName>
    <definedName name="csDE_IncStmtAcctsAll_Dim05">"="</definedName>
    <definedName name="csDE_IncStmtAcctsAll_Dim06">"="</definedName>
    <definedName name="csDE_IncStmtAcctsAll_Dim07">"="</definedName>
    <definedName name="csDE_IncStmtAcctsAll_Dim08">"="</definedName>
    <definedName name="csDE_IncStmtAcctsAll_Dim09">"="</definedName>
    <definedName name="csDE_IncStmtAcctsAll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stomer">#REF!</definedName>
    <definedName name="cy_act" localSheetId="0">#REF!</definedName>
    <definedName name="cy_act">#REF!</definedName>
    <definedName name="cy_bud" localSheetId="0">#REF!</definedName>
    <definedName name="cy_bud">#REF!</definedName>
    <definedName name="cy_v_bud" localSheetId="0">#REF!</definedName>
    <definedName name="cy_v_bud">#REF!</definedName>
    <definedName name="cy_v_py" localSheetId="0">#REF!</definedName>
    <definedName name="cy_v_py">#REF!</definedName>
    <definedName name="DActMC">#REF!</definedName>
    <definedName name="data" localSheetId="0">#REF!</definedName>
    <definedName name="data">#REF!</definedName>
    <definedName name="data2" localSheetId="0">#REF!</definedName>
    <definedName name="data2">#REF!</definedName>
    <definedName name="_xlnm.Database" localSheetId="0">#REF!</definedName>
    <definedName name="_xlnm.Database">#REF!</definedName>
    <definedName name="Database_MI">#REF!</definedName>
    <definedName name="DATE" localSheetId="0">#REF!</definedName>
    <definedName name="DATE">#REF!</definedName>
    <definedName name="DAYS_OUT">#REF!</definedName>
    <definedName name="dbase" localSheetId="0">#REF!</definedName>
    <definedName name="dbase">#REF!</definedName>
    <definedName name="DBudMC">#REF!</definedName>
    <definedName name="Demand">#REF!</definedName>
    <definedName name="DEPRECIATION" localSheetId="0">#REF!</definedName>
    <definedName name="DEPRECIATION">#REF!</definedName>
    <definedName name="Detail_Report" localSheetId="0">#REF!</definedName>
    <definedName name="Detail_Report">#REF!</definedName>
    <definedName name="Div012Cap" localSheetId="6">#REF!</definedName>
    <definedName name="Div012Cap">#REF!</definedName>
    <definedName name="Div02Cap" localSheetId="6">#REF!</definedName>
    <definedName name="Div02Cap">#REF!</definedName>
    <definedName name="Div091Cap" localSheetId="6">#REF!</definedName>
    <definedName name="Div091Cap">#REF!</definedName>
    <definedName name="Div09cap" localSheetId="6">#REF!</definedName>
    <definedName name="Div09cap">#REF!</definedName>
    <definedName name="ENERGAS_1080" localSheetId="0">#REF!</definedName>
    <definedName name="ENERGAS_1080">#REF!</definedName>
    <definedName name="ENERGAS_1110" localSheetId="0">#REF!</definedName>
    <definedName name="ENERGAS_1110">#REF!</definedName>
    <definedName name="EPSData">#REF!</definedName>
    <definedName name="expense_allocator">#REF!</definedName>
    <definedName name="_xlnm.Extract">#REF!</definedName>
    <definedName name="Extract_MI">#REF!</definedName>
    <definedName name="FIND" localSheetId="0">#REF!</definedName>
    <definedName name="FIND">#REF!</definedName>
    <definedName name="FIT_RATE" localSheetId="0">#REF!</definedName>
    <definedName name="FIT_RATE">#REF!</definedName>
    <definedName name="FIVE" localSheetId="0">#REF!</definedName>
    <definedName name="FIVE">#REF!</definedName>
    <definedName name="FOUR" localSheetId="0">#REF!</definedName>
    <definedName name="FOUR">#REF!</definedName>
    <definedName name="gPct_Bulk_Capacity">#REF!</definedName>
    <definedName name="gPct_Bulk_Count">#REF!</definedName>
    <definedName name="gPct_Bulk_Volume">#REF!</definedName>
    <definedName name="gPct_Com_Count">#REF!</definedName>
    <definedName name="gPct_Com_Volume">#REF!</definedName>
    <definedName name="gPct_Ind_Count">#REF!</definedName>
    <definedName name="gPct_Ind_Volume">#REF!</definedName>
    <definedName name="gPct_Network_Capacity">#REF!</definedName>
    <definedName name="gPct_Network_Count">#REF!</definedName>
    <definedName name="gPct_Network_Volume">#REF!</definedName>
    <definedName name="gPct_Res_Count">#REF!</definedName>
    <definedName name="gPct_Res_Volume">#REF!</definedName>
    <definedName name="GREELEY_1080" localSheetId="0">#REF!</definedName>
    <definedName name="GREELEY_1080">#REF!</definedName>
    <definedName name="GREELEY_1110" localSheetId="0">#REF!</definedName>
    <definedName name="GREELEY_1110">#REF!</definedName>
    <definedName name="II" localSheetId="0">#REF!</definedName>
    <definedName name="II">#REF!</definedName>
    <definedName name="IIC" localSheetId="0">#REF!</definedName>
    <definedName name="IIC">#REF!</definedName>
    <definedName name="III" localSheetId="0">#REF!</definedName>
    <definedName name="III">#REF!</definedName>
    <definedName name="IIIA_BORD" localSheetId="0">#REF!</definedName>
    <definedName name="IIIA_BORD">#REF!</definedName>
    <definedName name="IIIPAGE_1" localSheetId="0">#REF!</definedName>
    <definedName name="IIIPAGE_1">#REF!</definedName>
    <definedName name="IIIPAGE_2" localSheetId="0">#REF!</definedName>
    <definedName name="IIIPAGE_2">#REF!</definedName>
    <definedName name="IIIPAGE_2A" localSheetId="0">#REF!</definedName>
    <definedName name="IIIPAGE_2A">#REF!</definedName>
    <definedName name="IIIPAGE_3" localSheetId="0">#REF!</definedName>
    <definedName name="IIIPAGE_3">#REF!</definedName>
    <definedName name="IIIPAGE_3A" localSheetId="0">#REF!</definedName>
    <definedName name="IIIPAGE_3A">#REF!</definedName>
    <definedName name="IIIPAGE_4" localSheetId="0">#REF!</definedName>
    <definedName name="IIIPAGE_4">#REF!</definedName>
    <definedName name="IIIPAGE_4A" localSheetId="0">#REF!</definedName>
    <definedName name="IIIPAGE_4A">#REF!</definedName>
    <definedName name="IIIPAGE_5" localSheetId="0">#REF!</definedName>
    <definedName name="IIIPAGE_5">#REF!</definedName>
    <definedName name="IIIPAGE_5A" localSheetId="0">#REF!</definedName>
    <definedName name="IIIPAGE_5A">#REF!</definedName>
    <definedName name="IIIPAGE_6" localSheetId="0">#REF!</definedName>
    <definedName name="IIIPAGE_6">#REF!</definedName>
    <definedName name="IIIPAGE_6A" localSheetId="0">#REF!</definedName>
    <definedName name="IIIPAGE_6A">#REF!</definedName>
    <definedName name="IIPAGE_1" localSheetId="0">#REF!</definedName>
    <definedName name="IIPAGE_1">#REF!</definedName>
    <definedName name="IIPAGE_1A" localSheetId="0">#REF!</definedName>
    <definedName name="IIPAGE_1A">#REF!</definedName>
    <definedName name="IIPAGE_2" localSheetId="0">#REF!</definedName>
    <definedName name="IIPAGE_2">#REF!</definedName>
    <definedName name="IIPAGE_2A" localSheetId="0">#REF!</definedName>
    <definedName name="IIPAGE_2A">#REF!</definedName>
    <definedName name="IIPAGEENG" localSheetId="0">#REF!</definedName>
    <definedName name="IIPAGEENG">#REF!</definedName>
    <definedName name="IIPAGEGGC" localSheetId="0">#REF!</definedName>
    <definedName name="IIPAGEGGC">#REF!</definedName>
    <definedName name="IIPAGETLA" localSheetId="0">#REF!</definedName>
    <definedName name="IIPAGETLA">#REF!</definedName>
    <definedName name="IIPAGEWKG" localSheetId="0">#REF!</definedName>
    <definedName name="IIPAGEWKG">#REF!</definedName>
    <definedName name="ImportedData">#REF!</definedName>
    <definedName name="INPUT">#REF!</definedName>
    <definedName name="INPUT2">#REF!</definedName>
    <definedName name="INVESTMENTS">#REF!</definedName>
    <definedName name="IPAGE_1" localSheetId="0">#REF!</definedName>
    <definedName name="IPAGE_1">#REF!</definedName>
    <definedName name="IPAGE_1A" localSheetId="0">#REF!</definedName>
    <definedName name="IPAGE_1A">#REF!</definedName>
    <definedName name="IPAGE_1B" localSheetId="0">#REF!</definedName>
    <definedName name="IPAGE_1B">#REF!</definedName>
    <definedName name="IPAGE_2" localSheetId="0">#REF!</definedName>
    <definedName name="IPAGE_2">#REF!</definedName>
    <definedName name="IPAGE_3" localSheetId="0">#REF!</definedName>
    <definedName name="IPAGE_3">#REF!</definedName>
    <definedName name="IPAGE_4" localSheetId="0">#REF!</definedName>
    <definedName name="IPAGE_4">#REF!</definedName>
    <definedName name="IPAGE_5" localSheetId="0">#REF!</definedName>
    <definedName name="IPAGE_5">#REF!</definedName>
    <definedName name="IPAGE_5A" localSheetId="0">#REF!</definedName>
    <definedName name="IPAGE_5A">#REF!</definedName>
    <definedName name="IPAGE_6" localSheetId="0">#REF!</definedName>
    <definedName name="IPAGE_6">#REF!</definedName>
    <definedName name="IPAGE_7" localSheetId="0">#REF!</definedName>
    <definedName name="IPAGE_7">#REF!</definedName>
    <definedName name="IPAGE_8" localSheetId="0">#REF!</definedName>
    <definedName name="IPAGE_8">#REF!</definedName>
    <definedName name="IV" localSheetId="0">#REF!</definedName>
    <definedName name="IV">#REF!</definedName>
    <definedName name="IVPAGE_1" localSheetId="0">#REF!</definedName>
    <definedName name="IVPAGE_1">#REF!</definedName>
    <definedName name="kytax" localSheetId="6">#REF!</definedName>
    <definedName name="kytax">#REF!</definedName>
    <definedName name="LIAB">#N/A</definedName>
    <definedName name="ltdrate" localSheetId="0">#REF!</definedName>
    <definedName name="ltdrate" localSheetId="1">#REF!</definedName>
    <definedName name="ltdrate" localSheetId="6">#REF!</definedName>
    <definedName name="ltdrate">#REF!</definedName>
    <definedName name="lu">#REF!</definedName>
    <definedName name="lu_bu" localSheetId="0">#REF!</definedName>
    <definedName name="lu_bu">#REF!</definedName>
    <definedName name="lut">#REF!</definedName>
    <definedName name="MACROS" localSheetId="0">#REF!</definedName>
    <definedName name="MACROS">#REF!</definedName>
    <definedName name="mo">#REF!</definedName>
    <definedName name="month" localSheetId="0">#REF!</definedName>
    <definedName name="month">#REF!</definedName>
    <definedName name="MTX" localSheetId="0">#REF!</definedName>
    <definedName name="MTX">#REF!</definedName>
    <definedName name="nBulk_Trans">#REF!</definedName>
    <definedName name="nCommercial">#REF!</definedName>
    <definedName name="nConnect">#REF!</definedName>
    <definedName name="nIndustrial">#REF!</definedName>
    <definedName name="nIndustrial_PL">#REF!</definedName>
    <definedName name="nNetwork_Trans">#REF!</definedName>
    <definedName name="nReadMeter">#REF!</definedName>
    <definedName name="nResidential">#REF!</definedName>
    <definedName name="nReturnCheck">#REF!</definedName>
    <definedName name="nServiceCall">#REF!</definedName>
    <definedName name="nTampering">#REF!</definedName>
    <definedName name="NvsElapsedTime">0.00166666667064419</definedName>
    <definedName name="NvsEndTime">37210.4481587963</definedName>
    <definedName name="oh_amt" localSheetId="0">#REF!</definedName>
    <definedName name="oh_amt">#REF!</definedName>
    <definedName name="ONE" localSheetId="0">#REF!</definedName>
    <definedName name="ONE">#REF!</definedName>
    <definedName name="OpCo_Factor">#REF!</definedName>
    <definedName name="OUTPUT">#REF!</definedName>
    <definedName name="OUTPUT2">#REF!</definedName>
    <definedName name="OVERNIGHT_BOR">#REF!</definedName>
    <definedName name="PAGE_1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_7">#N/A</definedName>
    <definedName name="PD" localSheetId="0">#REF!</definedName>
    <definedName name="PD">#REF!</definedName>
    <definedName name="PDB" localSheetId="0">#REF!</definedName>
    <definedName name="PDB">#REF!</definedName>
    <definedName name="PDR" localSheetId="0">#REF!</definedName>
    <definedName name="PDR">#REF!</definedName>
    <definedName name="PDW" localSheetId="0">#REF!</definedName>
    <definedName name="PDW">#REF!</definedName>
    <definedName name="pjt" localSheetId="0">#REF!</definedName>
    <definedName name="pjt">#REF!</definedName>
    <definedName name="Planit_Data_Entry" localSheetId="0">#REF!</definedName>
    <definedName name="Planit_Data_Entry">#REF!</definedName>
    <definedName name="PLANT" localSheetId="0">#REF!</definedName>
    <definedName name="PLANT">#REF!</definedName>
    <definedName name="_xlnm.Print_Area" localSheetId="0">'Balance Sheet'!$C$9:$G$50</definedName>
    <definedName name="_xlnm.Print_Area" localSheetId="1">'Cash Flow'!$A$1:$H$44</definedName>
    <definedName name="_xlnm.Print_Area" localSheetId="6">I.1!$A$1:$P$48</definedName>
    <definedName name="_xlnm.Print_Area" localSheetId="2">'Revenue Requirements'!$A$1:$J$37</definedName>
    <definedName name="Print_Area_MI" localSheetId="0">#REF!</definedName>
    <definedName name="Print_Area_MI" localSheetId="1">#REF!</definedName>
    <definedName name="Print_Area_MI">'Revenue Requirements'!$A$1:$J$36</definedName>
    <definedName name="Print_area1" localSheetId="0">#REF!</definedName>
    <definedName name="Print_area1">#REF!</definedName>
    <definedName name="_xlnm.Print_Titles" localSheetId="0">'Balance Sheet'!$A:$B,'Balance Sheet'!$1:$8</definedName>
    <definedName name="_xlnm.Print_Titles" localSheetId="1">'Cash Flow'!$A:$B,'Cash Flow'!$1:$8</definedName>
    <definedName name="Print_Titles_MI" localSheetId="0">#REF!</definedName>
    <definedName name="Print_Titles_MI">#REF!</definedName>
    <definedName name="pro" localSheetId="0">#REF!</definedName>
    <definedName name="pro">#REF!</definedName>
    <definedName name="PROPERTY" localSheetId="0">#REF!</definedName>
    <definedName name="PROPERTY">#REF!</definedName>
    <definedName name="py_act" localSheetId="0">#REF!</definedName>
    <definedName name="py_act">#REF!</definedName>
    <definedName name="ROR" localSheetId="0">#REF!</definedName>
    <definedName name="ROR" localSheetId="1">#REF!</definedName>
    <definedName name="ROR" localSheetId="6">#REF!</definedName>
    <definedName name="ROR">#REF!</definedName>
    <definedName name="rpt_all">#REF!,#REF!,#REF!,#REF!,#REF!,#REF!,#REF!,#REF!,#REF!,#REF!,#REF!</definedName>
    <definedName name="rpt_CorePipeline">#REF!,#REF!,#REF!,#REF!</definedName>
    <definedName name="rpt_DistributionSystems">#REF!,#REF!,#REF!,#REF!</definedName>
    <definedName name="rpt_Network">#REF!,#REF!,#REF!</definedName>
    <definedName name="rpt_Property_Additions">#REF!,#REF!,#REF!</definedName>
    <definedName name="rpt_Rev">#REF!,#REF!,#REF!</definedName>
    <definedName name="rpt_TXUDistribution">#REF!,#REF!,#REF!,#REF!,#REF!,#REF!,#REF!,#REF!,#REF!,#REF!</definedName>
    <definedName name="rpt_TXUGAS">#REF!,#REF!,#REF!,#REF!</definedName>
    <definedName name="rpt_TXUPipeline">#REF!,#REF!,#REF!,#REF!,#REF!,#REF!,#REF!,#REF!,#REF!,#REF!</definedName>
    <definedName name="sal_table" localSheetId="0">#REF!</definedName>
    <definedName name="sal_table">#REF!</definedName>
    <definedName name="SCHEDA">'Revenue Requirements'!$A$1:$J$36</definedName>
    <definedName name="Spread_Method">#REF!</definedName>
    <definedName name="SSUBillings">#REF!</definedName>
    <definedName name="stdrate" localSheetId="0">#REF!</definedName>
    <definedName name="stdrate" localSheetId="1">#REF!</definedName>
    <definedName name="stdrate" localSheetId="6">#REF!</definedName>
    <definedName name="stdrate">#REF!</definedName>
    <definedName name="table_ky">#REF!</definedName>
    <definedName name="table_mt">#REF!</definedName>
    <definedName name="TABLEI" localSheetId="0">#REF!</definedName>
    <definedName name="TABLEI">#REF!</definedName>
    <definedName name="TABLEIIA" localSheetId="0">#REF!</definedName>
    <definedName name="TABLEIIA">#REF!</definedName>
    <definedName name="TABLEIIB" localSheetId="0">#REF!</definedName>
    <definedName name="TABLEIIB">#REF!</definedName>
    <definedName name="TABLEIII" localSheetId="0">#REF!</definedName>
    <definedName name="TABLEIII">#REF!</definedName>
    <definedName name="TABLEIV" localSheetId="0">#REF!</definedName>
    <definedName name="TABLEIV">#REF!</definedName>
    <definedName name="TABLEV" localSheetId="0">#REF!</definedName>
    <definedName name="TABLEV">#REF!</definedName>
    <definedName name="TABLEVI" localSheetId="0">#REF!</definedName>
    <definedName name="TABLEVI">#REF!</definedName>
    <definedName name="Tariff_Bulk_Trans">#REF!</definedName>
    <definedName name="Tariff_C">#REF!</definedName>
    <definedName name="Tariff_Call">#REF!</definedName>
    <definedName name="Tariff_Check">#REF!</definedName>
    <definedName name="Tariff_Connect">#REF!</definedName>
    <definedName name="Tariff_Ind">#REF!</definedName>
    <definedName name="Tariff_Ind_PL">#REF!</definedName>
    <definedName name="Tariff_Network_Trans">#REF!</definedName>
    <definedName name="Tariff_R">#REF!</definedName>
    <definedName name="Tariff_Read">#REF!</definedName>
    <definedName name="Tariff_Tamper">#REF!</definedName>
    <definedName name="TAXENG" localSheetId="0">#REF!</definedName>
    <definedName name="TAXENG">#REF!</definedName>
    <definedName name="TAXGGC" localSheetId="0">#REF!</definedName>
    <definedName name="TAXGGC">#REF!</definedName>
    <definedName name="TAXRATE" localSheetId="0">#REF!</definedName>
    <definedName name="TAXRATE">#REF!</definedName>
    <definedName name="TAXTLA" localSheetId="0">#REF!</definedName>
    <definedName name="TAXTLA">#REF!</definedName>
    <definedName name="TAXWKG" localSheetId="0">#REF!</definedName>
    <definedName name="TAXWKG">#REF!</definedName>
    <definedName name="THREE" localSheetId="0">#REF!</definedName>
    <definedName name="THREE">#REF!</definedName>
    <definedName name="TLIG_1080" localSheetId="0">#REF!</definedName>
    <definedName name="TLIG_1080">#REF!</definedName>
    <definedName name="TOP_CORNER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_LA_1080" localSheetId="0">#REF!</definedName>
    <definedName name="TRANS_LA_1080">#REF!</definedName>
    <definedName name="TRANS_LA_1110" localSheetId="0">#REF!</definedName>
    <definedName name="TRANS_LA_1110">#REF!</definedName>
    <definedName name="transfer">#REF!</definedName>
    <definedName name="TWO" localSheetId="0">#REF!</definedName>
    <definedName name="TWO">#REF!</definedName>
    <definedName name="UCG_1080" localSheetId="0">#REF!</definedName>
    <definedName name="UCG_1080">#REF!</definedName>
    <definedName name="UCG_1110" localSheetId="0">#REF!</definedName>
    <definedName name="UCG_1110">#REF!</definedName>
    <definedName name="Update_Base_Case">#REF!</definedName>
    <definedName name="V" localSheetId="0">#REF!</definedName>
    <definedName name="V">#REF!</definedName>
    <definedName name="WKG_1080" localSheetId="0">#REF!</definedName>
    <definedName name="WKG_1080">#REF!</definedName>
    <definedName name="WKG_1110" localSheetId="0">#REF!</definedName>
    <definedName name="WKG_1110">#REF!</definedName>
    <definedName name="wrn.Benefits." localSheetId="4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0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S">#N/A</definedName>
    <definedName name="x" localSheetId="4" hidden="1">{"Benefits Summary",#N/A,FALSE,"Benefits Info without WC Amount";"Medical and Dental Costs",#N/A,FALSE,"Benefits Info without WC Amount";"Workers' Compensation",#N/A,FALSE,"Benefits Info without WC Amount"}</definedName>
    <definedName name="x" localSheetId="0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localSheetId="0" hidden="1">#REF!,#REF!</definedName>
    <definedName name="Z_23F18827_7997_11D6_8750_00508BD3B3BA_.wvu.Cols" hidden="1">#REF!,#REF!</definedName>
    <definedName name="Z_23F18827_7997_11D6_8750_00508BD3B3BA_.wvu.PrintArea" localSheetId="0" hidden="1">#REF!</definedName>
    <definedName name="Z_23F18827_7997_11D6_8750_00508BD3B3BA_.wvu.PrintArea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8" l="1"/>
  <c r="C47" i="28" s="1"/>
  <c r="C18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7" i="28"/>
  <c r="D29" i="10"/>
  <c r="C29" i="10"/>
  <c r="C15" i="28" l="1"/>
  <c r="D13" i="28" s="1"/>
  <c r="F13" i="28" s="1"/>
  <c r="D11" i="28"/>
  <c r="F11" i="28" s="1"/>
  <c r="C19" i="28"/>
  <c r="C20" i="28" s="1"/>
  <c r="D15" i="28"/>
  <c r="D12" i="28" l="1"/>
  <c r="F12" i="28" s="1"/>
  <c r="D10" i="28"/>
  <c r="F10" i="28" s="1"/>
  <c r="F15" i="28" s="1"/>
  <c r="C27" i="28"/>
  <c r="C28" i="28"/>
  <c r="C26" i="28"/>
  <c r="C25" i="28"/>
  <c r="T251" i="27"/>
  <c r="T250" i="27"/>
  <c r="T225" i="27"/>
  <c r="T67" i="27"/>
  <c r="T235" i="27"/>
  <c r="T221" i="27"/>
  <c r="T206" i="27"/>
  <c r="T205" i="27"/>
  <c r="T177" i="27"/>
  <c r="T170" i="27"/>
  <c r="T163" i="27"/>
  <c r="T91" i="27"/>
  <c r="T73" i="27"/>
  <c r="C30" i="28" l="1"/>
  <c r="D30" i="28" s="1"/>
  <c r="D26" i="28"/>
  <c r="F26" i="28" s="1"/>
  <c r="D28" i="28"/>
  <c r="F28" i="28" s="1"/>
  <c r="D27" i="28"/>
  <c r="F27" i="28" s="1"/>
  <c r="D25" i="28" l="1"/>
  <c r="F25" i="28" s="1"/>
  <c r="F30" i="28" s="1"/>
  <c r="E21" i="13"/>
  <c r="F21" i="13" s="1"/>
  <c r="G21" i="13" s="1"/>
  <c r="T244" i="27" l="1"/>
  <c r="C24" i="11" s="1"/>
  <c r="T264" i="27"/>
  <c r="T266" i="27" s="1"/>
  <c r="C20" i="11" s="1"/>
  <c r="C40" i="10" s="1"/>
  <c r="D10" i="16" l="1"/>
  <c r="C41" i="11"/>
  <c r="T249" i="27"/>
  <c r="C39" i="11" s="1"/>
  <c r="T248" i="27"/>
  <c r="C40" i="11" s="1"/>
  <c r="T247" i="27"/>
  <c r="C38" i="11" s="1"/>
  <c r="T246" i="27"/>
  <c r="T245" i="27"/>
  <c r="C27" i="11" s="1"/>
  <c r="T243" i="27"/>
  <c r="C21" i="11" s="1"/>
  <c r="T242" i="27"/>
  <c r="C15" i="11" s="1"/>
  <c r="D15" i="11" s="1"/>
  <c r="G8" i="11"/>
  <c r="F8" i="11"/>
  <c r="E8" i="11"/>
  <c r="H13" i="9" s="1"/>
  <c r="D8" i="11"/>
  <c r="C8" i="11"/>
  <c r="E16" i="10" l="1"/>
  <c r="H45" i="14"/>
  <c r="G45" i="14"/>
  <c r="D45" i="14" l="1"/>
  <c r="F45" i="14"/>
  <c r="E16" i="11"/>
  <c r="E45" i="14"/>
  <c r="E18" i="13"/>
  <c r="F18" i="13" s="1"/>
  <c r="G18" i="13" s="1"/>
  <c r="D20" i="16" l="1"/>
  <c r="E8" i="13"/>
  <c r="I13" i="9"/>
  <c r="J13" i="9" s="1"/>
  <c r="E8" i="10"/>
  <c r="F8" i="10"/>
  <c r="F8" i="13" l="1"/>
  <c r="G8" i="13" l="1"/>
  <c r="G8" i="10"/>
  <c r="E13" i="11" l="1"/>
  <c r="F16" i="11" l="1"/>
  <c r="G16" i="11" s="1"/>
  <c r="F13" i="11" l="1"/>
  <c r="G13" i="11" s="1"/>
  <c r="N38" i="14" l="1"/>
  <c r="P29" i="14"/>
  <c r="O29" i="14"/>
  <c r="N29" i="14"/>
  <c r="P31" i="14" l="1"/>
  <c r="O31" i="14"/>
  <c r="P38" i="14"/>
  <c r="N31" i="14"/>
  <c r="P42" i="14" l="1"/>
  <c r="O38" i="14"/>
  <c r="P43" i="14" l="1"/>
  <c r="G15" i="10" s="1"/>
  <c r="O42" i="14"/>
  <c r="J18" i="9" l="1"/>
  <c r="P45" i="14"/>
  <c r="O43" i="14"/>
  <c r="F15" i="10" s="1"/>
  <c r="E20" i="13"/>
  <c r="F20" i="13" s="1"/>
  <c r="G20" i="13" s="1"/>
  <c r="O45" i="14" l="1"/>
  <c r="I18" i="9"/>
  <c r="C24" i="10"/>
  <c r="G6" i="16" l="1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E22" i="11" l="1"/>
  <c r="F22" i="11" s="1"/>
  <c r="G22" i="11" s="1"/>
  <c r="D11" i="16"/>
  <c r="C41" i="10"/>
  <c r="C38" i="10" s="1"/>
  <c r="D40" i="10" l="1"/>
  <c r="C19" i="16"/>
  <c r="D19" i="16" s="1"/>
  <c r="E19" i="16" s="1"/>
  <c r="G19" i="16" s="1"/>
  <c r="C11" i="16"/>
  <c r="C12" i="16"/>
  <c r="E12" i="16" s="1"/>
  <c r="C10" i="16"/>
  <c r="C20" i="16" l="1"/>
  <c r="E11" i="16"/>
  <c r="G11" i="16" s="1"/>
  <c r="G12" i="16"/>
  <c r="E20" i="16" l="1"/>
  <c r="I34" i="9"/>
  <c r="H34" i="9"/>
  <c r="J34" i="9"/>
  <c r="D8" i="13" l="1"/>
  <c r="C8" i="13"/>
  <c r="D15" i="13"/>
  <c r="C15" i="13"/>
  <c r="C24" i="13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F16" i="10" l="1"/>
  <c r="G16" i="10"/>
  <c r="D8" i="10" l="1"/>
  <c r="C8" i="10"/>
  <c r="D17" i="11" l="1"/>
  <c r="E15" i="11"/>
  <c r="F15" i="11" s="1"/>
  <c r="G15" i="11" s="1"/>
  <c r="D20" i="11"/>
  <c r="E20" i="11" s="1"/>
  <c r="D21" i="11"/>
  <c r="D24" i="11"/>
  <c r="C25" i="11"/>
  <c r="D27" i="11"/>
  <c r="D22" i="10" s="1"/>
  <c r="D38" i="11"/>
  <c r="E38" i="11" s="1"/>
  <c r="F38" i="11" s="1"/>
  <c r="G38" i="11" s="1"/>
  <c r="D39" i="11"/>
  <c r="E39" i="11" s="1"/>
  <c r="F39" i="11" s="1"/>
  <c r="G39" i="11" s="1"/>
  <c r="D40" i="11"/>
  <c r="E40" i="11" s="1"/>
  <c r="F40" i="11" s="1"/>
  <c r="G40" i="11" s="1"/>
  <c r="D41" i="11"/>
  <c r="E41" i="11" s="1"/>
  <c r="F41" i="11" s="1"/>
  <c r="G41" i="11" s="1"/>
  <c r="C42" i="11"/>
  <c r="E30" i="10"/>
  <c r="F30" i="10"/>
  <c r="G30" i="10"/>
  <c r="C30" i="10"/>
  <c r="D30" i="10"/>
  <c r="H28" i="9"/>
  <c r="I28" i="9"/>
  <c r="J28" i="9"/>
  <c r="E21" i="11" l="1"/>
  <c r="F21" i="11" s="1"/>
  <c r="G21" i="11" s="1"/>
  <c r="G27" i="16"/>
  <c r="F20" i="11"/>
  <c r="F41" i="10" s="1"/>
  <c r="G40" i="10" s="1"/>
  <c r="E41" i="10"/>
  <c r="F40" i="10" s="1"/>
  <c r="D41" i="10"/>
  <c r="G25" i="16"/>
  <c r="E27" i="11"/>
  <c r="G29" i="16"/>
  <c r="E24" i="11"/>
  <c r="F24" i="11" s="1"/>
  <c r="G24" i="11" s="1"/>
  <c r="F10" i="16"/>
  <c r="E14" i="13"/>
  <c r="D42" i="11"/>
  <c r="E42" i="11"/>
  <c r="E21" i="10" l="1"/>
  <c r="F27" i="11"/>
  <c r="E22" i="10"/>
  <c r="G31" i="16"/>
  <c r="D21" i="10"/>
  <c r="G20" i="11"/>
  <c r="E40" i="10"/>
  <c r="D38" i="10"/>
  <c r="G14" i="13"/>
  <c r="F14" i="13"/>
  <c r="G42" i="11"/>
  <c r="F42" i="11"/>
  <c r="F21" i="10" s="1"/>
  <c r="G27" i="11" l="1"/>
  <c r="G22" i="10" s="1"/>
  <c r="F22" i="10"/>
  <c r="G21" i="10"/>
  <c r="G41" i="10"/>
  <c r="D45" i="11" l="1"/>
  <c r="D23" i="10" l="1"/>
  <c r="C17" i="11"/>
  <c r="C29" i="11" s="1"/>
  <c r="C35" i="11" s="1"/>
  <c r="C48" i="11" s="1"/>
  <c r="G32" i="16"/>
  <c r="E45" i="11"/>
  <c r="F45" i="11" l="1"/>
  <c r="E23" i="10"/>
  <c r="E10" i="16"/>
  <c r="G10" i="16" s="1"/>
  <c r="G45" i="11" l="1"/>
  <c r="G23" i="10" s="1"/>
  <c r="F23" i="10"/>
  <c r="E11" i="13"/>
  <c r="E15" i="13" s="1"/>
  <c r="E17" i="11"/>
  <c r="F11" i="13" l="1"/>
  <c r="F15" i="13" s="1"/>
  <c r="F17" i="11"/>
  <c r="G11" i="13" l="1"/>
  <c r="G15" i="13" s="1"/>
  <c r="G17" i="11"/>
  <c r="E38" i="10"/>
  <c r="G38" i="10" l="1"/>
  <c r="F38" i="10"/>
  <c r="C16" i="16" l="1"/>
  <c r="E16" i="16" s="1"/>
  <c r="G16" i="16" s="1"/>
  <c r="G20" i="16" s="1"/>
  <c r="F20" i="16" s="1"/>
  <c r="F14" i="10" l="1"/>
  <c r="F17" i="10" s="1"/>
  <c r="G14" i="10" l="1"/>
  <c r="G17" i="10" s="1"/>
  <c r="E23" i="11" l="1"/>
  <c r="D25" i="11"/>
  <c r="D20" i="10" l="1"/>
  <c r="D24" i="10" s="1"/>
  <c r="D29" i="11"/>
  <c r="D35" i="11" s="1"/>
  <c r="D48" i="11" s="1"/>
  <c r="C15" i="16"/>
  <c r="E15" i="16" s="1"/>
  <c r="G15" i="16" s="1"/>
  <c r="G28" i="16" s="1"/>
  <c r="E19" i="13"/>
  <c r="F23" i="11"/>
  <c r="E25" i="11"/>
  <c r="F19" i="13" l="1"/>
  <c r="E20" i="10"/>
  <c r="E24" i="10" s="1"/>
  <c r="E29" i="11"/>
  <c r="G23" i="11"/>
  <c r="G25" i="11" s="1"/>
  <c r="F25" i="11"/>
  <c r="F20" i="10" l="1"/>
  <c r="F24" i="10" s="1"/>
  <c r="F26" i="10" s="1"/>
  <c r="F32" i="10" s="1"/>
  <c r="F35" i="10" s="1"/>
  <c r="F29" i="11"/>
  <c r="G20" i="10"/>
  <c r="G24" i="10" s="1"/>
  <c r="G26" i="10" s="1"/>
  <c r="G32" i="10" s="1"/>
  <c r="G35" i="10" s="1"/>
  <c r="G29" i="11"/>
  <c r="G19" i="13"/>
  <c r="E24" i="9" l="1"/>
  <c r="I22" i="9" l="1"/>
  <c r="J22" i="9"/>
  <c r="H22" i="9"/>
  <c r="D14" i="16" l="1"/>
  <c r="C14" i="16"/>
  <c r="D24" i="13"/>
  <c r="G24" i="9"/>
  <c r="C22" i="16" l="1"/>
  <c r="D22" i="16"/>
  <c r="F14" i="16"/>
  <c r="F22" i="16" s="1"/>
  <c r="E14" i="16"/>
  <c r="E22" i="16" s="1"/>
  <c r="G14" i="16" l="1"/>
  <c r="G22" i="16" s="1"/>
  <c r="G34" i="16" s="1"/>
  <c r="N42" i="14" l="1"/>
  <c r="N43" i="14" s="1"/>
  <c r="E44" i="11" l="1"/>
  <c r="F44" i="11" s="1"/>
  <c r="G44" i="11" s="1"/>
  <c r="E15" i="10"/>
  <c r="N45" i="14"/>
  <c r="E14" i="10" s="1"/>
  <c r="H18" i="9"/>
  <c r="E17" i="10" l="1"/>
  <c r="E26" i="10" s="1"/>
  <c r="E32" i="10" s="1"/>
  <c r="E35" i="10" s="1"/>
  <c r="E35" i="11"/>
  <c r="E48" i="11" s="1"/>
  <c r="E22" i="13"/>
  <c r="E24" i="13" s="1"/>
  <c r="H16" i="9" s="1"/>
  <c r="H24" i="9" s="1"/>
  <c r="H26" i="9" s="1"/>
  <c r="H30" i="9" s="1"/>
  <c r="H36" i="9" s="1"/>
  <c r="F35" i="11" l="1"/>
  <c r="F48" i="11" s="1"/>
  <c r="F22" i="13"/>
  <c r="F24" i="13" s="1"/>
  <c r="I16" i="9" s="1"/>
  <c r="H20" i="9"/>
  <c r="G35" i="11" l="1"/>
  <c r="G48" i="11" s="1"/>
  <c r="G22" i="13"/>
  <c r="G24" i="13" s="1"/>
  <c r="J16" i="9" s="1"/>
  <c r="I20" i="9"/>
  <c r="I24" i="9"/>
  <c r="I26" i="9" s="1"/>
  <c r="I30" i="9" s="1"/>
  <c r="I36" i="9" s="1"/>
  <c r="J24" i="9" l="1"/>
  <c r="J26" i="9" s="1"/>
  <c r="J30" i="9" s="1"/>
  <c r="J36" i="9" s="1"/>
  <c r="J20" i="9"/>
  <c r="C16" i="10" l="1"/>
  <c r="C15" i="10" l="1"/>
  <c r="J45" i="14"/>
  <c r="C14" i="10" s="1"/>
  <c r="C17" i="10" s="1"/>
  <c r="C26" i="10" s="1"/>
  <c r="C32" i="10" s="1"/>
  <c r="C35" i="10" s="1"/>
  <c r="E20" i="9" l="1"/>
  <c r="E26" i="9"/>
  <c r="E30" i="9" s="1"/>
  <c r="D16" i="10" l="1"/>
  <c r="D15" i="10" l="1"/>
  <c r="L45" i="14"/>
  <c r="D14" i="10" s="1"/>
  <c r="D17" i="10" s="1"/>
  <c r="D26" i="10" s="1"/>
  <c r="D32" i="10" s="1"/>
  <c r="D35" i="10" s="1"/>
  <c r="G20" i="9" l="1"/>
  <c r="G26" i="9"/>
  <c r="G30" i="9" s="1"/>
  <c r="G3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Gallaway</author>
  </authors>
  <commentList>
    <comment ref="B5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Gallaway: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Oct 02</t>
        </r>
        <r>
          <rPr>
            <sz val="8"/>
            <color indexed="81"/>
            <rFont val="Tahoma"/>
            <family val="2"/>
          </rPr>
          <t>: In first month of FY zero out YTD Net income on line 70 in prior month FABS, prior quarter FABS and prior year FABS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Gallaway</author>
  </authors>
  <commentList>
    <comment ref="B6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Gallaway: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Oct 02</t>
        </r>
        <r>
          <rPr>
            <sz val="8"/>
            <color indexed="81"/>
            <rFont val="Tahoma"/>
            <family val="2"/>
          </rPr>
          <t>: In first month of FY zero out YTD Net income on line 70 in prior month FABS, prior quarter FABS and prior year FABS</t>
        </r>
      </text>
    </comment>
  </commentList>
</comments>
</file>

<file path=xl/sharedStrings.xml><?xml version="1.0" encoding="utf-8"?>
<sst xmlns="http://schemas.openxmlformats.org/spreadsheetml/2006/main" count="1754" uniqueCount="710">
  <si>
    <t>Atmos Energy Corporation</t>
  </si>
  <si>
    <t>Operating Expenses</t>
  </si>
  <si>
    <t>ASSETS</t>
  </si>
  <si>
    <t>Construction Work in Progress</t>
  </si>
  <si>
    <t>Account</t>
  </si>
  <si>
    <t>CWIP</t>
  </si>
  <si>
    <t>Gas Stored Underground</t>
  </si>
  <si>
    <t>Accrued Taxes</t>
  </si>
  <si>
    <t>Total</t>
  </si>
  <si>
    <t>C-1</t>
  </si>
  <si>
    <t>Revenue Requirements (line 9 plus line 10)</t>
  </si>
  <si>
    <t>Adjusted Operating Revenues</t>
  </si>
  <si>
    <t>Revenue Deficiency (line 6 times line 7)</t>
  </si>
  <si>
    <t>H</t>
  </si>
  <si>
    <t>Gross Revenue Conversion Factor</t>
  </si>
  <si>
    <t>Operating Income Deficiency (line 5 minus line 2)</t>
  </si>
  <si>
    <t>Required Operating Income (line 1 times line 4)</t>
  </si>
  <si>
    <t>J-1</t>
  </si>
  <si>
    <t>Required Rate of Return</t>
  </si>
  <si>
    <t>J-1.1</t>
  </si>
  <si>
    <t>Earned Rate of Return (line 2 divided by line 1)</t>
  </si>
  <si>
    <t>Adjusted Operating Income</t>
  </si>
  <si>
    <t>B-1</t>
  </si>
  <si>
    <t>Rate Base</t>
  </si>
  <si>
    <t>(g)</t>
  </si>
  <si>
    <t>(f)</t>
  </si>
  <si>
    <t>(e)</t>
  </si>
  <si>
    <t>(d)</t>
  </si>
  <si>
    <t>(c)</t>
  </si>
  <si>
    <t>(b)</t>
  </si>
  <si>
    <t>(a)</t>
  </si>
  <si>
    <t>Requirement</t>
  </si>
  <si>
    <t>Reference</t>
  </si>
  <si>
    <t>Description</t>
  </si>
  <si>
    <t>No.</t>
  </si>
  <si>
    <t>Revenue</t>
  </si>
  <si>
    <t>Schedule</t>
  </si>
  <si>
    <t>Line</t>
  </si>
  <si>
    <t>Jurisdictional</t>
  </si>
  <si>
    <t>Supporting</t>
  </si>
  <si>
    <t>Forecasted</t>
  </si>
  <si>
    <t>Base</t>
  </si>
  <si>
    <t>Workpaper Reference No(s).____________________</t>
  </si>
  <si>
    <t>Type of Filing:___X____Original________Updated ________Revised</t>
  </si>
  <si>
    <t>Data:__X____Base Period___X____Forecasted Period</t>
  </si>
  <si>
    <t>Revenue Requirements Necessary to Support the Forecasted Rate of Return</t>
  </si>
  <si>
    <t>Atmos Energy Corporation, Kentucky/Mid-States Division</t>
  </si>
  <si>
    <t>Ending Cash</t>
  </si>
  <si>
    <t>Beginning Cash</t>
  </si>
  <si>
    <t>Total Increase/(Decr) in Cash</t>
  </si>
  <si>
    <t>Total Cash From Financing</t>
  </si>
  <si>
    <t>Cash From Financing</t>
  </si>
  <si>
    <t>Free Cash Flow</t>
  </si>
  <si>
    <t>Total Cash from Investments</t>
  </si>
  <si>
    <t>Cash flow from Investing Activities</t>
  </si>
  <si>
    <t>Operating Cash Flow</t>
  </si>
  <si>
    <t>Total Cash Flow from change in Balance Sheet Accounts</t>
  </si>
  <si>
    <t>Changes in deferred credits</t>
  </si>
  <si>
    <t>Changes in deferred debits</t>
  </si>
  <si>
    <t>Changes in current liabilities</t>
  </si>
  <si>
    <t>Changes in current assets</t>
  </si>
  <si>
    <t>Effect of Balance Sheet Accounts</t>
  </si>
  <si>
    <t>Cash flow from Operartions</t>
  </si>
  <si>
    <t xml:space="preserve">        Depreciation</t>
  </si>
  <si>
    <t>Add: Deferred income taxes</t>
  </si>
  <si>
    <t>Net Income</t>
  </si>
  <si>
    <t>Cash Flow from Operations</t>
  </si>
  <si>
    <t>Cash Flow</t>
  </si>
  <si>
    <t>Test</t>
  </si>
  <si>
    <t>(000)</t>
  </si>
  <si>
    <t>Kentucky</t>
  </si>
  <si>
    <t>Fully Allocated Cash Flow</t>
  </si>
  <si>
    <t>Net Investment (SE+LTD+NP-Intercompany)</t>
  </si>
  <si>
    <t>LT Debt</t>
  </si>
  <si>
    <t>ST Debt</t>
  </si>
  <si>
    <t>Equity</t>
  </si>
  <si>
    <t>Capital Structure</t>
  </si>
  <si>
    <t>Total Capitalization (SE+LTD+NP)</t>
  </si>
  <si>
    <t>YTD ACCUM. OTH. COMP. INC.</t>
  </si>
  <si>
    <t>YTD NET INCOME</t>
  </si>
  <si>
    <t>Allocated Shares Outstanding</t>
  </si>
  <si>
    <t xml:space="preserve">  SHAREHOLDERS' EQUITY</t>
  </si>
  <si>
    <t>TOTAL LIABILITIES &amp;</t>
  </si>
  <si>
    <t>Def'd Cr. and Other Liabilities</t>
  </si>
  <si>
    <t>Deferred Income Taxes</t>
  </si>
  <si>
    <t>Total Current Liabilities</t>
  </si>
  <si>
    <t>Other Current Liabilities</t>
  </si>
  <si>
    <t>Customers' Deposits</t>
  </si>
  <si>
    <t>Accounts Payable</t>
  </si>
  <si>
    <t>Current Liabilities:</t>
  </si>
  <si>
    <t>Kentucky Division capital account - net</t>
  </si>
  <si>
    <t>LIABILITIES &amp; SHAREHOLDERS' EQUITY</t>
  </si>
  <si>
    <t>TOTAL ASSETS</t>
  </si>
  <si>
    <t>Def'd Charges &amp; Other Assets</t>
  </si>
  <si>
    <t>Total Current Assets</t>
  </si>
  <si>
    <t>Other Current Assets</t>
  </si>
  <si>
    <t>Inventories</t>
  </si>
  <si>
    <t>Account Receivable, less Allowance for Doubtful Accounts</t>
  </si>
  <si>
    <t>Cash &amp; Temporary Cash Investments</t>
  </si>
  <si>
    <t>Current Assets:</t>
  </si>
  <si>
    <t>Net Plant</t>
  </si>
  <si>
    <t>Accumulated Depreciation</t>
  </si>
  <si>
    <t>Construction Work In Progress</t>
  </si>
  <si>
    <t>Utility Plant In Service</t>
  </si>
  <si>
    <t>Property, Plant, &amp; Equipment:</t>
  </si>
  <si>
    <t>Fully Allocated Balance Sheet</t>
  </si>
  <si>
    <t>Provision for income taxes</t>
  </si>
  <si>
    <t>Income Before Taxes</t>
  </si>
  <si>
    <t xml:space="preserve">     Total interest charges</t>
  </si>
  <si>
    <t>Interest Charges</t>
  </si>
  <si>
    <t>Total other income</t>
  </si>
  <si>
    <t>Performance based rates</t>
  </si>
  <si>
    <t>Interest Income</t>
  </si>
  <si>
    <t>Other income</t>
  </si>
  <si>
    <t>Operating income(loss)</t>
  </si>
  <si>
    <t>Total Operating Expenses</t>
  </si>
  <si>
    <t>Taxes - other than income</t>
  </si>
  <si>
    <t>Depreciation &amp; amortization</t>
  </si>
  <si>
    <t>Allocated O&amp;M</t>
  </si>
  <si>
    <t>Direct O&amp;M</t>
  </si>
  <si>
    <t>Gross Profit</t>
  </si>
  <si>
    <t>Purchase gas</t>
  </si>
  <si>
    <t>Total Operating Revenues</t>
  </si>
  <si>
    <t xml:space="preserve">Other revenue </t>
  </si>
  <si>
    <t>Transportation</t>
  </si>
  <si>
    <t>Gas service revenue</t>
  </si>
  <si>
    <t>Operating Revenues</t>
  </si>
  <si>
    <t>$</t>
  </si>
  <si>
    <t>INCOME STATEMENT</t>
  </si>
  <si>
    <t>Test Year</t>
  </si>
  <si>
    <t>Base Year</t>
  </si>
  <si>
    <t>Schedule I</t>
  </si>
  <si>
    <t>Data:___X____Base Period___X____Forecasted Period</t>
  </si>
  <si>
    <t>Comparative Income Statement</t>
  </si>
  <si>
    <t>Plant in Service</t>
  </si>
  <si>
    <t>Net Property Plant and Equipment</t>
  </si>
  <si>
    <t>Cash Working Capital Allowance</t>
  </si>
  <si>
    <t>Other Working Capital (Inv. &amp; Prepaids)</t>
  </si>
  <si>
    <t>Customer Advances</t>
  </si>
  <si>
    <t>Total Capitalization (net of intercompany balances)</t>
  </si>
  <si>
    <t xml:space="preserve">     Deferred Credits (excl. Customer Advances)</t>
  </si>
  <si>
    <t xml:space="preserve">     Current Liabilities (excl. Notes Payable)</t>
  </si>
  <si>
    <t>Liabilities &amp; Deferrals not in Rate Base</t>
  </si>
  <si>
    <t xml:space="preserve">     Deferred debits</t>
  </si>
  <si>
    <t xml:space="preserve">     Account receivable</t>
  </si>
  <si>
    <t xml:space="preserve">     Cash &amp; temporary investments</t>
  </si>
  <si>
    <t>Assets not in Rate Base</t>
  </si>
  <si>
    <t>Cash Working Capital</t>
  </si>
  <si>
    <t>Accumulated Deprec.</t>
  </si>
  <si>
    <t>Gross Plant</t>
  </si>
  <si>
    <t>Sheet</t>
  </si>
  <si>
    <t>Adjustments</t>
  </si>
  <si>
    <t>average</t>
  </si>
  <si>
    <t>as filed 13 mo avg</t>
  </si>
  <si>
    <t xml:space="preserve">Balance </t>
  </si>
  <si>
    <t>Making</t>
  </si>
  <si>
    <t>13 month</t>
  </si>
  <si>
    <t xml:space="preserve">Rate Base </t>
  </si>
  <si>
    <t>Rate</t>
  </si>
  <si>
    <t>Adj from</t>
  </si>
  <si>
    <t>Test Period</t>
  </si>
  <si>
    <t>Reconciliation of Forecasted Test Year Rate Base to Kentucky Capital</t>
  </si>
  <si>
    <t>Atmos Energy Corporation, KY</t>
  </si>
  <si>
    <t>Schedule FR 16(6)(f)</t>
  </si>
  <si>
    <t>FR  16 (7)(h)2</t>
  </si>
  <si>
    <t>FR  16 (7)(h)3</t>
  </si>
  <si>
    <t>FR 16(7)(h)4</t>
  </si>
  <si>
    <t>FR 16 (7)(h)12</t>
  </si>
  <si>
    <t>Remove</t>
  </si>
  <si>
    <t>Donations</t>
  </si>
  <si>
    <t>Other Income</t>
  </si>
  <si>
    <t>FR 16(8)(i)1</t>
  </si>
  <si>
    <t>Capital Expenditures</t>
  </si>
  <si>
    <t>Deferred Income Taxes and EDITL</t>
  </si>
  <si>
    <t>Regulatory Assets and Liabilities</t>
  </si>
  <si>
    <t>Deferred inc. Tax</t>
  </si>
  <si>
    <t>Regulatory Assets / Liabilities</t>
  </si>
  <si>
    <t>Other Working Capital</t>
  </si>
  <si>
    <t>Witness: Faulk, Christian, Densman</t>
  </si>
  <si>
    <t>Atmos Energy Corporation - Kentucky/Mid-States (Co050)</t>
  </si>
  <si>
    <t>Trial-Balance - Balance Sheet Accounts</t>
  </si>
  <si>
    <t>Division</t>
  </si>
  <si>
    <t>Division Description</t>
  </si>
  <si>
    <t>Account Description</t>
  </si>
  <si>
    <t>Sub Account</t>
  </si>
  <si>
    <t>Sub Account Description</t>
  </si>
  <si>
    <t>009</t>
  </si>
  <si>
    <t xml:space="preserve">Kentucky Division </t>
  </si>
  <si>
    <t>1010</t>
  </si>
  <si>
    <t>Gas Plant in Service</t>
  </si>
  <si>
    <t>10001</t>
  </si>
  <si>
    <t>Lp - Production Plant</t>
  </si>
  <si>
    <t>10002</t>
  </si>
  <si>
    <t>Ng - Production Plant</t>
  </si>
  <si>
    <t>10003</t>
  </si>
  <si>
    <t>Ng - Storage Plant</t>
  </si>
  <si>
    <t>10004</t>
  </si>
  <si>
    <t>Transmission Plant</t>
  </si>
  <si>
    <t>10006</t>
  </si>
  <si>
    <t>General Dist System Plant</t>
  </si>
  <si>
    <t>10008</t>
  </si>
  <si>
    <t>General Plant</t>
  </si>
  <si>
    <t>1070</t>
  </si>
  <si>
    <t>Construction work in progress</t>
  </si>
  <si>
    <t>01005</t>
  </si>
  <si>
    <t>Capitalized Project Labor</t>
  </si>
  <si>
    <t>01009</t>
  </si>
  <si>
    <t>Capital Labor Accrual</t>
  </si>
  <si>
    <t>01252</t>
  </si>
  <si>
    <t>Medical Benefits Variance</t>
  </si>
  <si>
    <t>01253</t>
  </si>
  <si>
    <t>Medical Benefits Projects</t>
  </si>
  <si>
    <t>01256</t>
  </si>
  <si>
    <t>Payroll Tax Projects</t>
  </si>
  <si>
    <t>01259</t>
  </si>
  <si>
    <t>ESOP Benefits Projects</t>
  </si>
  <si>
    <t>01262</t>
  </si>
  <si>
    <t>Other Benefits Projects</t>
  </si>
  <si>
    <t>01265</t>
  </si>
  <si>
    <t>RSP FACC Benefits Projects</t>
  </si>
  <si>
    <t>01268</t>
  </si>
  <si>
    <t>Life Benefits Projects</t>
  </si>
  <si>
    <t>01271</t>
  </si>
  <si>
    <t>LTD Benefits Projects</t>
  </si>
  <si>
    <t>01290</t>
  </si>
  <si>
    <t>01291</t>
  </si>
  <si>
    <t>Pension Benefits Projects</t>
  </si>
  <si>
    <t>01292</t>
  </si>
  <si>
    <t>OPEB Benefits Projects</t>
  </si>
  <si>
    <t>01293</t>
  </si>
  <si>
    <t>Workers Comp Benefits Projects</t>
  </si>
  <si>
    <t>01296</t>
  </si>
  <si>
    <t>NSC-OPEB Benefits Projects</t>
  </si>
  <si>
    <t>01299</t>
  </si>
  <si>
    <t>NSC-Pension Benefits Projects</t>
  </si>
  <si>
    <t>02001</t>
  </si>
  <si>
    <t>Inventory Materials</t>
  </si>
  <si>
    <t>02002</t>
  </si>
  <si>
    <t>Material Cost - Major Items</t>
  </si>
  <si>
    <t>02004</t>
  </si>
  <si>
    <t>Warehouse Loading Charge</t>
  </si>
  <si>
    <t>03004</t>
  </si>
  <si>
    <t>Vehicle Expense</t>
  </si>
  <si>
    <t>04201</t>
  </si>
  <si>
    <t>Software Maintenance</t>
  </si>
  <si>
    <t>04212</t>
  </si>
  <si>
    <t>IT Equipment</t>
  </si>
  <si>
    <t>04301</t>
  </si>
  <si>
    <t>Equipment Lease</t>
  </si>
  <si>
    <t>04302</t>
  </si>
  <si>
    <t>Heavy Equipment</t>
  </si>
  <si>
    <t>04309</t>
  </si>
  <si>
    <t>Non-842 Heavy Equipment</t>
  </si>
  <si>
    <t>04581</t>
  </si>
  <si>
    <t>Non 842 Building Lease/Rents</t>
  </si>
  <si>
    <t>04590</t>
  </si>
  <si>
    <t>Utilities</t>
  </si>
  <si>
    <t>04861</t>
  </si>
  <si>
    <t>A&amp;G Overhead</t>
  </si>
  <si>
    <t>04862</t>
  </si>
  <si>
    <t>A&amp;G Overhead Load</t>
  </si>
  <si>
    <t>04863</t>
  </si>
  <si>
    <t>A&amp;G Overhead Clearing</t>
  </si>
  <si>
    <t>04871</t>
  </si>
  <si>
    <t>WIP Closing</t>
  </si>
  <si>
    <t>04873</t>
  </si>
  <si>
    <t>WIP Interest Cap AFUDC</t>
  </si>
  <si>
    <t>04888</t>
  </si>
  <si>
    <t>Land</t>
  </si>
  <si>
    <t>04889</t>
  </si>
  <si>
    <t>Land Rights</t>
  </si>
  <si>
    <t>05010</t>
  </si>
  <si>
    <t>Office Supplies</t>
  </si>
  <si>
    <t>05310</t>
  </si>
  <si>
    <t>Monthly Lines and service</t>
  </si>
  <si>
    <t>05411</t>
  </si>
  <si>
    <t>Meals and Entertainment</t>
  </si>
  <si>
    <t>05413</t>
  </si>
  <si>
    <t>05414</t>
  </si>
  <si>
    <t>Lodging</t>
  </si>
  <si>
    <t>05418</t>
  </si>
  <si>
    <t>Settlement</t>
  </si>
  <si>
    <t>05419</t>
  </si>
  <si>
    <t>Misc Employee Expense</t>
  </si>
  <si>
    <t>06111</t>
  </si>
  <si>
    <t>Contract Labor</t>
  </si>
  <si>
    <t>07590</t>
  </si>
  <si>
    <t>Misc General Expense</t>
  </si>
  <si>
    <t>07591</t>
  </si>
  <si>
    <t>Supplies &amp; Expense</t>
  </si>
  <si>
    <t>07600</t>
  </si>
  <si>
    <t>CWIP Accruals</t>
  </si>
  <si>
    <t>07601</t>
  </si>
  <si>
    <t>Vehicle Cap Accrual</t>
  </si>
  <si>
    <t>07602</t>
  </si>
  <si>
    <t>Depreciation Cap Accrual</t>
  </si>
  <si>
    <t>07603</t>
  </si>
  <si>
    <t>Rent Cap Accrual</t>
  </si>
  <si>
    <t>07605</t>
  </si>
  <si>
    <t>Heavy Equipment Cap Accrual</t>
  </si>
  <si>
    <t>07606</t>
  </si>
  <si>
    <t>Insurance Cap Accrual</t>
  </si>
  <si>
    <t>07607</t>
  </si>
  <si>
    <t>Telecom Cap Accrual</t>
  </si>
  <si>
    <t>07608</t>
  </si>
  <si>
    <t>Uniform Cap Accrual</t>
  </si>
  <si>
    <t>07609</t>
  </si>
  <si>
    <t>Utility Cap Accrual</t>
  </si>
  <si>
    <t>09911</t>
  </si>
  <si>
    <t>Reimbursements</t>
  </si>
  <si>
    <t>10028</t>
  </si>
  <si>
    <t>MEC Payment</t>
  </si>
  <si>
    <t>1080</t>
  </si>
  <si>
    <t>Accum Prov for Depreciation</t>
  </si>
  <si>
    <t>00000</t>
  </si>
  <si>
    <t>Default</t>
  </si>
  <si>
    <t>04881</t>
  </si>
  <si>
    <t>WIP Salvage</t>
  </si>
  <si>
    <t>04882</t>
  </si>
  <si>
    <t>WIP Removal Cost</t>
  </si>
  <si>
    <t>1140</t>
  </si>
  <si>
    <t>Gas plant acquisition adjustments</t>
  </si>
  <si>
    <t>10017</t>
  </si>
  <si>
    <t>Acquisition Adj</t>
  </si>
  <si>
    <t>1150</t>
  </si>
  <si>
    <t>Accumulated provision for amortization of gas plant acquisition adjustments</t>
  </si>
  <si>
    <t>10013</t>
  </si>
  <si>
    <t>Amort-Acquisition Adj</t>
  </si>
  <si>
    <t>10027</t>
  </si>
  <si>
    <t>Acquisition Adj-Mid-Tex</t>
  </si>
  <si>
    <t>1420</t>
  </si>
  <si>
    <t>Customer accounts receivable</t>
  </si>
  <si>
    <t>10911</t>
  </si>
  <si>
    <t>Unbilled Base Charge</t>
  </si>
  <si>
    <t>10912</t>
  </si>
  <si>
    <t>Unbilled Commodity Charge</t>
  </si>
  <si>
    <t>10915</t>
  </si>
  <si>
    <t>Mechanized Billing</t>
  </si>
  <si>
    <t>10917</t>
  </si>
  <si>
    <t>Unapplied CIS Payments</t>
  </si>
  <si>
    <t>10921</t>
  </si>
  <si>
    <t>Special Billing-Gas Serv</t>
  </si>
  <si>
    <t>10929</t>
  </si>
  <si>
    <t>Reclass of Credit Balances</t>
  </si>
  <si>
    <t>10930</t>
  </si>
  <si>
    <t>AR Transfers Between Customers</t>
  </si>
  <si>
    <t>1430</t>
  </si>
  <si>
    <t>Other Accounts Receivable</t>
  </si>
  <si>
    <t>10997</t>
  </si>
  <si>
    <t>Oracle AR Damage Claims</t>
  </si>
  <si>
    <t>10999</t>
  </si>
  <si>
    <t>Oracle AR Other</t>
  </si>
  <si>
    <t>11378</t>
  </si>
  <si>
    <t>Heath penalty passthrough</t>
  </si>
  <si>
    <t>1440</t>
  </si>
  <si>
    <t>Accum prov for uncollectible accounts</t>
  </si>
  <si>
    <t>12001</t>
  </si>
  <si>
    <t>Beginning of Year Reserve</t>
  </si>
  <si>
    <t>12003</t>
  </si>
  <si>
    <t>Monthly Bad Debt Provision</t>
  </si>
  <si>
    <t>12004</t>
  </si>
  <si>
    <t>SAP Customer AR Writeoffs</t>
  </si>
  <si>
    <t>12005</t>
  </si>
  <si>
    <t>SAP Customer AR Recoveries</t>
  </si>
  <si>
    <t>12014</t>
  </si>
  <si>
    <t>Writeoff Misc Service Revenue</t>
  </si>
  <si>
    <t>12016</t>
  </si>
  <si>
    <t>Recovery Misc Service Revenue</t>
  </si>
  <si>
    <t>1460</t>
  </si>
  <si>
    <t>A/R from Associated Companies</t>
  </si>
  <si>
    <t>1630</t>
  </si>
  <si>
    <t>Stores Expense Undistributed</t>
  </si>
  <si>
    <t>02005</t>
  </si>
  <si>
    <t>Non-Inventory Supplies</t>
  </si>
  <si>
    <t>05111</t>
  </si>
  <si>
    <t>Postage/Delivery Services</t>
  </si>
  <si>
    <t>09278</t>
  </si>
  <si>
    <t>Storage O/H - Clearing</t>
  </si>
  <si>
    <t>27002</t>
  </si>
  <si>
    <t>842 Real Estate Lease - Distribution</t>
  </si>
  <si>
    <t>1641</t>
  </si>
  <si>
    <t>Gas stored underground-Current</t>
  </si>
  <si>
    <t>15901</t>
  </si>
  <si>
    <t>P/L Stored Gas</t>
  </si>
  <si>
    <t>16006</t>
  </si>
  <si>
    <t>East Diamond Storage Facility</t>
  </si>
  <si>
    <t>16013</t>
  </si>
  <si>
    <t>Bon Harbor Storage</t>
  </si>
  <si>
    <t>16014</t>
  </si>
  <si>
    <t>Grandview Storage</t>
  </si>
  <si>
    <t>16015</t>
  </si>
  <si>
    <t>Hickory Storage</t>
  </si>
  <si>
    <t>16016</t>
  </si>
  <si>
    <t>Kirkwood Storage</t>
  </si>
  <si>
    <t>16017</t>
  </si>
  <si>
    <t>St. Charles Storage</t>
  </si>
  <si>
    <t>1650</t>
  </si>
  <si>
    <t>Prepayments</t>
  </si>
  <si>
    <t>13030</t>
  </si>
  <si>
    <t>Prepaid-Ky Psc Assessment</t>
  </si>
  <si>
    <t>13124</t>
  </si>
  <si>
    <t>Ppd SW &amp; HW Maint</t>
  </si>
  <si>
    <t>1823</t>
  </si>
  <si>
    <t>Other Regulatory Assets</t>
  </si>
  <si>
    <t>13751</t>
  </si>
  <si>
    <t>KY Rate Case</t>
  </si>
  <si>
    <t>1840</t>
  </si>
  <si>
    <t>Clearing Account</t>
  </si>
  <si>
    <t>13207</t>
  </si>
  <si>
    <t>Ppd Locusview</t>
  </si>
  <si>
    <t>13635</t>
  </si>
  <si>
    <t>Capital Benefits F Medical Load Clr</t>
  </si>
  <si>
    <t>13637</t>
  </si>
  <si>
    <t>Capital Benefits F Emp ESOP Load Clr</t>
  </si>
  <si>
    <t>13639</t>
  </si>
  <si>
    <t>Capital Benefits F RSP FACC Load Clr</t>
  </si>
  <si>
    <t>13640</t>
  </si>
  <si>
    <t>Capital Benefits F Basic Life Load Clr</t>
  </si>
  <si>
    <t>13641</t>
  </si>
  <si>
    <t>Capital Benefits F LTD Load Clr</t>
  </si>
  <si>
    <t>13642</t>
  </si>
  <si>
    <t>Capital Benefits G Medical Trans out</t>
  </si>
  <si>
    <t>13644</t>
  </si>
  <si>
    <t>Capital Benefits G Emp ESOP Trans out</t>
  </si>
  <si>
    <t>13646</t>
  </si>
  <si>
    <t>Capital Benefits G RSP FACC Trans out</t>
  </si>
  <si>
    <t>13647</t>
  </si>
  <si>
    <t>Capital Benefits G Basic Life Trans out</t>
  </si>
  <si>
    <t>13648</t>
  </si>
  <si>
    <t>Capital Benefits G LTD Trans out</t>
  </si>
  <si>
    <t>13649</t>
  </si>
  <si>
    <t>Expense Benefits H Medical Trans out</t>
  </si>
  <si>
    <t>13651</t>
  </si>
  <si>
    <t>Expense Benefits H Emp ESOP Trans out</t>
  </si>
  <si>
    <t>13653</t>
  </si>
  <si>
    <t>Expense Benefits H RSP FACC Trans out</t>
  </si>
  <si>
    <t>13654</t>
  </si>
  <si>
    <t>Expense Benefits H Basic Life Trans out</t>
  </si>
  <si>
    <t>13655</t>
  </si>
  <si>
    <t>Expense Benefits H LTD Trans out</t>
  </si>
  <si>
    <t>13670</t>
  </si>
  <si>
    <t>Benefits K Medical Transfers</t>
  </si>
  <si>
    <t>13671</t>
  </si>
  <si>
    <t>Benefits K Payroll Tax Transfers</t>
  </si>
  <si>
    <t>13672</t>
  </si>
  <si>
    <t>Benefits K Emp ESOP Transfers</t>
  </si>
  <si>
    <t>13674</t>
  </si>
  <si>
    <t>Benefits K RSP FACC Transfers</t>
  </si>
  <si>
    <t>13675</t>
  </si>
  <si>
    <t>Benefits K Basic Life Transfers</t>
  </si>
  <si>
    <t>13676</t>
  </si>
  <si>
    <t>Benefits K LTD Transfers</t>
  </si>
  <si>
    <t>13807</t>
  </si>
  <si>
    <t>Cap Benefits F Pension Load Clr</t>
  </si>
  <si>
    <t>13808</t>
  </si>
  <si>
    <t>Cap Benefits F FAS 106 Load Clr</t>
  </si>
  <si>
    <t>13809</t>
  </si>
  <si>
    <t>Cap Benefits F Workers Comp Clr</t>
  </si>
  <si>
    <t>13815</t>
  </si>
  <si>
    <t>Benefits K Pension Transfers</t>
  </si>
  <si>
    <t>13816</t>
  </si>
  <si>
    <t>Benefits K FAS106 Transfers</t>
  </si>
  <si>
    <t>13823</t>
  </si>
  <si>
    <t>Medical/Dental Insurance Clearing</t>
  </si>
  <si>
    <t>13826</t>
  </si>
  <si>
    <t>Employer ESOP Matching</t>
  </si>
  <si>
    <t>13836</t>
  </si>
  <si>
    <t>PA Entry Clearing</t>
  </si>
  <si>
    <t>13841</t>
  </si>
  <si>
    <t>Employer ESOP Matching Accrual</t>
  </si>
  <si>
    <t>13861</t>
  </si>
  <si>
    <t>RSP FACC</t>
  </si>
  <si>
    <t>13870</t>
  </si>
  <si>
    <t>Capital Benefits G Workers Comp Trans out</t>
  </si>
  <si>
    <t>13873</t>
  </si>
  <si>
    <t>Capital Benefits G Pension Trans out</t>
  </si>
  <si>
    <t>13874</t>
  </si>
  <si>
    <t>Capital Benefits G FAS106 Trans out</t>
  </si>
  <si>
    <t>13875</t>
  </si>
  <si>
    <t>Expense Benefits H Pension Trans out</t>
  </si>
  <si>
    <t>13876</t>
  </si>
  <si>
    <t>Expense Benefits H FAS106 Trans out</t>
  </si>
  <si>
    <t>13893</t>
  </si>
  <si>
    <t>Expense Benefits H Workers Comp Transfer out</t>
  </si>
  <si>
    <t>842 Fleet Lease</t>
  </si>
  <si>
    <t>13899</t>
  </si>
  <si>
    <t>Benefits K Workers Comp Transfers</t>
  </si>
  <si>
    <t>27004</t>
  </si>
  <si>
    <t>27005</t>
  </si>
  <si>
    <t>842 Tower Lease</t>
  </si>
  <si>
    <t>1860</t>
  </si>
  <si>
    <t>Miscellaneous deferred debits</t>
  </si>
  <si>
    <t>13900</t>
  </si>
  <si>
    <t>Deferred Asset Projects</t>
  </si>
  <si>
    <t>13957</t>
  </si>
  <si>
    <t>Def Dr - Payroll Clearing</t>
  </si>
  <si>
    <t>14135</t>
  </si>
  <si>
    <t>Conservation Project Recoveries</t>
  </si>
  <si>
    <t>1900</t>
  </si>
  <si>
    <t>Accumulated Deferred Income Taxes</t>
  </si>
  <si>
    <t>28201</t>
  </si>
  <si>
    <t>Accum Defer Fed Income</t>
  </si>
  <si>
    <t>28206</t>
  </si>
  <si>
    <t>Accum Defer State Inc Tax</t>
  </si>
  <si>
    <t>1910</t>
  </si>
  <si>
    <t>Unrecovered Purchased Gas Costs</t>
  </si>
  <si>
    <t>14084</t>
  </si>
  <si>
    <t>Gas Purchases</t>
  </si>
  <si>
    <t>14087</t>
  </si>
  <si>
    <t>PBR Recoveries</t>
  </si>
  <si>
    <t>14088</t>
  </si>
  <si>
    <t>Recoveries</t>
  </si>
  <si>
    <t>14089</t>
  </si>
  <si>
    <t>Unbilled Recoveries</t>
  </si>
  <si>
    <t>29005</t>
  </si>
  <si>
    <t>Bad Debt Gas Cost</t>
  </si>
  <si>
    <t>2270</t>
  </si>
  <si>
    <t>Obligations under Capital Leases - Non Current</t>
  </si>
  <si>
    <t>2320</t>
  </si>
  <si>
    <t>21000</t>
  </si>
  <si>
    <t>Net Payroll</t>
  </si>
  <si>
    <t>21007</t>
  </si>
  <si>
    <t>Emp Supp Life Ins</t>
  </si>
  <si>
    <t>21010</t>
  </si>
  <si>
    <t>Emp Ad&amp;D</t>
  </si>
  <si>
    <t>21018</t>
  </si>
  <si>
    <t>Emp United Way</t>
  </si>
  <si>
    <t>21020</t>
  </si>
  <si>
    <t>Federal PAC</t>
  </si>
  <si>
    <t>21033</t>
  </si>
  <si>
    <t>Empr Esop</t>
  </si>
  <si>
    <t>21035</t>
  </si>
  <si>
    <t>Empr Ltd Ins</t>
  </si>
  <si>
    <t>21036</t>
  </si>
  <si>
    <t>Empr Basic Life</t>
  </si>
  <si>
    <t>21043</t>
  </si>
  <si>
    <t>Emp Medical Prem W/H</t>
  </si>
  <si>
    <t>21045</t>
  </si>
  <si>
    <t>Emp Dental Prem W/H</t>
  </si>
  <si>
    <t>21050</t>
  </si>
  <si>
    <t>Accrued Payroll</t>
  </si>
  <si>
    <t>21052</t>
  </si>
  <si>
    <t>Vision Plan</t>
  </si>
  <si>
    <t>21053</t>
  </si>
  <si>
    <t>Pretax Flex Medical Plan</t>
  </si>
  <si>
    <t>21054</t>
  </si>
  <si>
    <t>Pretax Dependent Care Plan</t>
  </si>
  <si>
    <t>21101</t>
  </si>
  <si>
    <t>Estimated Gas Cost</t>
  </si>
  <si>
    <t>21136</t>
  </si>
  <si>
    <t>Aligne Accounts Payable</t>
  </si>
  <si>
    <t>21178</t>
  </si>
  <si>
    <t>Health Spending Account</t>
  </si>
  <si>
    <t>21306</t>
  </si>
  <si>
    <t>RSP FACC Empr Payable</t>
  </si>
  <si>
    <t>21308</t>
  </si>
  <si>
    <t>Emp Lifelock Deductions</t>
  </si>
  <si>
    <t>23501</t>
  </si>
  <si>
    <t>Customer Contributions</t>
  </si>
  <si>
    <t>24612</t>
  </si>
  <si>
    <t>2350</t>
  </si>
  <si>
    <t>Customer deposits</t>
  </si>
  <si>
    <t>25000</t>
  </si>
  <si>
    <t>Customer Deposits- Active</t>
  </si>
  <si>
    <t>2360</t>
  </si>
  <si>
    <t>Taxes accrued</t>
  </si>
  <si>
    <t>25102</t>
  </si>
  <si>
    <t>Empr Fica-Accrual</t>
  </si>
  <si>
    <t>25104</t>
  </si>
  <si>
    <t>Empr Futa-Accrual</t>
  </si>
  <si>
    <t>25107</t>
  </si>
  <si>
    <t>State Unemployment Tax</t>
  </si>
  <si>
    <t>25201</t>
  </si>
  <si>
    <t>Ad Valorem Tax</t>
  </si>
  <si>
    <t>2370</t>
  </si>
  <si>
    <t>Interest accrued</t>
  </si>
  <si>
    <t>26919</t>
  </si>
  <si>
    <t>Int On Customer Deposits</t>
  </si>
  <si>
    <t>2410</t>
  </si>
  <si>
    <t>Tax collections</t>
  </si>
  <si>
    <t>27201</t>
  </si>
  <si>
    <t>Emp Fica-Accrual</t>
  </si>
  <si>
    <t>27204</t>
  </si>
  <si>
    <t>Emp Fit-Accrual</t>
  </si>
  <si>
    <t>27205</t>
  </si>
  <si>
    <t>Emp Sit-Accrual</t>
  </si>
  <si>
    <t>27206</t>
  </si>
  <si>
    <t>Emp Local Tax-Accrual</t>
  </si>
  <si>
    <t>27209</t>
  </si>
  <si>
    <t>City Franchise Tax</t>
  </si>
  <si>
    <t>27210</t>
  </si>
  <si>
    <t>State Sales Tax</t>
  </si>
  <si>
    <t>27211</t>
  </si>
  <si>
    <t>County Sales Tax</t>
  </si>
  <si>
    <t>27212</t>
  </si>
  <si>
    <t>City Sales Tax</t>
  </si>
  <si>
    <t>27215</t>
  </si>
  <si>
    <t>KY Utility School Tax</t>
  </si>
  <si>
    <t>2420</t>
  </si>
  <si>
    <t>Miscellaneous current and accrued liabilities</t>
  </si>
  <si>
    <t>27346</t>
  </si>
  <si>
    <t>Gas Research Institute</t>
  </si>
  <si>
    <t>27353</t>
  </si>
  <si>
    <t>Deferred Billing AR</t>
  </si>
  <si>
    <t>27384</t>
  </si>
  <si>
    <t>Texas Gas Imbalance</t>
  </si>
  <si>
    <t>27909</t>
  </si>
  <si>
    <t>2430</t>
  </si>
  <si>
    <t>Obligations under Capital Leases - Current</t>
  </si>
  <si>
    <t>2520</t>
  </si>
  <si>
    <t>Customer advances for construction</t>
  </si>
  <si>
    <t>27341</t>
  </si>
  <si>
    <t>Cust Adv for Construction</t>
  </si>
  <si>
    <t>2530</t>
  </si>
  <si>
    <t>Other deferred credits</t>
  </si>
  <si>
    <t>14001</t>
  </si>
  <si>
    <t>Conservation Project Cost</t>
  </si>
  <si>
    <t>2540</t>
  </si>
  <si>
    <t>Other Regulatory Liabilities</t>
  </si>
  <si>
    <t>27913</t>
  </si>
  <si>
    <t>Reserve for rate case 2018-00281</t>
  </si>
  <si>
    <t>2820</t>
  </si>
  <si>
    <t>Accum deferred income taxes-Other property</t>
  </si>
  <si>
    <t>2830</t>
  </si>
  <si>
    <t>Accumulated deferred income taxes-Other</t>
  </si>
  <si>
    <t>002</t>
  </si>
  <si>
    <t>Shared Services General Office</t>
  </si>
  <si>
    <t>1310</t>
  </si>
  <si>
    <t>Cash</t>
  </si>
  <si>
    <t>Shared Services Cash Accounts</t>
  </si>
  <si>
    <t xml:space="preserve">     Other current assets (except inv.)</t>
  </si>
  <si>
    <t>Forecasted Test Period: Twelve Months Ended December 31, 2022</t>
  </si>
  <si>
    <t>Kentucky Jurisdiction Case No. 2021-00214</t>
  </si>
  <si>
    <t>Revenue Increase Requested Incl. EDITL &amp; Depreciation Liability Amortization</t>
  </si>
  <si>
    <t>Other Balance Sheet Accounts</t>
  </si>
  <si>
    <t>Trial Balance from Accounting provided files</t>
  </si>
  <si>
    <t xml:space="preserve"> (cut down to division 009 only and then summarized for non-Rate Base balance sheet accounts)</t>
  </si>
  <si>
    <t>2028</t>
  </si>
  <si>
    <t>11339</t>
  </si>
  <si>
    <t>Insurance Company Receivable</t>
  </si>
  <si>
    <t>04561</t>
  </si>
  <si>
    <t>842 Variable Real Estate Lease Expense</t>
  </si>
  <si>
    <t>13060</t>
  </si>
  <si>
    <t>Prepaid - Sports Events</t>
  </si>
  <si>
    <t>13090</t>
  </si>
  <si>
    <t>Prepaid DOT Fee/Right-of-way</t>
  </si>
  <si>
    <t>13643</t>
  </si>
  <si>
    <t>Capital Benefits G Payroll Tax Trans out</t>
  </si>
  <si>
    <t>13656</t>
  </si>
  <si>
    <t>Capital Benefits I Medical Trans in</t>
  </si>
  <si>
    <t>13657</t>
  </si>
  <si>
    <t>Capital Benefits I Payroll Tax Trans in</t>
  </si>
  <si>
    <t>13658</t>
  </si>
  <si>
    <t>Capital Benefits I Emp ESOP Trans in</t>
  </si>
  <si>
    <t>13660</t>
  </si>
  <si>
    <t>Capital Benefits I RSP FACC Trans in</t>
  </si>
  <si>
    <t>13661</t>
  </si>
  <si>
    <t>Capital Benefits I Basic Life Trans in</t>
  </si>
  <si>
    <t>13662</t>
  </si>
  <si>
    <t>Capital Benefits I LTD Trans in</t>
  </si>
  <si>
    <t>13871</t>
  </si>
  <si>
    <t>Capital Benefits I Pension Trans in</t>
  </si>
  <si>
    <t>13872</t>
  </si>
  <si>
    <t>Capital Benefits I FAS106 Trans in</t>
  </si>
  <si>
    <t>13895</t>
  </si>
  <si>
    <t>Capital Benefits I Workers Comp Trans in</t>
  </si>
  <si>
    <t>27007</t>
  </si>
  <si>
    <t>842 LocusView Lease</t>
  </si>
  <si>
    <t>21016</t>
  </si>
  <si>
    <t>Emp Credit Union</t>
  </si>
  <si>
    <t>Other A/P-Unclaimed Property</t>
  </si>
  <si>
    <t>27235</t>
  </si>
  <si>
    <t>WKG County-School Taxes</t>
  </si>
  <si>
    <t>TCJA EDIT 2017</t>
  </si>
  <si>
    <t>JUN-23</t>
  </si>
  <si>
    <t>JUL-23</t>
  </si>
  <si>
    <t>AUG-23</t>
  </si>
  <si>
    <t>SEP-23</t>
  </si>
  <si>
    <t>OCT-23</t>
  </si>
  <si>
    <t>NOV-23</t>
  </si>
  <si>
    <t>DEC-23</t>
  </si>
  <si>
    <t>JAN-24</t>
  </si>
  <si>
    <t>FEB-24</t>
  </si>
  <si>
    <t>MAR-24</t>
  </si>
  <si>
    <t>APR-24</t>
  </si>
  <si>
    <t>MAY-24</t>
  </si>
  <si>
    <t>JUN-24</t>
  </si>
  <si>
    <t>13 months ending March 2024</t>
  </si>
  <si>
    <t>2027</t>
  </si>
  <si>
    <t>Case No. 2024-00276</t>
  </si>
  <si>
    <t>Forecasted Test Period: Twelve Months Ended March 31, 2026</t>
  </si>
  <si>
    <t>FR16(6)(f)</t>
  </si>
  <si>
    <t>Percent</t>
  </si>
  <si>
    <t>Weighted</t>
  </si>
  <si>
    <t>Consoilidated Capital Structure</t>
  </si>
  <si>
    <t>Amount</t>
  </si>
  <si>
    <t>of Total</t>
  </si>
  <si>
    <t>Cost Rate</t>
  </si>
  <si>
    <t>Cost</t>
  </si>
  <si>
    <t>SHORT-TERM DEBT</t>
  </si>
  <si>
    <t>LONG-TERM DEBT</t>
  </si>
  <si>
    <t>PREFERRED STOCK</t>
  </si>
  <si>
    <t>COMMON EQUITY</t>
  </si>
  <si>
    <t>Total Capital</t>
  </si>
  <si>
    <t>Kentucky Rate Base</t>
  </si>
  <si>
    <t>Kentucky percent of total</t>
  </si>
  <si>
    <t>Kentucky Capitalization</t>
  </si>
  <si>
    <t xml:space="preserve">Kentucky Jurisdiction Case No. 2024-00276 </t>
  </si>
  <si>
    <t>Base Period: Twelve Months Ended December 31, 2024</t>
  </si>
  <si>
    <t>Forecasted Test Period:  Twelve Months Ended March 31,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</si>
</sst>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_)"/>
    <numFmt numFmtId="167" formatCode="_(* #,##0.00000_);_(* \(#,##0.00000\);_(* &quot;-&quot;??_);_(@_)"/>
    <numFmt numFmtId="168" formatCode="0.0000_)"/>
    <numFmt numFmtId="169" formatCode="0.00_)"/>
    <numFmt numFmtId="170" formatCode="0.0%"/>
    <numFmt numFmtId="171" formatCode="#,##0,_);\(#,##0\)"/>
    <numFmt numFmtId="172" formatCode="#,##0,_);\(#,##0,\)"/>
    <numFmt numFmtId="173" formatCode="#,##0.000_);\(#,##0.000\)"/>
    <numFmt numFmtId="174" formatCode="0_);\(0\)"/>
    <numFmt numFmtId="175" formatCode="#,##0.0"/>
    <numFmt numFmtId="176" formatCode="General;;"/>
    <numFmt numFmtId="177" formatCode="_(* #,##0.000_);_(* \(#,##0.000\);_(* &quot;-&quot;??_);_(@_)"/>
    <numFmt numFmtId="178" formatCode="mm/dd/yy;@"/>
    <numFmt numFmtId="179" formatCode="#,##0.0000_);\(#,##0.0000\)"/>
    <numFmt numFmtId="180" formatCode="#,##0.00000_);\(#,##0.00000\)"/>
    <numFmt numFmtId="181" formatCode="_(* #,##0.0000_);_(* \(#,##0.0000\);_(* &quot;-&quot;??_);_(@_)"/>
    <numFmt numFmtId="182" formatCode="[$-409]mmmm\ d\,\ yyyy;@"/>
    <numFmt numFmtId="183" formatCode="_(* #,##0.0_);_(* \(#,##0.0\);_(* &quot;-&quot;??_);_(@_)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indexed="6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etica-Narrow"/>
      <family val="2"/>
    </font>
    <font>
      <sz val="12"/>
      <name val="Times New Roman"/>
      <family val="1"/>
    </font>
    <font>
      <b/>
      <sz val="12"/>
      <name val="Helvetica-Narrow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18"/>
      <name val="Arial"/>
      <family val="2"/>
    </font>
    <font>
      <sz val="12"/>
      <name val="Tms Rmn"/>
    </font>
    <font>
      <b/>
      <sz val="11"/>
      <color indexed="12"/>
      <name val="Arial"/>
      <family val="2"/>
    </font>
    <font>
      <sz val="11"/>
      <color indexed="12"/>
      <name val="Book Antiqua"/>
      <family val="1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8"/>
      <name val="Palatino"/>
    </font>
    <font>
      <sz val="10"/>
      <color indexed="12"/>
      <name val="Arial"/>
      <family val="2"/>
    </font>
    <font>
      <b/>
      <sz val="12"/>
      <name val="Tms Rmn"/>
    </font>
    <font>
      <b/>
      <sz val="22"/>
      <color indexed="16"/>
      <name val="Arial"/>
      <family val="2"/>
    </font>
    <font>
      <sz val="7"/>
      <name val="Small Fonts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6"/>
      <color indexed="16"/>
      <name val="Arial"/>
      <family val="2"/>
    </font>
    <font>
      <sz val="12"/>
      <color indexed="13"/>
      <name val="Tms Rmn"/>
    </font>
    <font>
      <b/>
      <sz val="18"/>
      <name val="Palatino"/>
    </font>
    <font>
      <sz val="8"/>
      <color indexed="12"/>
      <name val="Arial"/>
      <family val="2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color indexed="8"/>
      <name val="Helvetica-Narrow"/>
      <family val="2"/>
    </font>
    <font>
      <sz val="10"/>
      <name val="Helvetica-Narrow"/>
      <family val="2"/>
    </font>
    <font>
      <sz val="12"/>
      <color indexed="61"/>
      <name val="Helvetica-Narrow"/>
      <family val="2"/>
    </font>
    <font>
      <sz val="12"/>
      <color rgb="FF0000FF"/>
      <name val="Helvetica-Narrow"/>
      <family val="2"/>
    </font>
    <font>
      <sz val="12"/>
      <color theme="0" tint="-0.34998626667073579"/>
      <name val="Helvetica-Narrow"/>
      <family val="2"/>
    </font>
    <font>
      <sz val="12"/>
      <name val="Helvetica-Narrow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rgb="FF00B0F0"/>
      <name val="Arial"/>
      <family val="2"/>
    </font>
    <font>
      <b/>
      <sz val="12"/>
      <color theme="1"/>
      <name val="Arial"/>
      <family val="2"/>
    </font>
    <font>
      <b/>
      <sz val="12"/>
      <name val="Helvetica-Narrow"/>
    </font>
    <font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1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88">
    <xf numFmtId="0" fontId="0" fillId="0" borderId="0"/>
    <xf numFmtId="43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8" fillId="0" borderId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/>
    <xf numFmtId="40" fontId="12" fillId="3" borderId="0">
      <alignment horizontal="right"/>
    </xf>
    <xf numFmtId="0" fontId="13" fillId="4" borderId="0">
      <alignment horizontal="center"/>
    </xf>
    <xf numFmtId="0" fontId="14" fillId="3" borderId="8"/>
    <xf numFmtId="0" fontId="15" fillId="0" borderId="0" applyBorder="0">
      <alignment horizontal="centerContinuous"/>
    </xf>
    <xf numFmtId="0" fontId="16" fillId="0" borderId="0" applyBorder="0">
      <alignment horizontal="centerContinuous"/>
    </xf>
    <xf numFmtId="37" fontId="17" fillId="0" borderId="0"/>
    <xf numFmtId="0" fontId="9" fillId="0" borderId="0"/>
    <xf numFmtId="0" fontId="6" fillId="6" borderId="11">
      <alignment horizontal="center" vertical="center"/>
    </xf>
    <xf numFmtId="3" fontId="25" fillId="7" borderId="0" applyBorder="0">
      <alignment horizontal="right"/>
      <protection locked="0"/>
    </xf>
    <xf numFmtId="0" fontId="26" fillId="0" borderId="0" applyNumberFormat="0" applyFill="0" applyBorder="0" applyAlignment="0" applyProtection="0"/>
    <xf numFmtId="0" fontId="27" fillId="0" borderId="0">
      <alignment horizontal="left" vertical="center" indent="1"/>
    </xf>
    <xf numFmtId="8" fontId="28" fillId="0" borderId="6">
      <protection locked="0"/>
    </xf>
    <xf numFmtId="0" fontId="26" fillId="0" borderId="0"/>
    <xf numFmtId="0" fontId="26" fillId="0" borderId="12"/>
    <xf numFmtId="6" fontId="29" fillId="0" borderId="0">
      <protection locked="0"/>
    </xf>
    <xf numFmtId="0" fontId="30" fillId="0" borderId="0" applyNumberFormat="0">
      <protection locked="0"/>
    </xf>
    <xf numFmtId="175" fontId="6" fillId="8" borderId="0" applyFill="0" applyBorder="0" applyProtection="0"/>
    <xf numFmtId="0" fontId="3" fillId="0" borderId="0">
      <protection locked="0"/>
    </xf>
    <xf numFmtId="38" fontId="30" fillId="2" borderId="0" applyNumberFormat="0" applyBorder="0" applyAlignment="0" applyProtection="0"/>
    <xf numFmtId="0" fontId="31" fillId="0" borderId="0" applyNumberFormat="0" applyFill="0" applyBorder="0" applyAlignment="0" applyProtection="0"/>
    <xf numFmtId="0" fontId="4" fillId="0" borderId="10" applyNumberFormat="0" applyAlignment="0" applyProtection="0">
      <alignment horizontal="left" vertical="center"/>
    </xf>
    <xf numFmtId="0" fontId="4" fillId="0" borderId="5">
      <alignment horizontal="left" vertical="center"/>
    </xf>
    <xf numFmtId="0" fontId="32" fillId="0" borderId="0">
      <alignment horizontal="center"/>
    </xf>
    <xf numFmtId="0" fontId="3" fillId="0" borderId="0">
      <protection locked="0"/>
    </xf>
    <xf numFmtId="0" fontId="3" fillId="0" borderId="0">
      <protection locked="0"/>
    </xf>
    <xf numFmtId="0" fontId="33" fillId="0" borderId="13" applyNumberFormat="0" applyFill="0" applyAlignment="0" applyProtection="0"/>
    <xf numFmtId="10" fontId="30" fillId="4" borderId="4" applyNumberFormat="0" applyBorder="0" applyAlignment="0" applyProtection="0"/>
    <xf numFmtId="0" fontId="34" fillId="9" borderId="12"/>
    <xf numFmtId="0" fontId="35" fillId="0" borderId="0" applyNumberFormat="0">
      <alignment horizontal="left"/>
    </xf>
    <xf numFmtId="0" fontId="30" fillId="2" borderId="0"/>
    <xf numFmtId="37" fontId="36" fillId="0" borderId="0"/>
    <xf numFmtId="3" fontId="30" fillId="2" borderId="0" applyNumberFormat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3" fontId="5" fillId="0" borderId="0"/>
    <xf numFmtId="0" fontId="37" fillId="0" borderId="14" applyNumberFormat="0" applyAlignment="0" applyProtection="0"/>
    <xf numFmtId="0" fontId="38" fillId="10" borderId="0" applyNumberFormat="0" applyFont="0" applyBorder="0" applyAlignment="0" applyProtection="0"/>
    <xf numFmtId="0" fontId="30" fillId="11" borderId="15" applyNumberFormat="0" applyFont="0" applyBorder="0" applyAlignment="0" applyProtection="0">
      <alignment horizontal="center"/>
    </xf>
    <xf numFmtId="0" fontId="30" fillId="6" borderId="15" applyNumberFormat="0" applyFont="0" applyBorder="0" applyAlignment="0" applyProtection="0">
      <alignment horizontal="center"/>
    </xf>
    <xf numFmtId="0" fontId="38" fillId="0" borderId="16" applyNumberFormat="0" applyAlignment="0" applyProtection="0"/>
    <xf numFmtId="0" fontId="38" fillId="0" borderId="17" applyNumberFormat="0" applyAlignment="0" applyProtection="0"/>
    <xf numFmtId="0" fontId="37" fillId="0" borderId="18" applyNumberFormat="0" applyAlignment="0" applyProtection="0"/>
    <xf numFmtId="10" fontId="3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40" fillId="0" borderId="19">
      <alignment horizontal="center"/>
    </xf>
    <xf numFmtId="0" fontId="26" fillId="0" borderId="0"/>
    <xf numFmtId="0" fontId="41" fillId="0" borderId="0" applyNumberFormat="0">
      <alignment horizontal="left"/>
    </xf>
    <xf numFmtId="0" fontId="26" fillId="0" borderId="12"/>
    <xf numFmtId="0" fontId="42" fillId="12" borderId="0"/>
    <xf numFmtId="176" fontId="43" fillId="0" borderId="0">
      <alignment horizontal="center"/>
    </xf>
    <xf numFmtId="0" fontId="34" fillId="0" borderId="20"/>
    <xf numFmtId="0" fontId="34" fillId="0" borderId="12"/>
    <xf numFmtId="37" fontId="30" fillId="13" borderId="0" applyNumberFormat="0" applyBorder="0" applyAlignment="0" applyProtection="0"/>
    <xf numFmtId="37" fontId="30" fillId="0" borderId="0"/>
    <xf numFmtId="3" fontId="44" fillId="0" borderId="13" applyProtection="0"/>
    <xf numFmtId="0" fontId="45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3" fillId="0" borderId="0"/>
    <xf numFmtId="0" fontId="3" fillId="0" borderId="0"/>
    <xf numFmtId="37" fontId="8" fillId="0" borderId="0" applyProtection="0"/>
    <xf numFmtId="0" fontId="2" fillId="0" borderId="0"/>
    <xf numFmtId="0" fontId="2" fillId="0" borderId="0"/>
    <xf numFmtId="9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4" fillId="0" borderId="0"/>
    <xf numFmtId="43" fontId="53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quotePrefix="1"/>
    <xf numFmtId="0" fontId="0" fillId="0" borderId="0" xfId="0" applyAlignment="1">
      <alignment horizontal="right"/>
    </xf>
    <xf numFmtId="43" fontId="0" fillId="0" borderId="0" xfId="0" applyNumberFormat="1"/>
    <xf numFmtId="164" fontId="0" fillId="0" borderId="0" xfId="3" applyNumberFormat="1" applyFont="1"/>
    <xf numFmtId="37" fontId="8" fillId="0" borderId="0" xfId="4"/>
    <xf numFmtId="10" fontId="8" fillId="0" borderId="0" xfId="5" applyNumberFormat="1" applyFont="1" applyBorder="1" applyAlignment="1">
      <alignment horizontal="left"/>
    </xf>
    <xf numFmtId="37" fontId="8" fillId="0" borderId="0" xfId="4" quotePrefix="1" applyAlignment="1">
      <alignment horizontal="left"/>
    </xf>
    <xf numFmtId="37" fontId="8" fillId="0" borderId="0" xfId="4" applyProtection="1"/>
    <xf numFmtId="165" fontId="8" fillId="0" borderId="0" xfId="6" applyNumberFormat="1" applyFont="1" applyFill="1" applyProtection="1"/>
    <xf numFmtId="37" fontId="8" fillId="0" borderId="0" xfId="4" applyAlignment="1" applyProtection="1">
      <alignment horizontal="center"/>
    </xf>
    <xf numFmtId="37" fontId="8" fillId="0" borderId="0" xfId="4" applyAlignment="1" applyProtection="1">
      <alignment horizontal="left"/>
    </xf>
    <xf numFmtId="165" fontId="8" fillId="0" borderId="0" xfId="6" applyNumberFormat="1" applyFont="1" applyFill="1" applyBorder="1"/>
    <xf numFmtId="165" fontId="10" fillId="0" borderId="0" xfId="6" applyNumberFormat="1" applyFont="1" applyFill="1" applyProtection="1"/>
    <xf numFmtId="37" fontId="10" fillId="0" borderId="0" xfId="4" applyFont="1" applyAlignment="1" applyProtection="1">
      <alignment horizontal="left"/>
    </xf>
    <xf numFmtId="166" fontId="8" fillId="0" borderId="0" xfId="4" applyNumberFormat="1" applyProtection="1"/>
    <xf numFmtId="167" fontId="8" fillId="0" borderId="0" xfId="7" applyNumberFormat="1" applyFont="1" applyFill="1" applyProtection="1"/>
    <xf numFmtId="37" fontId="8" fillId="0" borderId="0" xfId="4" applyAlignment="1">
      <alignment horizontal="center"/>
    </xf>
    <xf numFmtId="10" fontId="8" fillId="0" borderId="0" xfId="4" applyNumberFormat="1" applyProtection="1"/>
    <xf numFmtId="10" fontId="8" fillId="0" borderId="0" xfId="5" applyNumberFormat="1" applyFont="1" applyFill="1" applyBorder="1"/>
    <xf numFmtId="10" fontId="8" fillId="0" borderId="0" xfId="5" applyNumberFormat="1" applyFont="1" applyFill="1"/>
    <xf numFmtId="165" fontId="8" fillId="0" borderId="0" xfId="6" applyNumberFormat="1" applyFont="1" applyFill="1"/>
    <xf numFmtId="168" fontId="8" fillId="0" borderId="0" xfId="4" applyNumberFormat="1" applyProtection="1"/>
    <xf numFmtId="37" fontId="8" fillId="0" borderId="0" xfId="4" quotePrefix="1" applyAlignment="1">
      <alignment horizontal="center"/>
    </xf>
    <xf numFmtId="0" fontId="8" fillId="0" borderId="2" xfId="4" applyNumberFormat="1" applyBorder="1" applyAlignment="1">
      <alignment horizontal="center"/>
    </xf>
    <xf numFmtId="37" fontId="8" fillId="0" borderId="7" xfId="4" applyBorder="1" applyAlignment="1" applyProtection="1">
      <alignment horizontal="center"/>
    </xf>
    <xf numFmtId="168" fontId="8" fillId="0" borderId="7" xfId="4" applyNumberFormat="1" applyBorder="1" applyProtection="1"/>
    <xf numFmtId="37" fontId="8" fillId="0" borderId="7" xfId="4" applyBorder="1" applyAlignment="1" applyProtection="1">
      <alignment horizontal="right"/>
    </xf>
    <xf numFmtId="37" fontId="8" fillId="0" borderId="2" xfId="4" applyBorder="1"/>
    <xf numFmtId="37" fontId="8" fillId="0" borderId="7" xfId="4" applyBorder="1"/>
    <xf numFmtId="37" fontId="8" fillId="0" borderId="7" xfId="4" applyBorder="1" applyAlignment="1" applyProtection="1">
      <alignment horizontal="left"/>
    </xf>
    <xf numFmtId="37" fontId="8" fillId="0" borderId="0" xfId="4" applyAlignment="1" applyProtection="1">
      <alignment horizontal="right"/>
    </xf>
    <xf numFmtId="169" fontId="8" fillId="0" borderId="0" xfId="4" applyNumberFormat="1" applyProtection="1"/>
    <xf numFmtId="37" fontId="8" fillId="0" borderId="0" xfId="4" applyAlignment="1">
      <alignment horizontal="centerContinuous"/>
    </xf>
    <xf numFmtId="37" fontId="8" fillId="0" borderId="0" xfId="4" applyAlignment="1" applyProtection="1">
      <alignment horizontal="centerContinuous"/>
    </xf>
    <xf numFmtId="37" fontId="17" fillId="0" borderId="0" xfId="14"/>
    <xf numFmtId="164" fontId="9" fillId="0" borderId="0" xfId="15" applyNumberFormat="1"/>
    <xf numFmtId="37" fontId="17" fillId="5" borderId="0" xfId="14" applyFill="1"/>
    <xf numFmtId="37" fontId="17" fillId="4" borderId="0" xfId="14" applyFill="1"/>
    <xf numFmtId="37" fontId="18" fillId="0" borderId="0" xfId="14" applyFont="1"/>
    <xf numFmtId="37" fontId="19" fillId="0" borderId="0" xfId="14" applyFont="1"/>
    <xf numFmtId="37" fontId="20" fillId="0" borderId="0" xfId="14" applyFont="1"/>
    <xf numFmtId="37" fontId="19" fillId="0" borderId="0" xfId="14" applyFont="1" applyAlignment="1">
      <alignment horizontal="left"/>
    </xf>
    <xf numFmtId="37" fontId="17" fillId="0" borderId="0" xfId="14" applyAlignment="1">
      <alignment wrapText="1"/>
    </xf>
    <xf numFmtId="37" fontId="17" fillId="0" borderId="0" xfId="14" applyAlignment="1">
      <alignment horizontal="left" wrapText="1"/>
    </xf>
    <xf numFmtId="0" fontId="9" fillId="0" borderId="0" xfId="15"/>
    <xf numFmtId="170" fontId="17" fillId="0" borderId="0" xfId="5" applyNumberFormat="1" applyFont="1" applyFill="1" applyBorder="1" applyAlignment="1"/>
    <xf numFmtId="164" fontId="17" fillId="0" borderId="0" xfId="7" applyNumberFormat="1" applyFont="1" applyAlignment="1"/>
    <xf numFmtId="37" fontId="17" fillId="0" borderId="0" xfId="7" applyNumberFormat="1" applyFont="1" applyFill="1" applyBorder="1" applyAlignment="1"/>
    <xf numFmtId="164" fontId="17" fillId="0" borderId="9" xfId="7" applyNumberFormat="1" applyFont="1" applyFill="1" applyBorder="1" applyAlignment="1"/>
    <xf numFmtId="171" fontId="17" fillId="0" borderId="0" xfId="7" applyNumberFormat="1" applyFont="1" applyFill="1" applyBorder="1" applyAlignment="1"/>
    <xf numFmtId="164" fontId="17" fillId="0" borderId="2" xfId="7" applyNumberFormat="1" applyFont="1" applyFill="1" applyBorder="1" applyAlignment="1"/>
    <xf numFmtId="164" fontId="17" fillId="0" borderId="0" xfId="7" applyNumberFormat="1" applyFont="1" applyFill="1" applyBorder="1" applyAlignment="1"/>
    <xf numFmtId="3" fontId="17" fillId="0" borderId="0" xfId="7" applyNumberFormat="1" applyFont="1" applyFill="1" applyBorder="1" applyAlignment="1"/>
    <xf numFmtId="164" fontId="17" fillId="0" borderId="0" xfId="7" applyNumberFormat="1" applyFont="1" applyFill="1" applyAlignment="1"/>
    <xf numFmtId="37" fontId="21" fillId="0" borderId="0" xfId="14" applyFont="1"/>
    <xf numFmtId="172" fontId="17" fillId="0" borderId="0" xfId="7" applyNumberFormat="1" applyFont="1" applyFill="1" applyBorder="1" applyAlignment="1"/>
    <xf numFmtId="164" fontId="0" fillId="0" borderId="0" xfId="7" applyNumberFormat="1" applyFont="1" applyAlignment="1"/>
    <xf numFmtId="173" fontId="17" fillId="0" borderId="0" xfId="7" applyNumberFormat="1" applyFont="1" applyFill="1" applyBorder="1" applyAlignment="1"/>
    <xf numFmtId="37" fontId="17" fillId="0" borderId="0" xfId="14" applyAlignment="1">
      <alignment horizontal="left"/>
    </xf>
    <xf numFmtId="37" fontId="17" fillId="0" borderId="0" xfId="14" applyAlignment="1">
      <alignment horizontal="left" vertical="top" wrapText="1"/>
    </xf>
    <xf numFmtId="171" fontId="17" fillId="0" borderId="0" xfId="6" applyNumberFormat="1" applyFont="1" applyFill="1" applyBorder="1" applyAlignment="1"/>
    <xf numFmtId="37" fontId="17" fillId="0" borderId="0" xfId="14" quotePrefix="1" applyAlignment="1">
      <alignment horizontal="left"/>
    </xf>
    <xf numFmtId="37" fontId="17" fillId="0" borderId="0" xfId="14" applyAlignment="1">
      <alignment horizontal="center"/>
    </xf>
    <xf numFmtId="10" fontId="17" fillId="0" borderId="0" xfId="5" applyNumberFormat="1" applyFont="1" applyAlignment="1">
      <alignment horizontal="center"/>
    </xf>
    <xf numFmtId="37" fontId="19" fillId="0" borderId="0" xfId="14" applyFont="1" applyAlignment="1">
      <alignment horizontal="center"/>
    </xf>
    <xf numFmtId="174" fontId="19" fillId="0" borderId="10" xfId="14" quotePrefix="1" applyNumberFormat="1" applyFont="1" applyBorder="1" applyAlignment="1">
      <alignment horizontal="center"/>
    </xf>
    <xf numFmtId="37" fontId="22" fillId="0" borderId="0" xfId="14" applyFont="1"/>
    <xf numFmtId="37" fontId="4" fillId="0" borderId="0" xfId="14" applyFont="1" applyAlignment="1">
      <alignment horizontal="center"/>
    </xf>
    <xf numFmtId="37" fontId="4" fillId="0" borderId="0" xfId="14" quotePrefix="1" applyFont="1" applyAlignment="1">
      <alignment horizontal="centerContinuous"/>
    </xf>
    <xf numFmtId="37" fontId="4" fillId="0" borderId="0" xfId="14" applyFont="1" applyAlignment="1">
      <alignment horizontal="centerContinuous"/>
    </xf>
    <xf numFmtId="177" fontId="17" fillId="0" borderId="0" xfId="70" applyNumberFormat="1" applyFont="1"/>
    <xf numFmtId="43" fontId="17" fillId="0" borderId="0" xfId="70" applyFont="1" applyFill="1"/>
    <xf numFmtId="170" fontId="17" fillId="0" borderId="0" xfId="71" applyNumberFormat="1" applyFont="1" applyFill="1"/>
    <xf numFmtId="37" fontId="17" fillId="0" borderId="0" xfId="70" applyNumberFormat="1" applyFont="1" applyFill="1"/>
    <xf numFmtId="164" fontId="17" fillId="0" borderId="0" xfId="70" applyNumberFormat="1" applyFont="1" applyFill="1"/>
    <xf numFmtId="164" fontId="17" fillId="0" borderId="3" xfId="70" applyNumberFormat="1" applyFont="1" applyFill="1" applyBorder="1"/>
    <xf numFmtId="164" fontId="17" fillId="0" borderId="1" xfId="70" applyNumberFormat="1" applyFont="1" applyFill="1" applyBorder="1"/>
    <xf numFmtId="164" fontId="0" fillId="0" borderId="0" xfId="70" applyNumberFormat="1" applyFont="1" applyFill="1"/>
    <xf numFmtId="164" fontId="17" fillId="0" borderId="0" xfId="70" applyNumberFormat="1" applyFont="1" applyFill="1" applyBorder="1"/>
    <xf numFmtId="9" fontId="17" fillId="0" borderId="0" xfId="71" applyFont="1" applyFill="1"/>
    <xf numFmtId="164" fontId="17" fillId="0" borderId="9" xfId="70" applyNumberFormat="1" applyFont="1" applyFill="1" applyBorder="1"/>
    <xf numFmtId="164" fontId="17" fillId="0" borderId="0" xfId="70" applyNumberFormat="1" applyFont="1"/>
    <xf numFmtId="164" fontId="17" fillId="0" borderId="0" xfId="71" applyNumberFormat="1" applyFont="1" applyFill="1" applyAlignment="1">
      <alignment horizontal="center"/>
    </xf>
    <xf numFmtId="37" fontId="4" fillId="0" borderId="0" xfId="14" quotePrefix="1" applyFont="1" applyAlignment="1">
      <alignment horizontal="center"/>
    </xf>
    <xf numFmtId="0" fontId="0" fillId="0" borderId="2" xfId="0" applyBorder="1"/>
    <xf numFmtId="164" fontId="0" fillId="0" borderId="0" xfId="0" applyNumberFormat="1"/>
    <xf numFmtId="37" fontId="47" fillId="0" borderId="0" xfId="4" applyFont="1"/>
    <xf numFmtId="37" fontId="47" fillId="0" borderId="0" xfId="4" applyFont="1" applyProtection="1"/>
    <xf numFmtId="37" fontId="47" fillId="0" borderId="0" xfId="4" applyFont="1" applyProtection="1">
      <protection locked="0"/>
    </xf>
    <xf numFmtId="37" fontId="48" fillId="0" borderId="0" xfId="4" applyFont="1"/>
    <xf numFmtId="9" fontId="0" fillId="0" borderId="0" xfId="71" applyFont="1"/>
    <xf numFmtId="37" fontId="50" fillId="0" borderId="0" xfId="4" applyFont="1"/>
    <xf numFmtId="49" fontId="47" fillId="0" borderId="0" xfId="4" applyNumberFormat="1" applyFont="1" applyAlignment="1">
      <alignment horizontal="center"/>
    </xf>
    <xf numFmtId="178" fontId="8" fillId="0" borderId="0" xfId="4" applyNumberFormat="1" applyAlignment="1">
      <alignment horizontal="center"/>
    </xf>
    <xf numFmtId="178" fontId="8" fillId="0" borderId="0" xfId="4" applyNumberFormat="1"/>
    <xf numFmtId="174" fontId="8" fillId="0" borderId="0" xfId="4" applyNumberFormat="1" applyAlignment="1">
      <alignment horizontal="center"/>
    </xf>
    <xf numFmtId="49" fontId="8" fillId="0" borderId="2" xfId="4" applyNumberFormat="1" applyBorder="1" applyAlignment="1">
      <alignment horizontal="centerContinuous"/>
    </xf>
    <xf numFmtId="37" fontId="8" fillId="0" borderId="21" xfId="4" applyBorder="1" applyAlignment="1">
      <alignment horizontal="center"/>
    </xf>
    <xf numFmtId="14" fontId="19" fillId="0" borderId="10" xfId="14" quotePrefix="1" applyNumberFormat="1" applyFont="1" applyBorder="1" applyAlignment="1">
      <alignment horizontal="center"/>
    </xf>
    <xf numFmtId="37" fontId="19" fillId="0" borderId="0" xfId="14" quotePrefix="1" applyFont="1" applyAlignment="1">
      <alignment horizontal="center"/>
    </xf>
    <xf numFmtId="37" fontId="0" fillId="0" borderId="0" xfId="0" applyNumberFormat="1"/>
    <xf numFmtId="0" fontId="0" fillId="0" borderId="0" xfId="0" applyAlignment="1">
      <alignment horizontal="center"/>
    </xf>
    <xf numFmtId="39" fontId="0" fillId="0" borderId="0" xfId="0" applyNumberFormat="1"/>
    <xf numFmtId="37" fontId="0" fillId="0" borderId="3" xfId="0" applyNumberFormat="1" applyBorder="1"/>
    <xf numFmtId="180" fontId="8" fillId="0" borderId="0" xfId="4" applyNumberFormat="1"/>
    <xf numFmtId="179" fontId="17" fillId="0" borderId="0" xfId="14" applyNumberFormat="1"/>
    <xf numFmtId="181" fontId="0" fillId="0" borderId="0" xfId="0" applyNumberFormat="1"/>
    <xf numFmtId="164" fontId="0" fillId="0" borderId="0" xfId="3" applyNumberFormat="1" applyFont="1" applyFill="1"/>
    <xf numFmtId="164" fontId="0" fillId="0" borderId="3" xfId="0" applyNumberFormat="1" applyBorder="1"/>
    <xf numFmtId="164" fontId="0" fillId="0" borderId="2" xfId="0" applyNumberFormat="1" applyBorder="1"/>
    <xf numFmtId="164" fontId="7" fillId="0" borderId="0" xfId="3" applyNumberFormat="1" applyFont="1" applyFill="1"/>
    <xf numFmtId="164" fontId="7" fillId="0" borderId="2" xfId="3" applyNumberFormat="1" applyFont="1" applyFill="1" applyBorder="1"/>
    <xf numFmtId="0" fontId="0" fillId="0" borderId="2" xfId="0" applyBorder="1" applyAlignment="1">
      <alignment horizontal="center"/>
    </xf>
    <xf numFmtId="182" fontId="0" fillId="0" borderId="2" xfId="0" applyNumberFormat="1" applyBorder="1" applyAlignment="1">
      <alignment horizontal="center"/>
    </xf>
    <xf numFmtId="18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4" fontId="7" fillId="0" borderId="0" xfId="3" applyNumberFormat="1" applyFont="1" applyFill="1" applyBorder="1"/>
    <xf numFmtId="164" fontId="7" fillId="0" borderId="0" xfId="0" applyNumberFormat="1" applyFont="1"/>
    <xf numFmtId="37" fontId="0" fillId="0" borderId="1" xfId="0" applyNumberFormat="1" applyBorder="1"/>
    <xf numFmtId="0" fontId="0" fillId="0" borderId="1" xfId="0" applyBorder="1"/>
    <xf numFmtId="164" fontId="0" fillId="0" borderId="0" xfId="1" applyNumberFormat="1" applyFont="1"/>
    <xf numFmtId="164" fontId="17" fillId="0" borderId="1" xfId="7" applyNumberFormat="1" applyFont="1" applyBorder="1" applyAlignment="1"/>
    <xf numFmtId="164" fontId="0" fillId="0" borderId="2" xfId="3" applyNumberFormat="1" applyFont="1" applyFill="1" applyBorder="1"/>
    <xf numFmtId="37" fontId="8" fillId="0" borderId="0" xfId="78"/>
    <xf numFmtId="164" fontId="17" fillId="0" borderId="1" xfId="7" applyNumberFormat="1" applyFont="1" applyFill="1" applyBorder="1" applyAlignment="1"/>
    <xf numFmtId="164" fontId="0" fillId="0" borderId="0" xfId="1" applyNumberFormat="1" applyFont="1" applyFill="1"/>
    <xf numFmtId="170" fontId="0" fillId="0" borderId="0" xfId="2" applyNumberFormat="1" applyFont="1" applyAlignment="1"/>
    <xf numFmtId="14" fontId="0" fillId="0" borderId="2" xfId="0" applyNumberFormat="1" applyBorder="1" applyAlignment="1">
      <alignment horizontal="center"/>
    </xf>
    <xf numFmtId="178" fontId="0" fillId="0" borderId="2" xfId="0" applyNumberFormat="1" applyBorder="1"/>
    <xf numFmtId="37" fontId="0" fillId="14" borderId="0" xfId="0" applyNumberFormat="1" applyFill="1"/>
    <xf numFmtId="37" fontId="0" fillId="14" borderId="2" xfId="0" applyNumberFormat="1" applyFill="1" applyBorder="1"/>
    <xf numFmtId="37" fontId="49" fillId="0" borderId="0" xfId="0" applyNumberFormat="1" applyFont="1"/>
    <xf numFmtId="37" fontId="0" fillId="14" borderId="5" xfId="0" applyNumberFormat="1" applyFill="1" applyBorder="1"/>
    <xf numFmtId="37" fontId="49" fillId="14" borderId="5" xfId="0" applyNumberFormat="1" applyFont="1" applyFill="1" applyBorder="1"/>
    <xf numFmtId="37" fontId="49" fillId="0" borderId="5" xfId="0" applyNumberFormat="1" applyFont="1" applyBorder="1"/>
    <xf numFmtId="37" fontId="0" fillId="0" borderId="5" xfId="0" applyNumberFormat="1" applyBorder="1"/>
    <xf numFmtId="49" fontId="0" fillId="0" borderId="0" xfId="0" applyNumberFormat="1" applyAlignment="1">
      <alignment horizontal="center"/>
    </xf>
    <xf numFmtId="174" fontId="8" fillId="0" borderId="7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47" fillId="0" borderId="0" xfId="0" applyFont="1"/>
    <xf numFmtId="37" fontId="49" fillId="14" borderId="0" xfId="0" applyNumberFormat="1" applyFont="1" applyFill="1"/>
    <xf numFmtId="37" fontId="0" fillId="0" borderId="2" xfId="0" applyNumberFormat="1" applyBorder="1"/>
    <xf numFmtId="37" fontId="49" fillId="14" borderId="2" xfId="0" applyNumberFormat="1" applyFont="1" applyFill="1" applyBorder="1"/>
    <xf numFmtId="37" fontId="49" fillId="0" borderId="2" xfId="0" applyNumberFormat="1" applyFont="1" applyBorder="1"/>
    <xf numFmtId="37" fontId="0" fillId="0" borderId="9" xfId="0" applyNumberFormat="1" applyBorder="1"/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right"/>
    </xf>
    <xf numFmtId="0" fontId="52" fillId="0" borderId="0" xfId="0" applyFont="1" applyAlignment="1">
      <alignment horizontal="left"/>
    </xf>
    <xf numFmtId="0" fontId="47" fillId="0" borderId="0" xfId="0" applyFont="1" applyAlignment="1" applyProtection="1">
      <alignment horizontal="right"/>
      <protection locked="0"/>
    </xf>
    <xf numFmtId="0" fontId="47" fillId="0" borderId="7" xfId="0" applyFont="1" applyBorder="1" applyAlignment="1">
      <alignment horizontal="left"/>
    </xf>
    <xf numFmtId="0" fontId="47" fillId="0" borderId="7" xfId="0" applyFont="1" applyBorder="1"/>
    <xf numFmtId="0" fontId="47" fillId="0" borderId="7" xfId="0" applyFont="1" applyBorder="1" applyAlignment="1" applyProtection="1">
      <alignment horizontal="left"/>
      <protection locked="0"/>
    </xf>
    <xf numFmtId="0" fontId="47" fillId="0" borderId="2" xfId="0" applyFont="1" applyBorder="1"/>
    <xf numFmtId="0" fontId="47" fillId="0" borderId="2" xfId="0" applyFont="1" applyBorder="1" applyAlignment="1">
      <alignment horizontal="right"/>
    </xf>
    <xf numFmtId="37" fontId="51" fillId="0" borderId="0" xfId="4" applyFont="1"/>
    <xf numFmtId="10" fontId="47" fillId="0" borderId="0" xfId="2" applyNumberFormat="1" applyFont="1" applyFill="1"/>
    <xf numFmtId="37" fontId="0" fillId="0" borderId="0" xfId="0" applyNumberFormat="1" applyAlignment="1">
      <alignment horizontal="center"/>
    </xf>
    <xf numFmtId="179" fontId="47" fillId="0" borderId="0" xfId="4" applyNumberFormat="1" applyFont="1"/>
    <xf numFmtId="37" fontId="8" fillId="0" borderId="0" xfId="2" applyNumberFormat="1" applyFont="1"/>
    <xf numFmtId="37" fontId="0" fillId="0" borderId="23" xfId="0" applyNumberFormat="1" applyBorder="1"/>
    <xf numFmtId="0" fontId="55" fillId="0" borderId="0" xfId="86" applyFont="1" applyAlignment="1">
      <alignment horizontal="left"/>
    </xf>
    <xf numFmtId="0" fontId="53" fillId="0" borderId="0" xfId="86" applyFont="1" applyAlignment="1">
      <alignment horizontal="center"/>
    </xf>
    <xf numFmtId="0" fontId="53" fillId="0" borderId="0" xfId="86" applyFont="1"/>
    <xf numFmtId="164" fontId="53" fillId="0" borderId="0" xfId="87" applyNumberFormat="1" applyFont="1"/>
    <xf numFmtId="0" fontId="55" fillId="0" borderId="2" xfId="86" applyFont="1" applyBorder="1" applyAlignment="1">
      <alignment horizontal="center"/>
    </xf>
    <xf numFmtId="164" fontId="55" fillId="0" borderId="0" xfId="87" applyNumberFormat="1" applyFont="1"/>
    <xf numFmtId="0" fontId="55" fillId="0" borderId="0" xfId="86" applyFont="1"/>
    <xf numFmtId="0" fontId="53" fillId="0" borderId="0" xfId="86" applyFont="1" applyAlignment="1">
      <alignment horizontal="left"/>
    </xf>
    <xf numFmtId="164" fontId="56" fillId="0" borderId="0" xfId="87" applyNumberFormat="1" applyFont="1"/>
    <xf numFmtId="0" fontId="56" fillId="0" borderId="0" xfId="86" applyFont="1"/>
    <xf numFmtId="0" fontId="53" fillId="0" borderId="0" xfId="0" applyFont="1" applyAlignment="1">
      <alignment horizontal="center"/>
    </xf>
    <xf numFmtId="0" fontId="53" fillId="0" borderId="0" xfId="0" applyFont="1"/>
    <xf numFmtId="37" fontId="17" fillId="0" borderId="0" xfId="14" quotePrefix="1"/>
    <xf numFmtId="179" fontId="17" fillId="0" borderId="0" xfId="14" quotePrefix="1" applyNumberFormat="1"/>
    <xf numFmtId="37" fontId="8" fillId="0" borderId="0" xfId="4" quotePrefix="1"/>
    <xf numFmtId="0" fontId="57" fillId="0" borderId="0" xfId="86" applyFont="1" applyAlignment="1">
      <alignment horizontal="left"/>
    </xf>
    <xf numFmtId="37" fontId="47" fillId="0" borderId="0" xfId="4" quotePrefix="1" applyFont="1"/>
    <xf numFmtId="37" fontId="58" fillId="0" borderId="0" xfId="4" applyFont="1" applyAlignment="1">
      <alignment horizontal="right"/>
    </xf>
    <xf numFmtId="37" fontId="19" fillId="0" borderId="0" xfId="14" applyFont="1" applyAlignment="1">
      <alignment horizontal="right"/>
    </xf>
    <xf numFmtId="37" fontId="0" fillId="15" borderId="5" xfId="0" applyNumberFormat="1" applyFill="1" applyBorder="1"/>
    <xf numFmtId="10" fontId="53" fillId="15" borderId="0" xfId="2" applyNumberFormat="1" applyFont="1" applyFill="1"/>
    <xf numFmtId="37" fontId="59" fillId="0" borderId="0" xfId="0" applyNumberFormat="1" applyFont="1"/>
    <xf numFmtId="0" fontId="3" fillId="0" borderId="0" xfId="76"/>
    <xf numFmtId="0" fontId="3" fillId="0" borderId="0" xfId="76" applyAlignment="1">
      <alignment horizontal="center"/>
    </xf>
    <xf numFmtId="0" fontId="3" fillId="0" borderId="2" xfId="76" applyBorder="1"/>
    <xf numFmtId="0" fontId="3" fillId="0" borderId="2" xfId="76" applyBorder="1" applyAlignment="1">
      <alignment horizontal="center"/>
    </xf>
    <xf numFmtId="0" fontId="8" fillId="0" borderId="0" xfId="76" applyFont="1" applyAlignment="1">
      <alignment horizontal="left"/>
    </xf>
    <xf numFmtId="165" fontId="0" fillId="0" borderId="0" xfId="74" applyNumberFormat="1" applyFont="1"/>
    <xf numFmtId="10" fontId="0" fillId="0" borderId="0" xfId="83" applyNumberFormat="1" applyFont="1"/>
    <xf numFmtId="10" fontId="3" fillId="0" borderId="0" xfId="76" applyNumberFormat="1"/>
    <xf numFmtId="0" fontId="3" fillId="0" borderId="5" xfId="76" applyBorder="1"/>
    <xf numFmtId="165" fontId="0" fillId="0" borderId="5" xfId="74" applyNumberFormat="1" applyFont="1" applyBorder="1"/>
    <xf numFmtId="10" fontId="0" fillId="0" borderId="5" xfId="83" applyNumberFormat="1" applyFont="1" applyBorder="1"/>
    <xf numFmtId="10" fontId="3" fillId="0" borderId="5" xfId="76" applyNumberFormat="1" applyBorder="1"/>
    <xf numFmtId="37" fontId="3" fillId="0" borderId="0" xfId="76" applyNumberFormat="1"/>
    <xf numFmtId="165" fontId="3" fillId="0" borderId="0" xfId="76" applyNumberFormat="1"/>
    <xf numFmtId="14" fontId="3" fillId="0" borderId="19" xfId="14" quotePrefix="1" applyNumberFormat="1" applyFont="1" applyBorder="1" applyAlignment="1">
      <alignment horizontal="center"/>
    </xf>
    <xf numFmtId="183" fontId="0" fillId="0" borderId="0" xfId="1" applyNumberFormat="1" applyFont="1"/>
    <xf numFmtId="37" fontId="3" fillId="0" borderId="1" xfId="76" applyNumberFormat="1" applyBorder="1"/>
    <xf numFmtId="0" fontId="6" fillId="0" borderId="0" xfId="76" applyFont="1"/>
    <xf numFmtId="37" fontId="6" fillId="0" borderId="3" xfId="76" applyNumberFormat="1" applyFont="1" applyBorder="1"/>
    <xf numFmtId="37" fontId="4" fillId="0" borderId="0" xfId="14" applyFont="1" applyAlignment="1">
      <alignment horizontal="center"/>
    </xf>
    <xf numFmtId="37" fontId="8" fillId="0" borderId="0" xfId="4" applyAlignment="1" applyProtection="1">
      <alignment horizontal="center"/>
    </xf>
    <xf numFmtId="0" fontId="0" fillId="0" borderId="0" xfId="0" applyAlignment="1">
      <alignment horizontal="center"/>
    </xf>
    <xf numFmtId="49" fontId="8" fillId="0" borderId="22" xfId="4" applyNumberFormat="1" applyBorder="1" applyAlignment="1">
      <alignment horizontal="center"/>
    </xf>
    <xf numFmtId="0" fontId="47" fillId="0" borderId="0" xfId="0" applyFont="1" applyAlignment="1">
      <alignment horizontal="center"/>
    </xf>
  </cellXfs>
  <cellStyles count="88">
    <cellStyle name="Actual Date" xfId="16" xr:uid="{00000000-0005-0000-0000-000000000000}"/>
    <cellStyle name="Affinity Input" xfId="17" xr:uid="{00000000-0005-0000-0000-000001000000}"/>
    <cellStyle name="Body" xfId="18" xr:uid="{00000000-0005-0000-0000-000002000000}"/>
    <cellStyle name="Comma" xfId="1" builtinId="3"/>
    <cellStyle name="Comma [0] 2" xfId="72" xr:uid="{00000000-0005-0000-0000-000004000000}"/>
    <cellStyle name="Comma 2" xfId="3" xr:uid="{00000000-0005-0000-0000-000005000000}"/>
    <cellStyle name="Comma 2 2" xfId="82" xr:uid="{00000000-0005-0000-0000-000006000000}"/>
    <cellStyle name="Comma 3" xfId="7" xr:uid="{00000000-0005-0000-0000-000007000000}"/>
    <cellStyle name="Comma 4" xfId="70" xr:uid="{00000000-0005-0000-0000-000008000000}"/>
    <cellStyle name="Comma 5" xfId="85" xr:uid="{00000000-0005-0000-0000-000009000000}"/>
    <cellStyle name="Comma 6" xfId="87" xr:uid="{ABD9BB6E-5CDC-4D39-873E-B63F2DE001D4}"/>
    <cellStyle name="ContentsHyperlink" xfId="19" xr:uid="{00000000-0005-0000-0000-00000A000000}"/>
    <cellStyle name="Currency [0] 2" xfId="73" xr:uid="{00000000-0005-0000-0000-00000B000000}"/>
    <cellStyle name="Currency [2]" xfId="20" xr:uid="{00000000-0005-0000-0000-00000C000000}"/>
    <cellStyle name="Currency 2" xfId="6" xr:uid="{00000000-0005-0000-0000-00000D000000}"/>
    <cellStyle name="Currency 3" xfId="74" xr:uid="{00000000-0005-0000-0000-00000E000000}"/>
    <cellStyle name="Currency 4" xfId="75" xr:uid="{00000000-0005-0000-0000-00000F000000}"/>
    <cellStyle name="Custom - Style1" xfId="21" xr:uid="{00000000-0005-0000-0000-000010000000}"/>
    <cellStyle name="Data   - Style2" xfId="22" xr:uid="{00000000-0005-0000-0000-000011000000}"/>
    <cellStyle name="Date" xfId="23" xr:uid="{00000000-0005-0000-0000-000012000000}"/>
    <cellStyle name="Edit" xfId="24" xr:uid="{00000000-0005-0000-0000-000013000000}"/>
    <cellStyle name="Engine" xfId="25" xr:uid="{00000000-0005-0000-0000-000014000000}"/>
    <cellStyle name="Fixed" xfId="26" xr:uid="{00000000-0005-0000-0000-000015000000}"/>
    <cellStyle name="Grey" xfId="27" xr:uid="{00000000-0005-0000-0000-000016000000}"/>
    <cellStyle name="HEADER" xfId="28" xr:uid="{00000000-0005-0000-0000-000017000000}"/>
    <cellStyle name="Header1" xfId="29" xr:uid="{00000000-0005-0000-0000-000018000000}"/>
    <cellStyle name="Header2" xfId="30" xr:uid="{00000000-0005-0000-0000-000019000000}"/>
    <cellStyle name="heading" xfId="31" xr:uid="{00000000-0005-0000-0000-00001A000000}"/>
    <cellStyle name="Heading1" xfId="32" xr:uid="{00000000-0005-0000-0000-00001B000000}"/>
    <cellStyle name="Heading2" xfId="33" xr:uid="{00000000-0005-0000-0000-00001C000000}"/>
    <cellStyle name="HIGHLIGHT" xfId="34" xr:uid="{00000000-0005-0000-0000-00001D000000}"/>
    <cellStyle name="Input [yellow]" xfId="35" xr:uid="{00000000-0005-0000-0000-00001E000000}"/>
    <cellStyle name="Labels - Style3" xfId="36" xr:uid="{00000000-0005-0000-0000-00001F000000}"/>
    <cellStyle name="Large Page Heading" xfId="37" xr:uid="{00000000-0005-0000-0000-000020000000}"/>
    <cellStyle name="Lines" xfId="38" xr:uid="{00000000-0005-0000-0000-000021000000}"/>
    <cellStyle name="no dec" xfId="39" xr:uid="{00000000-0005-0000-0000-000022000000}"/>
    <cellStyle name="No Edit" xfId="40" xr:uid="{00000000-0005-0000-0000-000023000000}"/>
    <cellStyle name="Normal" xfId="0" builtinId="0"/>
    <cellStyle name="Normal - Style1" xfId="8" xr:uid="{00000000-0005-0000-0000-000025000000}"/>
    <cellStyle name="Normal - Style2" xfId="41" xr:uid="{00000000-0005-0000-0000-000026000000}"/>
    <cellStyle name="Normal - Style3" xfId="42" xr:uid="{00000000-0005-0000-0000-000027000000}"/>
    <cellStyle name="Normal - Style4" xfId="43" xr:uid="{00000000-0005-0000-0000-000028000000}"/>
    <cellStyle name="Normal - Style5" xfId="44" xr:uid="{00000000-0005-0000-0000-000029000000}"/>
    <cellStyle name="Normal - Style6" xfId="45" xr:uid="{00000000-0005-0000-0000-00002A000000}"/>
    <cellStyle name="Normal - Style7" xfId="46" xr:uid="{00000000-0005-0000-0000-00002B000000}"/>
    <cellStyle name="Normal - Style8" xfId="47" xr:uid="{00000000-0005-0000-0000-00002C000000}"/>
    <cellStyle name="Normal 2" xfId="4" xr:uid="{00000000-0005-0000-0000-00002D000000}"/>
    <cellStyle name="Normal 2 2" xfId="76" xr:uid="{00000000-0005-0000-0000-00002E000000}"/>
    <cellStyle name="Normal 3" xfId="15" xr:uid="{00000000-0005-0000-0000-00002F000000}"/>
    <cellStyle name="Normal 3 2" xfId="77" xr:uid="{00000000-0005-0000-0000-000030000000}"/>
    <cellStyle name="Normal 4" xfId="78" xr:uid="{00000000-0005-0000-0000-000031000000}"/>
    <cellStyle name="Normal 5" xfId="79" xr:uid="{00000000-0005-0000-0000-000032000000}"/>
    <cellStyle name="Normal 6" xfId="80" xr:uid="{00000000-0005-0000-0000-000033000000}"/>
    <cellStyle name="Normal 7" xfId="84" xr:uid="{00000000-0005-0000-0000-000034000000}"/>
    <cellStyle name="Normal 8" xfId="86" xr:uid="{347D65DC-659E-481D-961F-D9A4DCB06093}"/>
    <cellStyle name="Normal_Sep 99 FABS" xfId="14" xr:uid="{00000000-0005-0000-0000-000035000000}"/>
    <cellStyle name="nPlosion" xfId="48" xr:uid="{00000000-0005-0000-0000-000036000000}"/>
    <cellStyle name="Output Amounts" xfId="9" xr:uid="{00000000-0005-0000-0000-000037000000}"/>
    <cellStyle name="Output Column Headings" xfId="10" xr:uid="{00000000-0005-0000-0000-000038000000}"/>
    <cellStyle name="Output Line Items" xfId="11" xr:uid="{00000000-0005-0000-0000-000039000000}"/>
    <cellStyle name="Output Report Heading" xfId="12" xr:uid="{00000000-0005-0000-0000-00003A000000}"/>
    <cellStyle name="Output Report Title" xfId="13" xr:uid="{00000000-0005-0000-0000-00003B000000}"/>
    <cellStyle name="PB Table Heading" xfId="49" xr:uid="{00000000-0005-0000-0000-00003C000000}"/>
    <cellStyle name="PB Table Highlight1" xfId="50" xr:uid="{00000000-0005-0000-0000-00003D000000}"/>
    <cellStyle name="PB Table Highlight2" xfId="51" xr:uid="{00000000-0005-0000-0000-00003E000000}"/>
    <cellStyle name="PB Table Highlight3" xfId="52" xr:uid="{00000000-0005-0000-0000-00003F000000}"/>
    <cellStyle name="PB Table Standard Row" xfId="53" xr:uid="{00000000-0005-0000-0000-000040000000}"/>
    <cellStyle name="PB Table Subtotal Row" xfId="54" xr:uid="{00000000-0005-0000-0000-000041000000}"/>
    <cellStyle name="PB Table Total Row" xfId="55" xr:uid="{00000000-0005-0000-0000-000042000000}"/>
    <cellStyle name="Percent" xfId="2" builtinId="5"/>
    <cellStyle name="Percent [2]" xfId="56" xr:uid="{00000000-0005-0000-0000-000044000000}"/>
    <cellStyle name="Percent 2" xfId="5" xr:uid="{00000000-0005-0000-0000-000045000000}"/>
    <cellStyle name="Percent 3" xfId="71" xr:uid="{00000000-0005-0000-0000-000046000000}"/>
    <cellStyle name="Percent 4" xfId="83" xr:uid="{00000000-0005-0000-0000-000047000000}"/>
    <cellStyle name="Percent 7" xfId="81" xr:uid="{00000000-0005-0000-0000-000048000000}"/>
    <cellStyle name="PSChar" xfId="57" xr:uid="{00000000-0005-0000-0000-000049000000}"/>
    <cellStyle name="PSHeading" xfId="58" xr:uid="{00000000-0005-0000-0000-00004A000000}"/>
    <cellStyle name="Reset  - Style4" xfId="59" xr:uid="{00000000-0005-0000-0000-00004B000000}"/>
    <cellStyle name="Small Page Heading" xfId="60" xr:uid="{00000000-0005-0000-0000-00004C000000}"/>
    <cellStyle name="Table  - Style5" xfId="61" xr:uid="{00000000-0005-0000-0000-00004D000000}"/>
    <cellStyle name="Title  - Style6" xfId="62" xr:uid="{00000000-0005-0000-0000-00004E000000}"/>
    <cellStyle name="title1" xfId="63" xr:uid="{00000000-0005-0000-0000-00004F000000}"/>
    <cellStyle name="TotCol - Style7" xfId="64" xr:uid="{00000000-0005-0000-0000-000050000000}"/>
    <cellStyle name="TotRow - Style8" xfId="65" xr:uid="{00000000-0005-0000-0000-000051000000}"/>
    <cellStyle name="Unprot" xfId="66" xr:uid="{00000000-0005-0000-0000-000052000000}"/>
    <cellStyle name="Unprot$" xfId="67" xr:uid="{00000000-0005-0000-0000-000053000000}"/>
    <cellStyle name="Unprotect" xfId="68" xr:uid="{00000000-0005-0000-0000-000054000000}"/>
    <cellStyle name="一般_dept code" xfId="69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83"/>
  <sheetViews>
    <sheetView tabSelected="1" zoomScale="85" zoomScaleNormal="85" zoomScaleSheetLayoutView="75" workbookViewId="0">
      <pane xSplit="2" ySplit="8" topLeftCell="C9" activePane="bottomRight" state="frozen"/>
      <selection pane="topRight" activeCell="E1" sqref="E1"/>
      <selection pane="bottomLeft" activeCell="A9" sqref="A9"/>
      <selection pane="bottomRight" activeCell="E83" sqref="E83"/>
    </sheetView>
  </sheetViews>
  <sheetFormatPr defaultColWidth="9.140625" defaultRowHeight="14.25"/>
  <cols>
    <col min="1" max="1" width="3.7109375" style="35" customWidth="1"/>
    <col min="2" max="2" width="55.28515625" style="35" customWidth="1"/>
    <col min="3" max="4" width="17.5703125" style="35" bestFit="1" customWidth="1"/>
    <col min="5" max="6" width="12.7109375" style="35" customWidth="1"/>
    <col min="7" max="7" width="14.42578125" style="35" customWidth="1"/>
    <col min="8" max="9" width="9.140625" style="35"/>
    <col min="10" max="10" width="12.28515625" style="35" bestFit="1" customWidth="1"/>
    <col min="11" max="11" width="15.85546875" style="35" bestFit="1" customWidth="1"/>
    <col min="12" max="13" width="11.7109375" style="35" bestFit="1" customWidth="1"/>
    <col min="14" max="15" width="0" style="35" hidden="1" customWidth="1"/>
    <col min="16" max="16" width="12.140625" style="35" bestFit="1" customWidth="1"/>
    <col min="17" max="19" width="13" style="35" customWidth="1"/>
    <col min="20" max="16384" width="9.140625" style="35"/>
  </cols>
  <sheetData>
    <row r="1" spans="1:248" ht="15.75">
      <c r="A1" s="70" t="s">
        <v>0</v>
      </c>
      <c r="B1" s="70"/>
      <c r="C1" s="70"/>
      <c r="D1" s="70"/>
      <c r="E1" s="70"/>
      <c r="F1" s="70"/>
      <c r="G1" s="70"/>
      <c r="H1" s="68"/>
    </row>
    <row r="2" spans="1:248" ht="15.75">
      <c r="A2" s="70" t="s">
        <v>105</v>
      </c>
      <c r="B2" s="70"/>
      <c r="C2" s="70"/>
      <c r="D2" s="70"/>
      <c r="E2" s="70"/>
      <c r="F2" s="70"/>
      <c r="G2" s="70"/>
      <c r="H2" s="68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203"/>
      <c r="CS2" s="203"/>
      <c r="CT2" s="203"/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203"/>
      <c r="DI2" s="203"/>
      <c r="DJ2" s="203"/>
      <c r="DK2" s="203"/>
      <c r="DL2" s="203"/>
      <c r="DM2" s="203"/>
      <c r="DN2" s="203"/>
      <c r="DO2" s="203"/>
      <c r="DP2" s="203"/>
      <c r="DQ2" s="203"/>
      <c r="DR2" s="203"/>
      <c r="DS2" s="203"/>
      <c r="DT2" s="203"/>
      <c r="DU2" s="203"/>
      <c r="DV2" s="203"/>
      <c r="DW2" s="203"/>
      <c r="DX2" s="203"/>
      <c r="DY2" s="203"/>
      <c r="DZ2" s="203"/>
      <c r="EA2" s="203"/>
      <c r="EB2" s="203"/>
      <c r="EC2" s="203"/>
      <c r="ED2" s="203"/>
      <c r="EE2" s="203"/>
      <c r="EF2" s="203"/>
      <c r="EG2" s="203"/>
      <c r="EH2" s="203"/>
      <c r="EI2" s="203"/>
      <c r="EJ2" s="203"/>
      <c r="EK2" s="203"/>
      <c r="EL2" s="203"/>
      <c r="EM2" s="203"/>
      <c r="EN2" s="203"/>
      <c r="EO2" s="203"/>
      <c r="EP2" s="203"/>
      <c r="EQ2" s="203"/>
      <c r="ER2" s="203"/>
      <c r="ES2" s="203"/>
      <c r="ET2" s="203"/>
      <c r="EU2" s="203"/>
      <c r="EV2" s="203"/>
      <c r="EW2" s="203"/>
      <c r="EX2" s="203"/>
      <c r="EY2" s="203"/>
      <c r="EZ2" s="203"/>
      <c r="FA2" s="203"/>
      <c r="FB2" s="203"/>
      <c r="FC2" s="203"/>
      <c r="FD2" s="203"/>
      <c r="FE2" s="203"/>
      <c r="FF2" s="203"/>
      <c r="FG2" s="203"/>
      <c r="FH2" s="203"/>
      <c r="FI2" s="203"/>
      <c r="FJ2" s="203"/>
      <c r="FK2" s="203"/>
      <c r="FL2" s="203"/>
      <c r="FM2" s="203"/>
      <c r="FN2" s="203"/>
      <c r="FO2" s="203"/>
      <c r="FP2" s="203"/>
      <c r="FQ2" s="203"/>
      <c r="FR2" s="203"/>
      <c r="FS2" s="203"/>
      <c r="FT2" s="203"/>
      <c r="FU2" s="203"/>
      <c r="FV2" s="203"/>
      <c r="FW2" s="203"/>
      <c r="FX2" s="203"/>
      <c r="FY2" s="203"/>
      <c r="FZ2" s="203"/>
      <c r="GA2" s="203"/>
      <c r="GB2" s="203"/>
      <c r="GC2" s="203"/>
      <c r="GD2" s="203"/>
      <c r="GE2" s="203"/>
      <c r="GF2" s="203"/>
      <c r="GG2" s="203"/>
      <c r="GH2" s="203"/>
      <c r="GI2" s="203"/>
      <c r="GJ2" s="203"/>
      <c r="GK2" s="203"/>
      <c r="GL2" s="203"/>
      <c r="GM2" s="203"/>
      <c r="GN2" s="203"/>
      <c r="GO2" s="203"/>
      <c r="GP2" s="203"/>
      <c r="GQ2" s="203"/>
      <c r="GR2" s="203"/>
      <c r="GS2" s="203"/>
      <c r="GT2" s="203"/>
      <c r="GU2" s="203"/>
      <c r="GV2" s="203"/>
      <c r="GW2" s="203"/>
      <c r="GX2" s="203"/>
      <c r="GY2" s="203"/>
      <c r="GZ2" s="203"/>
      <c r="HA2" s="203"/>
      <c r="HB2" s="203"/>
      <c r="HC2" s="203"/>
      <c r="HD2" s="203"/>
      <c r="HE2" s="203"/>
      <c r="HF2" s="203"/>
      <c r="HG2" s="203"/>
      <c r="HH2" s="203"/>
      <c r="HI2" s="203"/>
      <c r="HJ2" s="203"/>
      <c r="HK2" s="203"/>
      <c r="HL2" s="203"/>
      <c r="HM2" s="203"/>
      <c r="HN2" s="203"/>
      <c r="HO2" s="203"/>
      <c r="HP2" s="203"/>
      <c r="HQ2" s="203"/>
      <c r="HR2" s="203"/>
      <c r="HS2" s="203"/>
      <c r="HT2" s="203"/>
      <c r="HU2" s="203"/>
      <c r="HV2" s="203"/>
      <c r="HW2" s="203"/>
      <c r="HX2" s="203"/>
      <c r="HY2" s="203"/>
      <c r="HZ2" s="203"/>
      <c r="IA2" s="203"/>
      <c r="IB2" s="203"/>
      <c r="IC2" s="203"/>
      <c r="ID2" s="203"/>
      <c r="IE2" s="203"/>
      <c r="IF2" s="203"/>
      <c r="IG2" s="203"/>
      <c r="IH2" s="203"/>
      <c r="II2" s="203"/>
      <c r="IJ2" s="203"/>
      <c r="IK2" s="203"/>
      <c r="IL2" s="203"/>
      <c r="IM2" s="203"/>
      <c r="IN2" s="203"/>
    </row>
    <row r="3" spans="1:248" ht="15.75">
      <c r="A3" s="70" t="s">
        <v>70</v>
      </c>
      <c r="B3" s="70"/>
      <c r="C3" s="70"/>
      <c r="D3" s="70"/>
      <c r="E3" s="70"/>
      <c r="F3" s="70"/>
      <c r="G3" s="70"/>
      <c r="H3" s="68"/>
    </row>
    <row r="4" spans="1:248" ht="15.75">
      <c r="A4" s="69" t="s">
        <v>69</v>
      </c>
      <c r="B4" s="69"/>
      <c r="C4" s="69"/>
      <c r="D4" s="69"/>
      <c r="E4" s="69"/>
      <c r="F4" s="69"/>
      <c r="G4" s="69"/>
      <c r="H4" s="84"/>
    </row>
    <row r="5" spans="1:248" ht="23.25" customHeight="1">
      <c r="A5" s="67"/>
      <c r="G5" s="35" t="s">
        <v>164</v>
      </c>
    </row>
    <row r="6" spans="1:248" ht="7.5" customHeight="1">
      <c r="A6" s="41"/>
    </row>
    <row r="7" spans="1:248" ht="15.75" thickBot="1">
      <c r="C7" s="65" t="s">
        <v>41</v>
      </c>
      <c r="D7" s="65" t="s">
        <v>68</v>
      </c>
    </row>
    <row r="8" spans="1:248" ht="15.75" thickBot="1">
      <c r="C8" s="99">
        <f>I.1!J13</f>
        <v>45657</v>
      </c>
      <c r="D8" s="99">
        <f>I.1!L13</f>
        <v>46112</v>
      </c>
      <c r="E8" s="66">
        <f>I.1!N13</f>
        <v>2026</v>
      </c>
      <c r="F8" s="66" t="str">
        <f>I.1!O13</f>
        <v>2027</v>
      </c>
      <c r="G8" s="66" t="str">
        <f>I.1!P13</f>
        <v>2028</v>
      </c>
    </row>
    <row r="9" spans="1:248" ht="15.75">
      <c r="C9" s="45"/>
      <c r="D9" s="45"/>
      <c r="E9" s="45"/>
      <c r="F9" s="45"/>
      <c r="G9" s="65"/>
    </row>
    <row r="10" spans="1:248" ht="15.75">
      <c r="A10" s="55" t="s">
        <v>2</v>
      </c>
      <c r="C10" s="45"/>
      <c r="D10" s="45"/>
      <c r="E10" s="45"/>
      <c r="F10" s="45"/>
      <c r="G10" s="6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248" ht="15.75">
      <c r="C11" s="45"/>
      <c r="D11" s="45"/>
      <c r="E11" s="45"/>
      <c r="F11" s="45"/>
      <c r="G11" s="63"/>
      <c r="J11" s="45"/>
      <c r="K11" s="45"/>
      <c r="L11" s="45"/>
      <c r="M11" s="45"/>
      <c r="N11" s="45"/>
      <c r="O11" s="45"/>
      <c r="P11" s="45"/>
      <c r="Q11" s="45"/>
      <c r="R11" s="45"/>
      <c r="S11" s="45"/>
    </row>
    <row r="12" spans="1:248" ht="15.75">
      <c r="A12" s="40" t="s">
        <v>104</v>
      </c>
      <c r="B12" s="63"/>
      <c r="C12" s="63"/>
      <c r="D12" s="83"/>
      <c r="E12" s="83"/>
      <c r="F12" s="83"/>
      <c r="G12" s="83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82"/>
      <c r="U12" s="82"/>
    </row>
    <row r="13" spans="1:248" ht="15.75">
      <c r="B13" s="59" t="s">
        <v>103</v>
      </c>
      <c r="C13" s="75">
        <v>931028.84408598149</v>
      </c>
      <c r="D13" s="75">
        <v>964620.34735549125</v>
      </c>
      <c r="E13" s="75">
        <f>D13-'Cash Flow'!E29</f>
        <v>1040199.3473554912</v>
      </c>
      <c r="F13" s="75">
        <f>+E13-'Cash Flow'!F29</f>
        <v>1119968.3475058507</v>
      </c>
      <c r="G13" s="75">
        <f>+F13-'Cash Flow'!G29</f>
        <v>1201842.3474969694</v>
      </c>
      <c r="I13" s="106"/>
      <c r="J13" s="175"/>
      <c r="K13" s="106"/>
      <c r="L13" s="45"/>
      <c r="M13" s="45"/>
      <c r="N13" s="45"/>
      <c r="O13" s="45"/>
      <c r="P13" s="45"/>
      <c r="Q13" s="45"/>
      <c r="R13" s="45"/>
      <c r="S13" s="45"/>
      <c r="T13" s="82"/>
      <c r="U13" s="82"/>
    </row>
    <row r="14" spans="1:248" ht="15.75">
      <c r="B14" s="59"/>
      <c r="C14" s="75"/>
      <c r="D14" s="75"/>
      <c r="E14" s="75"/>
      <c r="F14" s="75"/>
      <c r="G14" s="7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82"/>
      <c r="U14" s="82"/>
    </row>
    <row r="15" spans="1:248" ht="15.75">
      <c r="B15" s="59" t="s">
        <v>102</v>
      </c>
      <c r="C15" s="75">
        <f>'KMD TB BS'!T242/1000</f>
        <v>8138.7593800000486</v>
      </c>
      <c r="D15" s="75">
        <f>C15</f>
        <v>8138.7593800000486</v>
      </c>
      <c r="E15" s="75">
        <f>D15</f>
        <v>8138.7593800000486</v>
      </c>
      <c r="F15" s="75">
        <f>E15</f>
        <v>8138.7593800000486</v>
      </c>
      <c r="G15" s="75">
        <f>F15</f>
        <v>8138.7593800000486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82"/>
      <c r="U15" s="82"/>
    </row>
    <row r="16" spans="1:248" ht="15.75">
      <c r="B16" s="59" t="s">
        <v>101</v>
      </c>
      <c r="C16" s="75">
        <v>-204757.75061073719</v>
      </c>
      <c r="D16" s="75">
        <v>-225029.87358881652</v>
      </c>
      <c r="E16" s="75">
        <f>D16-I.1!N27</f>
        <v>-248338.87358881652</v>
      </c>
      <c r="F16" s="75">
        <f>E16-I.1!O27</f>
        <v>-275022.8735888165</v>
      </c>
      <c r="G16" s="75">
        <f>F16-I.1!P27</f>
        <v>-305994.8735888165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82"/>
      <c r="U16" s="82"/>
    </row>
    <row r="17" spans="1:19" ht="15.75">
      <c r="A17" s="42" t="s">
        <v>100</v>
      </c>
      <c r="C17" s="77">
        <f>SUM(C13:C16)</f>
        <v>734409.85285524442</v>
      </c>
      <c r="D17" s="77">
        <f>SUM(D13:D16)</f>
        <v>747729.23314667481</v>
      </c>
      <c r="E17" s="77">
        <f>SUM(E13:E16)</f>
        <v>799999.23314667481</v>
      </c>
      <c r="F17" s="77">
        <f>SUM(F13:F16)</f>
        <v>853084.23329703417</v>
      </c>
      <c r="G17" s="77">
        <f>SUM(G13:G16)</f>
        <v>903986.23328815284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ht="15.75">
      <c r="C18" s="75"/>
      <c r="D18" s="75"/>
      <c r="E18" s="75"/>
      <c r="F18" s="75"/>
      <c r="G18" s="7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15.75">
      <c r="A19" s="40" t="s">
        <v>99</v>
      </c>
      <c r="C19" s="75"/>
      <c r="D19" s="75"/>
      <c r="E19" s="75"/>
      <c r="F19" s="75"/>
      <c r="G19" s="75"/>
      <c r="J19" s="45"/>
      <c r="K19" s="45"/>
      <c r="L19" s="45"/>
      <c r="M19" s="45"/>
      <c r="N19" s="45"/>
      <c r="O19" s="45"/>
      <c r="P19" s="45"/>
      <c r="Q19" s="45"/>
      <c r="R19" s="45"/>
      <c r="S19" s="45"/>
    </row>
    <row r="20" spans="1:19" ht="15.75" customHeight="1">
      <c r="B20" s="43" t="s">
        <v>98</v>
      </c>
      <c r="C20" s="75">
        <f>'KMD TB BS'!T266/1000</f>
        <v>7224.5849383589602</v>
      </c>
      <c r="D20" s="75">
        <f t="shared" ref="D20:G21" si="0">C20</f>
        <v>7224.5849383589602</v>
      </c>
      <c r="E20" s="75">
        <f t="shared" si="0"/>
        <v>7224.5849383589602</v>
      </c>
      <c r="F20" s="75">
        <f t="shared" si="0"/>
        <v>7224.5849383589602</v>
      </c>
      <c r="G20" s="75">
        <f t="shared" si="0"/>
        <v>7224.5849383589602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1:19" ht="15.75" customHeight="1">
      <c r="B21" s="44" t="s">
        <v>97</v>
      </c>
      <c r="C21" s="75">
        <f>'KMD TB BS'!T243/1000</f>
        <v>13013.376059999997</v>
      </c>
      <c r="D21" s="75">
        <f t="shared" si="0"/>
        <v>13013.376059999997</v>
      </c>
      <c r="E21" s="75">
        <f t="shared" ref="E21:G24" si="1">D21</f>
        <v>13013.376059999997</v>
      </c>
      <c r="F21" s="75">
        <f t="shared" si="1"/>
        <v>13013.376059999997</v>
      </c>
      <c r="G21" s="75">
        <f t="shared" si="1"/>
        <v>13013.376059999997</v>
      </c>
    </row>
    <row r="22" spans="1:19" ht="15.75" customHeight="1">
      <c r="B22" s="44" t="s">
        <v>96</v>
      </c>
      <c r="C22" s="75">
        <v>534.69900257804943</v>
      </c>
      <c r="D22" s="75">
        <v>534.69900257804943</v>
      </c>
      <c r="E22" s="75">
        <f t="shared" si="1"/>
        <v>534.69900257804943</v>
      </c>
      <c r="F22" s="75">
        <f t="shared" si="1"/>
        <v>534.69900257804943</v>
      </c>
      <c r="G22" s="75">
        <f t="shared" si="1"/>
        <v>534.69900257804943</v>
      </c>
    </row>
    <row r="23" spans="1:19" ht="15.75" customHeight="1">
      <c r="B23" s="44" t="s">
        <v>6</v>
      </c>
      <c r="C23" s="75">
        <v>14105.10793756515</v>
      </c>
      <c r="D23" s="75">
        <v>-4797.3852125037138</v>
      </c>
      <c r="E23" s="75">
        <f t="shared" si="1"/>
        <v>-4797.3852125037138</v>
      </c>
      <c r="F23" s="75">
        <f t="shared" si="1"/>
        <v>-4797.3852125037138</v>
      </c>
      <c r="G23" s="75">
        <f t="shared" si="1"/>
        <v>-4797.3852125037138</v>
      </c>
    </row>
    <row r="24" spans="1:19" ht="15.75" customHeight="1">
      <c r="B24" s="44" t="s">
        <v>95</v>
      </c>
      <c r="C24" s="75">
        <f>'KMD TB BS'!T244/1000</f>
        <v>14554.25173</v>
      </c>
      <c r="D24" s="75">
        <f>+C24</f>
        <v>14554.25173</v>
      </c>
      <c r="E24" s="75">
        <f t="shared" si="1"/>
        <v>14554.25173</v>
      </c>
      <c r="F24" s="75">
        <f t="shared" si="1"/>
        <v>14554.25173</v>
      </c>
      <c r="G24" s="75">
        <f t="shared" si="1"/>
        <v>14554.25173</v>
      </c>
    </row>
    <row r="25" spans="1:19" ht="15">
      <c r="A25" s="42" t="s">
        <v>94</v>
      </c>
      <c r="B25" s="44"/>
      <c r="C25" s="77">
        <f>SUM(C20:C24)</f>
        <v>49432.019668502166</v>
      </c>
      <c r="D25" s="77">
        <f>SUM(D20:D24)</f>
        <v>30529.526518433297</v>
      </c>
      <c r="E25" s="77">
        <f>SUM(E20:E24)</f>
        <v>30529.526518433297</v>
      </c>
      <c r="F25" s="77">
        <f>SUM(F20:F24)</f>
        <v>30529.526518433297</v>
      </c>
      <c r="G25" s="77">
        <f>SUM(G20:G24)</f>
        <v>30529.526518433297</v>
      </c>
    </row>
    <row r="26" spans="1:19">
      <c r="C26" s="75"/>
      <c r="D26" s="75"/>
      <c r="E26" s="75"/>
      <c r="F26" s="75"/>
      <c r="G26" s="75"/>
    </row>
    <row r="27" spans="1:19" ht="26.25" customHeight="1">
      <c r="A27" s="40" t="s">
        <v>93</v>
      </c>
      <c r="C27" s="75">
        <f>'KMD TB BS'!T245/1000</f>
        <v>12301.506720000003</v>
      </c>
      <c r="D27" s="75">
        <f>+C27</f>
        <v>12301.506720000003</v>
      </c>
      <c r="E27" s="75">
        <f>D27</f>
        <v>12301.506720000003</v>
      </c>
      <c r="F27" s="75">
        <f>E27</f>
        <v>12301.506720000003</v>
      </c>
      <c r="G27" s="75">
        <f>F27</f>
        <v>12301.506720000003</v>
      </c>
    </row>
    <row r="28" spans="1:19">
      <c r="C28" s="75"/>
      <c r="D28" s="75"/>
      <c r="E28" s="75"/>
      <c r="F28" s="75"/>
      <c r="G28" s="75"/>
    </row>
    <row r="29" spans="1:19" ht="15.75" thickBot="1">
      <c r="A29" s="42" t="s">
        <v>92</v>
      </c>
      <c r="C29" s="81">
        <f>C17+C25+C27</f>
        <v>796143.37924374652</v>
      </c>
      <c r="D29" s="81">
        <f>D17+D25+D27</f>
        <v>790560.266385108</v>
      </c>
      <c r="E29" s="81">
        <f>E17+E25+E27</f>
        <v>842830.266385108</v>
      </c>
      <c r="F29" s="81">
        <f>F17+F25+F27</f>
        <v>895915.26653546747</v>
      </c>
      <c r="G29" s="81">
        <f>G17+G25+G27</f>
        <v>946817.26652658614</v>
      </c>
    </row>
    <row r="30" spans="1:19" ht="15" thickTop="1">
      <c r="C30" s="75"/>
      <c r="D30" s="75"/>
      <c r="E30" s="75"/>
      <c r="F30" s="75"/>
      <c r="G30" s="75"/>
    </row>
    <row r="31" spans="1:19">
      <c r="C31" s="75"/>
      <c r="D31" s="75"/>
      <c r="E31" s="75"/>
      <c r="F31" s="80"/>
      <c r="G31" s="80"/>
    </row>
    <row r="32" spans="1:19" ht="15.75">
      <c r="A32" s="55" t="s">
        <v>91</v>
      </c>
      <c r="C32" s="75"/>
      <c r="D32" s="75"/>
      <c r="E32" s="75"/>
      <c r="F32" s="75"/>
      <c r="G32" s="75"/>
    </row>
    <row r="33" spans="1:8" ht="8.25" customHeight="1">
      <c r="C33" s="75"/>
      <c r="D33" s="79"/>
      <c r="E33" s="79"/>
      <c r="F33" s="79"/>
      <c r="G33" s="79"/>
    </row>
    <row r="34" spans="1:8" ht="15">
      <c r="A34" s="40"/>
      <c r="C34" s="79"/>
      <c r="D34" s="79"/>
      <c r="E34" s="79"/>
      <c r="F34" s="79"/>
      <c r="G34" s="79"/>
    </row>
    <row r="35" spans="1:8" ht="15">
      <c r="A35" s="42" t="s">
        <v>90</v>
      </c>
      <c r="C35" s="79">
        <f>+C29-C42-C44-C45</f>
        <v>636740.51310227311</v>
      </c>
      <c r="D35" s="79">
        <f>+D29-D42-D44-D45</f>
        <v>630497.46346080373</v>
      </c>
      <c r="E35" s="79">
        <f>+E29-E42-E44-E45</f>
        <v>678822.91796819738</v>
      </c>
      <c r="F35" s="79">
        <f>+F29-F42-F44-F45</f>
        <v>729709.49728450668</v>
      </c>
      <c r="G35" s="79">
        <f>+G29-G42-G44-G45</f>
        <v>780251.67864915356</v>
      </c>
    </row>
    <row r="36" spans="1:8" ht="15.75">
      <c r="B36" s="42"/>
      <c r="C36" s="78"/>
      <c r="D36" s="78"/>
      <c r="E36" s="78"/>
      <c r="F36" s="78"/>
      <c r="G36" s="78"/>
      <c r="H36" s="45"/>
    </row>
    <row r="37" spans="1:8" ht="15.75">
      <c r="A37" s="42" t="s">
        <v>89</v>
      </c>
      <c r="C37" s="78"/>
      <c r="D37" s="78"/>
      <c r="E37" s="78"/>
      <c r="F37" s="78"/>
      <c r="G37" s="78"/>
      <c r="H37" s="45"/>
    </row>
    <row r="38" spans="1:8">
      <c r="B38" s="43" t="s">
        <v>88</v>
      </c>
      <c r="C38" s="75">
        <f>-'KMD TB BS'!T247/1000</f>
        <v>14050.80652</v>
      </c>
      <c r="D38" s="75">
        <f>+C38</f>
        <v>14050.80652</v>
      </c>
      <c r="E38" s="75">
        <f>D38</f>
        <v>14050.80652</v>
      </c>
      <c r="F38" s="75">
        <f t="shared" ref="F38:G41" si="2">E38</f>
        <v>14050.80652</v>
      </c>
      <c r="G38" s="75">
        <f t="shared" si="2"/>
        <v>14050.80652</v>
      </c>
    </row>
    <row r="39" spans="1:8">
      <c r="B39" s="43" t="s">
        <v>7</v>
      </c>
      <c r="C39" s="75">
        <f>-'KMD TB BS'!T249/1000</f>
        <v>13595.674850000005</v>
      </c>
      <c r="D39" s="75">
        <f>+C39</f>
        <v>13595.674850000005</v>
      </c>
      <c r="E39" s="75">
        <f>D39</f>
        <v>13595.674850000005</v>
      </c>
      <c r="F39" s="75">
        <f t="shared" si="2"/>
        <v>13595.674850000005</v>
      </c>
      <c r="G39" s="75">
        <f t="shared" si="2"/>
        <v>13595.674850000005</v>
      </c>
    </row>
    <row r="40" spans="1:8">
      <c r="B40" s="44" t="s">
        <v>87</v>
      </c>
      <c r="C40" s="75">
        <f>-'KMD TB BS'!T248/1000</f>
        <v>384.69938000000002</v>
      </c>
      <c r="D40" s="75">
        <f>+C40</f>
        <v>384.69938000000002</v>
      </c>
      <c r="E40" s="75">
        <f>D40</f>
        <v>384.69938000000002</v>
      </c>
      <c r="F40" s="75">
        <f t="shared" si="2"/>
        <v>384.69938000000002</v>
      </c>
      <c r="G40" s="75">
        <f t="shared" si="2"/>
        <v>384.69938000000002</v>
      </c>
    </row>
    <row r="41" spans="1:8">
      <c r="B41" s="43" t="s">
        <v>86</v>
      </c>
      <c r="C41" s="75">
        <f>-SUM('KMD TB BS'!T250:T251)/1000</f>
        <v>24763.244180000002</v>
      </c>
      <c r="D41" s="75">
        <f>+C41</f>
        <v>24763.244180000002</v>
      </c>
      <c r="E41" s="75">
        <f>D41</f>
        <v>24763.244180000002</v>
      </c>
      <c r="F41" s="75">
        <f t="shared" si="2"/>
        <v>24763.244180000002</v>
      </c>
      <c r="G41" s="75">
        <f t="shared" si="2"/>
        <v>24763.244180000002</v>
      </c>
    </row>
    <row r="42" spans="1:8" ht="15">
      <c r="A42" s="42" t="s">
        <v>85</v>
      </c>
      <c r="C42" s="77">
        <f>SUM(C38:C41)</f>
        <v>52794.424930000008</v>
      </c>
      <c r="D42" s="77">
        <f>SUM(D38:D41)</f>
        <v>52794.424930000008</v>
      </c>
      <c r="E42" s="77">
        <f>SUM(E38:E41)</f>
        <v>52794.424930000008</v>
      </c>
      <c r="F42" s="77">
        <f>SUM(F38:F41)</f>
        <v>52794.424930000008</v>
      </c>
      <c r="G42" s="77">
        <f>SUM(G38:G41)</f>
        <v>52794.424930000008</v>
      </c>
    </row>
    <row r="43" spans="1:8" ht="15">
      <c r="B43" s="42"/>
      <c r="C43" s="75"/>
      <c r="D43" s="75"/>
      <c r="E43" s="75"/>
      <c r="F43" s="75"/>
      <c r="G43" s="75"/>
    </row>
    <row r="44" spans="1:8" ht="15">
      <c r="A44" s="42" t="s">
        <v>173</v>
      </c>
      <c r="C44" s="75">
        <v>105872.30487147349</v>
      </c>
      <c r="D44" s="75">
        <v>106532.24165430435</v>
      </c>
      <c r="E44" s="75">
        <f>D44+I.1!N43-190</f>
        <v>110462.06442011065</v>
      </c>
      <c r="F44" s="75">
        <f>E44+I.1!$O$43-190</f>
        <v>112645.46807282475</v>
      </c>
      <c r="G44" s="75">
        <f>F44+I.1!$P$43-190</f>
        <v>112989.96917433382</v>
      </c>
    </row>
    <row r="45" spans="1:8" ht="25.5" customHeight="1">
      <c r="A45" s="42" t="s">
        <v>83</v>
      </c>
      <c r="B45" s="42"/>
      <c r="C45" s="75">
        <v>736.13634000000002</v>
      </c>
      <c r="D45" s="75">
        <f>C45</f>
        <v>736.13634000000002</v>
      </c>
      <c r="E45" s="75">
        <f>D45*1.02</f>
        <v>750.85906680000005</v>
      </c>
      <c r="F45" s="75">
        <f>E45*1.02</f>
        <v>765.87624813600007</v>
      </c>
      <c r="G45" s="75">
        <f>F45*1.02</f>
        <v>781.19377309872004</v>
      </c>
    </row>
    <row r="46" spans="1:8" ht="15">
      <c r="B46" s="42"/>
      <c r="C46" s="75"/>
      <c r="D46" s="75"/>
      <c r="E46" s="75"/>
      <c r="F46" s="75"/>
      <c r="G46" s="75"/>
    </row>
    <row r="47" spans="1:8" ht="15">
      <c r="A47" s="42" t="s">
        <v>82</v>
      </c>
      <c r="C47" s="77"/>
      <c r="D47" s="77"/>
      <c r="E47" s="77"/>
      <c r="F47" s="77"/>
      <c r="G47" s="77"/>
    </row>
    <row r="48" spans="1:8" ht="15.75" thickBot="1">
      <c r="A48" s="40" t="s">
        <v>81</v>
      </c>
      <c r="B48" s="42"/>
      <c r="C48" s="76">
        <f>C35+C42+C44+C45</f>
        <v>796143.37924374652</v>
      </c>
      <c r="D48" s="76">
        <f>D35+D42+D44+D45</f>
        <v>790560.266385108</v>
      </c>
      <c r="E48" s="76">
        <f>E35+E42+E44+E45</f>
        <v>842830.266385108</v>
      </c>
      <c r="F48" s="76">
        <f>F35+F42+F44+F45</f>
        <v>895915.26653546747</v>
      </c>
      <c r="G48" s="76">
        <f>G35+G42+G44+G45</f>
        <v>946817.26652658614</v>
      </c>
    </row>
    <row r="49" spans="1:7" ht="15" thickTop="1">
      <c r="C49" s="75"/>
      <c r="D49" s="75"/>
      <c r="E49" s="75"/>
      <c r="F49" s="75"/>
      <c r="G49" s="75"/>
    </row>
    <row r="51" spans="1:7" ht="15" hidden="1">
      <c r="A51" s="40" t="s">
        <v>80</v>
      </c>
    </row>
    <row r="52" spans="1:7" hidden="1"/>
    <row r="53" spans="1:7" ht="15" hidden="1">
      <c r="A53" s="40" t="s">
        <v>79</v>
      </c>
      <c r="C53" s="75"/>
      <c r="D53" s="75"/>
      <c r="E53" s="75"/>
      <c r="F53" s="75"/>
      <c r="G53" s="75"/>
    </row>
    <row r="54" spans="1:7" ht="15" hidden="1">
      <c r="A54" s="40" t="s">
        <v>78</v>
      </c>
      <c r="C54" s="75"/>
      <c r="D54" s="75"/>
      <c r="E54" s="75"/>
      <c r="F54" s="75"/>
      <c r="G54" s="75"/>
    </row>
    <row r="55" spans="1:7" hidden="1"/>
    <row r="56" spans="1:7" hidden="1">
      <c r="A56" s="38" t="s">
        <v>77</v>
      </c>
      <c r="C56" s="74"/>
      <c r="D56" s="74"/>
      <c r="E56" s="74"/>
      <c r="F56" s="74"/>
      <c r="G56" s="74"/>
    </row>
    <row r="57" spans="1:7" hidden="1">
      <c r="A57" s="39" t="s">
        <v>76</v>
      </c>
    </row>
    <row r="58" spans="1:7" hidden="1">
      <c r="A58" s="35" t="s">
        <v>75</v>
      </c>
      <c r="C58" s="73"/>
      <c r="D58" s="73"/>
      <c r="E58" s="73"/>
      <c r="F58" s="73"/>
      <c r="G58" s="73"/>
    </row>
    <row r="59" spans="1:7" hidden="1">
      <c r="A59" s="35" t="s">
        <v>74</v>
      </c>
      <c r="C59" s="73"/>
      <c r="D59" s="73"/>
      <c r="E59" s="73"/>
      <c r="F59" s="73"/>
      <c r="G59" s="73"/>
    </row>
    <row r="60" spans="1:7" hidden="1">
      <c r="A60" s="35" t="s">
        <v>73</v>
      </c>
      <c r="C60" s="73"/>
      <c r="D60" s="73"/>
      <c r="E60" s="73"/>
      <c r="F60" s="73"/>
      <c r="G60" s="73"/>
    </row>
    <row r="61" spans="1:7" hidden="1"/>
    <row r="62" spans="1:7" hidden="1">
      <c r="C62" s="72"/>
      <c r="D62" s="72"/>
      <c r="E62" s="72"/>
      <c r="F62" s="72"/>
      <c r="G62" s="72"/>
    </row>
    <row r="63" spans="1:7" hidden="1">
      <c r="A63" s="38" t="s">
        <v>72</v>
      </c>
    </row>
    <row r="64" spans="1:7" hidden="1"/>
    <row r="65" spans="2:8" s="37" customFormat="1" ht="4.5" hidden="1" customHeight="1">
      <c r="B65" s="35"/>
      <c r="C65" s="35"/>
      <c r="D65" s="35"/>
      <c r="E65" s="35"/>
      <c r="F65" s="35"/>
      <c r="G65" s="35"/>
      <c r="H65" s="35"/>
    </row>
    <row r="66" spans="2:8" hidden="1"/>
    <row r="67" spans="2:8" hidden="1"/>
    <row r="68" spans="2:8" hidden="1"/>
    <row r="69" spans="2:8" hidden="1"/>
    <row r="70" spans="2:8" hidden="1"/>
    <row r="71" spans="2:8" hidden="1"/>
    <row r="72" spans="2:8" hidden="1"/>
    <row r="73" spans="2:8" hidden="1"/>
    <row r="74" spans="2:8" hidden="1"/>
    <row r="75" spans="2:8" hidden="1"/>
    <row r="76" spans="2:8" hidden="1"/>
    <row r="83" spans="6:7">
      <c r="F83" s="71"/>
      <c r="G83" s="71"/>
    </row>
  </sheetData>
  <mergeCells count="15">
    <mergeCell ref="CK2:CZ2"/>
    <mergeCell ref="I2:X2"/>
    <mergeCell ref="Y2:AN2"/>
    <mergeCell ref="AO2:BD2"/>
    <mergeCell ref="BE2:BT2"/>
    <mergeCell ref="BU2:CJ2"/>
    <mergeCell ref="GS2:HH2"/>
    <mergeCell ref="HI2:HX2"/>
    <mergeCell ref="HY2:IN2"/>
    <mergeCell ref="DA2:DP2"/>
    <mergeCell ref="DQ2:EF2"/>
    <mergeCell ref="EG2:EV2"/>
    <mergeCell ref="EW2:FL2"/>
    <mergeCell ref="FM2:GB2"/>
    <mergeCell ref="GC2:GR2"/>
  </mergeCells>
  <printOptions horizontalCentered="1"/>
  <pageMargins left="0.75" right="0.25" top="1" bottom="0.65" header="0.35" footer="0.44"/>
  <pageSetup scale="75" pageOrder="overThenDown" orientation="landscape" horizontalDpi="300" verticalDpi="300" r:id="rId1"/>
  <headerFooter alignWithMargins="0">
    <oddFooter>Page &amp;P of &amp;N</oddFooter>
  </headerFooter>
  <rowBreaks count="1" manualBreakCount="1">
    <brk id="3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96"/>
  <sheetViews>
    <sheetView zoomScale="85" zoomScaleNormal="85" zoomScaleSheetLayoutView="75" workbookViewId="0">
      <pane xSplit="2" ySplit="9" topLeftCell="C10" activePane="bottomRight" state="frozen"/>
      <selection activeCell="E1" sqref="E1:E65536"/>
      <selection pane="topRight" activeCell="E1" sqref="E1:E65536"/>
      <selection pane="bottomLeft" activeCell="E1" sqref="E1:E65536"/>
      <selection pane="bottomRight" activeCell="M24" sqref="M24"/>
    </sheetView>
  </sheetViews>
  <sheetFormatPr defaultColWidth="9.140625" defaultRowHeight="14.25"/>
  <cols>
    <col min="1" max="1" width="3.7109375" style="35" customWidth="1"/>
    <col min="2" max="2" width="36.5703125" style="35" bestFit="1" customWidth="1"/>
    <col min="3" max="3" width="15.7109375" style="35" bestFit="1" customWidth="1"/>
    <col min="4" max="4" width="12.7109375" style="35" customWidth="1"/>
    <col min="5" max="5" width="11.5703125" style="35" customWidth="1"/>
    <col min="6" max="6" width="12.7109375" style="35" customWidth="1"/>
    <col min="7" max="7" width="12.85546875" style="35" customWidth="1"/>
    <col min="8" max="9" width="9.140625" style="35"/>
    <col min="10" max="10" width="10.5703125" style="35" bestFit="1" customWidth="1"/>
    <col min="11" max="11" width="10.5703125" style="35" customWidth="1"/>
    <col min="12" max="16384" width="9.140625" style="35"/>
  </cols>
  <sheetData>
    <row r="1" spans="1:248" ht="15.75">
      <c r="A1" s="70" t="s">
        <v>0</v>
      </c>
      <c r="B1" s="70"/>
      <c r="C1" s="70"/>
      <c r="D1" s="70"/>
      <c r="E1" s="70"/>
      <c r="F1" s="70"/>
      <c r="G1" s="70"/>
      <c r="H1" s="68"/>
    </row>
    <row r="2" spans="1:248" ht="15.75">
      <c r="A2" s="70" t="s">
        <v>71</v>
      </c>
      <c r="B2" s="70"/>
      <c r="C2" s="70"/>
      <c r="D2" s="70"/>
      <c r="E2" s="70"/>
      <c r="F2" s="70"/>
      <c r="G2" s="70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</row>
    <row r="3" spans="1:248" ht="15.75">
      <c r="A3" s="70" t="s">
        <v>70</v>
      </c>
      <c r="B3" s="70"/>
      <c r="C3" s="70"/>
      <c r="D3" s="70"/>
      <c r="E3" s="70"/>
      <c r="F3" s="70"/>
      <c r="G3" s="70"/>
      <c r="H3" s="68"/>
    </row>
    <row r="4" spans="1:248" ht="15.75">
      <c r="A4" s="69" t="s">
        <v>69</v>
      </c>
      <c r="B4" s="69"/>
      <c r="C4" s="69"/>
      <c r="D4" s="69"/>
      <c r="E4" s="69"/>
      <c r="F4" s="69"/>
      <c r="G4" s="69"/>
      <c r="H4" s="68"/>
    </row>
    <row r="5" spans="1:248" ht="18" customHeight="1">
      <c r="A5" s="67"/>
      <c r="G5" s="35" t="s">
        <v>165</v>
      </c>
    </row>
    <row r="6" spans="1:248" ht="7.5" customHeight="1">
      <c r="A6" s="41"/>
    </row>
    <row r="7" spans="1:248" ht="15.75" thickBot="1">
      <c r="C7" s="65" t="s">
        <v>41</v>
      </c>
      <c r="D7" s="65" t="s">
        <v>68</v>
      </c>
    </row>
    <row r="8" spans="1:248" ht="15.75" thickBot="1">
      <c r="C8" s="99">
        <f>'Balance Sheet'!C8</f>
        <v>45657</v>
      </c>
      <c r="D8" s="99">
        <f>'Balance Sheet'!D8</f>
        <v>46112</v>
      </c>
      <c r="E8" s="66">
        <f>'Balance Sheet'!E8</f>
        <v>2026</v>
      </c>
      <c r="F8" s="66" t="str">
        <f>'Balance Sheet'!F8</f>
        <v>2027</v>
      </c>
      <c r="G8" s="66" t="str">
        <f>'Balance Sheet'!G8</f>
        <v>2028</v>
      </c>
    </row>
    <row r="9" spans="1:248" ht="15">
      <c r="C9" s="65"/>
      <c r="D9" s="65"/>
      <c r="E9" s="65"/>
      <c r="F9" s="65"/>
      <c r="G9" s="65"/>
      <c r="H9" s="65"/>
    </row>
    <row r="10" spans="1:248" ht="15">
      <c r="C10" s="65"/>
      <c r="D10" s="65"/>
      <c r="E10" s="65"/>
      <c r="F10" s="65"/>
      <c r="G10" s="65"/>
      <c r="H10" s="65"/>
    </row>
    <row r="11" spans="1:248" ht="15.75">
      <c r="A11" s="55" t="s">
        <v>67</v>
      </c>
      <c r="C11" s="65"/>
      <c r="D11" s="65"/>
      <c r="E11" s="65"/>
      <c r="F11" s="65"/>
      <c r="G11" s="65"/>
      <c r="H11" s="65"/>
      <c r="J11"/>
      <c r="K11"/>
      <c r="L11"/>
      <c r="M11"/>
      <c r="N11"/>
    </row>
    <row r="12" spans="1:248">
      <c r="C12" s="63"/>
      <c r="D12" s="63"/>
      <c r="E12" s="63"/>
      <c r="F12" s="63"/>
      <c r="G12" s="63"/>
      <c r="H12" s="63"/>
      <c r="J12"/>
      <c r="K12"/>
      <c r="L12"/>
      <c r="M12"/>
      <c r="N12"/>
    </row>
    <row r="13" spans="1:248" ht="15">
      <c r="A13" s="40" t="s">
        <v>66</v>
      </c>
      <c r="B13" s="63"/>
      <c r="C13" s="63"/>
      <c r="D13" s="63"/>
      <c r="E13" s="64"/>
      <c r="F13" s="63"/>
      <c r="G13" s="63"/>
      <c r="H13" s="63"/>
      <c r="J13"/>
      <c r="K13"/>
      <c r="L13"/>
      <c r="M13"/>
      <c r="N13"/>
    </row>
    <row r="14" spans="1:248">
      <c r="B14" s="59" t="s">
        <v>65</v>
      </c>
      <c r="C14" s="52">
        <f>I.1!J45</f>
        <v>21041.876846815416</v>
      </c>
      <c r="D14" s="52">
        <f>I.1!L45</f>
        <v>17123.724684917361</v>
      </c>
      <c r="E14" s="52">
        <f>I.1!N45</f>
        <v>12392.492928808129</v>
      </c>
      <c r="F14" s="52">
        <f>I.1!O45</f>
        <v>7139.236237923561</v>
      </c>
      <c r="G14" s="52">
        <f>I.1!P45</f>
        <v>1607.7878824952113</v>
      </c>
      <c r="H14" s="61"/>
      <c r="J14"/>
      <c r="K14"/>
      <c r="L14"/>
      <c r="M14"/>
      <c r="N14"/>
    </row>
    <row r="15" spans="1:248">
      <c r="B15" s="59" t="s">
        <v>64</v>
      </c>
      <c r="C15" s="35">
        <f>I.1!J43-8674</f>
        <v>-1678.7324806389797</v>
      </c>
      <c r="D15" s="35">
        <f>I.1!L43-190</f>
        <v>5502.6972803289555</v>
      </c>
      <c r="E15" s="54">
        <f>I.1!N43-190</f>
        <v>3929.8227658063006</v>
      </c>
      <c r="F15" s="54">
        <f>I.1!O43-190</f>
        <v>2183.4036527140952</v>
      </c>
      <c r="G15" s="54">
        <f>I.1!P43-190</f>
        <v>344.50110150906755</v>
      </c>
      <c r="J15" s="1"/>
      <c r="K15"/>
      <c r="L15"/>
      <c r="M15"/>
      <c r="N15"/>
    </row>
    <row r="16" spans="1:248">
      <c r="B16" s="62" t="s">
        <v>63</v>
      </c>
      <c r="C16" s="51">
        <f>I.1!J27</f>
        <v>19915.761448384303</v>
      </c>
      <c r="D16" s="51">
        <f>I.1!L27</f>
        <v>22028.374895356475</v>
      </c>
      <c r="E16" s="51">
        <f>I.1!N27</f>
        <v>23309</v>
      </c>
      <c r="F16" s="51">
        <f>I.1!O27</f>
        <v>26684</v>
      </c>
      <c r="G16" s="51">
        <f>I.1!P27</f>
        <v>30972</v>
      </c>
      <c r="H16" s="61"/>
    </row>
    <row r="17" spans="1:10">
      <c r="B17" s="59" t="s">
        <v>62</v>
      </c>
      <c r="C17" s="47">
        <f>C14+C15+C16</f>
        <v>39278.905814560741</v>
      </c>
      <c r="D17" s="47">
        <f>D14+D15+D16</f>
        <v>44654.796860602786</v>
      </c>
      <c r="E17" s="47">
        <f>E14+E15+E16</f>
        <v>39631.31569461443</v>
      </c>
      <c r="F17" s="47">
        <f>F14+F15+F16</f>
        <v>36006.639890637656</v>
      </c>
      <c r="G17" s="47">
        <f>G14+G15+G16</f>
        <v>32924.288984004277</v>
      </c>
    </row>
    <row r="18" spans="1:10">
      <c r="B18" s="59"/>
      <c r="C18" s="52"/>
      <c r="D18" s="52"/>
      <c r="E18" s="52"/>
      <c r="F18" s="52"/>
      <c r="G18" s="52"/>
      <c r="H18" s="50"/>
    </row>
    <row r="19" spans="1:10" ht="15">
      <c r="A19" s="40" t="s">
        <v>61</v>
      </c>
      <c r="B19" s="59"/>
      <c r="C19" s="52"/>
      <c r="D19" s="52"/>
      <c r="E19" s="52"/>
      <c r="F19" s="52"/>
      <c r="G19" s="52"/>
      <c r="H19" s="50"/>
    </row>
    <row r="20" spans="1:10">
      <c r="B20" s="59" t="s">
        <v>60</v>
      </c>
      <c r="C20" s="54">
        <v>0</v>
      </c>
      <c r="D20" s="54">
        <f>'Balance Sheet'!D25-'Balance Sheet'!C25</f>
        <v>-18902.493150068869</v>
      </c>
      <c r="E20" s="54">
        <f>'Balance Sheet'!E25-'Balance Sheet'!D25</f>
        <v>0</v>
      </c>
      <c r="F20" s="54">
        <f>'Balance Sheet'!F25-'Balance Sheet'!E25</f>
        <v>0</v>
      </c>
      <c r="G20" s="54">
        <f>'Balance Sheet'!G25-'Balance Sheet'!F25</f>
        <v>0</v>
      </c>
      <c r="H20" s="50"/>
      <c r="J20" s="174"/>
    </row>
    <row r="21" spans="1:10">
      <c r="B21" s="59" t="s">
        <v>59</v>
      </c>
      <c r="C21" s="52">
        <v>0</v>
      </c>
      <c r="D21" s="54">
        <f>'Balance Sheet'!D42-'Balance Sheet'!C42</f>
        <v>0</v>
      </c>
      <c r="E21" s="54">
        <f>'Balance Sheet'!E42-'Balance Sheet'!D42</f>
        <v>0</v>
      </c>
      <c r="F21" s="54">
        <f>'Balance Sheet'!F42-'Balance Sheet'!E42</f>
        <v>0</v>
      </c>
      <c r="G21" s="54">
        <f>'Balance Sheet'!G42-'Balance Sheet'!F42</f>
        <v>0</v>
      </c>
      <c r="H21" s="50"/>
    </row>
    <row r="22" spans="1:10">
      <c r="B22" s="59" t="s">
        <v>58</v>
      </c>
      <c r="C22" s="54">
        <v>0</v>
      </c>
      <c r="D22" s="54">
        <f>'Balance Sheet'!D27-'Balance Sheet'!C27</f>
        <v>0</v>
      </c>
      <c r="E22" s="54">
        <f>'Balance Sheet'!E27-'Balance Sheet'!D27</f>
        <v>0</v>
      </c>
      <c r="F22" s="54">
        <f>'Balance Sheet'!F27-'Balance Sheet'!E27</f>
        <v>0</v>
      </c>
      <c r="G22" s="54">
        <f>'Balance Sheet'!G27-'Balance Sheet'!F27</f>
        <v>0</v>
      </c>
      <c r="H22" s="50"/>
    </row>
    <row r="23" spans="1:10">
      <c r="B23" s="59" t="s">
        <v>57</v>
      </c>
      <c r="C23" s="54">
        <v>0</v>
      </c>
      <c r="D23" s="54">
        <f>'Balance Sheet'!D45-'Balance Sheet'!C45</f>
        <v>0</v>
      </c>
      <c r="E23" s="54">
        <f>'Balance Sheet'!E45-'Balance Sheet'!D45</f>
        <v>14.722726800000032</v>
      </c>
      <c r="F23" s="54">
        <f>'Balance Sheet'!F45-'Balance Sheet'!E45</f>
        <v>15.017181336000021</v>
      </c>
      <c r="G23" s="54">
        <f>'Balance Sheet'!G45-'Balance Sheet'!F45</f>
        <v>15.317524962719972</v>
      </c>
      <c r="H23" s="56"/>
    </row>
    <row r="24" spans="1:10" ht="28.5">
      <c r="B24" s="60" t="s">
        <v>56</v>
      </c>
      <c r="C24" s="125">
        <f>SUM(C20:C23)</f>
        <v>0</v>
      </c>
      <c r="D24" s="125">
        <f>SUM(D20:D23)</f>
        <v>-18902.493150068869</v>
      </c>
      <c r="E24" s="125">
        <f t="shared" ref="E24:G24" si="0">SUM(E20:E23)</f>
        <v>14.722726800000032</v>
      </c>
      <c r="F24" s="125">
        <f t="shared" si="0"/>
        <v>15.017181336000021</v>
      </c>
      <c r="G24" s="125">
        <f t="shared" si="0"/>
        <v>15.317524962719972</v>
      </c>
      <c r="H24" s="56"/>
    </row>
    <row r="25" spans="1:10">
      <c r="B25" s="59"/>
      <c r="C25" s="52"/>
      <c r="D25" s="52"/>
      <c r="E25" s="52"/>
      <c r="F25" s="52"/>
      <c r="G25" s="52"/>
      <c r="H25" s="56"/>
    </row>
    <row r="26" spans="1:10" ht="15">
      <c r="A26" s="42" t="s">
        <v>55</v>
      </c>
      <c r="C26" s="122">
        <f>C17+C24</f>
        <v>39278.905814560741</v>
      </c>
      <c r="D26" s="122">
        <f>D17+D24</f>
        <v>25752.303710533917</v>
      </c>
      <c r="E26" s="122">
        <f>E17+E24</f>
        <v>39646.038421414429</v>
      </c>
      <c r="F26" s="122">
        <f>F17+F24</f>
        <v>36021.657071973656</v>
      </c>
      <c r="G26" s="122">
        <f>G17+G24</f>
        <v>32939.606508966994</v>
      </c>
      <c r="H26" s="50"/>
    </row>
    <row r="27" spans="1:10">
      <c r="C27" s="52"/>
      <c r="D27" s="52"/>
      <c r="E27" s="52"/>
      <c r="F27" s="52"/>
      <c r="G27" s="52"/>
      <c r="H27" s="58"/>
    </row>
    <row r="28" spans="1:10" ht="15">
      <c r="A28" s="42" t="s">
        <v>54</v>
      </c>
      <c r="C28" s="57"/>
      <c r="D28" s="57"/>
      <c r="E28" s="127"/>
      <c r="F28" s="127"/>
      <c r="G28" s="127"/>
      <c r="H28" s="50"/>
    </row>
    <row r="29" spans="1:10">
      <c r="B29" s="35" t="s">
        <v>172</v>
      </c>
      <c r="C29" s="86">
        <f>-66961535/1000</f>
        <v>-66961.535000000003</v>
      </c>
      <c r="D29" s="86">
        <f>-70669176/1000</f>
        <v>-70669.176000000007</v>
      </c>
      <c r="E29" s="101">
        <v>-75579.000000000029</v>
      </c>
      <c r="F29" s="101">
        <v>-79769.00015035957</v>
      </c>
      <c r="G29" s="101">
        <v>-81873.999991118588</v>
      </c>
      <c r="H29" s="48"/>
      <c r="J29" s="174"/>
    </row>
    <row r="30" spans="1:10">
      <c r="B30" s="44" t="s">
        <v>53</v>
      </c>
      <c r="C30" s="122">
        <f>SUM(C29:C29)</f>
        <v>-66961.535000000003</v>
      </c>
      <c r="D30" s="122">
        <f>SUM(D29:D29)</f>
        <v>-70669.176000000007</v>
      </c>
      <c r="E30" s="122">
        <f>SUM(E29:E29)</f>
        <v>-75579.000000000029</v>
      </c>
      <c r="F30" s="122">
        <f>SUM(F29:F29)</f>
        <v>-79769.00015035957</v>
      </c>
      <c r="G30" s="122">
        <f>SUM(G29:G29)</f>
        <v>-81873.999991118588</v>
      </c>
      <c r="H30" s="56"/>
    </row>
    <row r="31" spans="1:10">
      <c r="B31" s="44"/>
      <c r="C31" s="52"/>
      <c r="D31" s="52"/>
      <c r="E31" s="52"/>
      <c r="F31" s="52"/>
      <c r="G31" s="52"/>
      <c r="H31" s="56"/>
    </row>
    <row r="32" spans="1:10" ht="15">
      <c r="A32" s="42" t="s">
        <v>52</v>
      </c>
      <c r="B32" s="44"/>
      <c r="C32" s="122">
        <f>C26+C30</f>
        <v>-27682.629185439262</v>
      </c>
      <c r="D32" s="122">
        <f>D26+D30</f>
        <v>-44916.87228946609</v>
      </c>
      <c r="E32" s="122">
        <f>E26+E30</f>
        <v>-35932.9615785856</v>
      </c>
      <c r="F32" s="122">
        <f>F26+F30</f>
        <v>-43747.343078385915</v>
      </c>
      <c r="G32" s="122">
        <f>G26+G30</f>
        <v>-48934.393482151594</v>
      </c>
      <c r="H32" s="56"/>
    </row>
    <row r="33" spans="1:8">
      <c r="B33" s="44"/>
      <c r="C33" s="52"/>
      <c r="D33" s="52"/>
      <c r="E33" s="52"/>
      <c r="F33" s="52"/>
      <c r="G33" s="52"/>
      <c r="H33" s="56"/>
    </row>
    <row r="34" spans="1:8" ht="15">
      <c r="A34" s="42" t="s">
        <v>51</v>
      </c>
      <c r="C34" s="52"/>
      <c r="D34" s="52"/>
      <c r="E34" s="52"/>
      <c r="F34" s="52"/>
      <c r="G34" s="52"/>
      <c r="H34" s="48"/>
    </row>
    <row r="35" spans="1:8" ht="15.75">
      <c r="A35" s="55"/>
      <c r="B35" s="35" t="s">
        <v>50</v>
      </c>
      <c r="C35" s="54">
        <f>+C38-C32</f>
        <v>27682.629185439262</v>
      </c>
      <c r="D35" s="54">
        <f>+D38-D32</f>
        <v>44916.87228946609</v>
      </c>
      <c r="E35" s="54">
        <f>+E38-E32</f>
        <v>35932.9615785856</v>
      </c>
      <c r="F35" s="54">
        <f>+F38-F32</f>
        <v>43747.343078385915</v>
      </c>
      <c r="G35" s="54">
        <f>+G38-G32</f>
        <v>48934.393482151594</v>
      </c>
      <c r="H35" s="53"/>
    </row>
    <row r="36" spans="1:8" ht="8.25" customHeight="1">
      <c r="C36" s="52"/>
      <c r="D36" s="52"/>
      <c r="E36" s="52"/>
      <c r="F36" s="52"/>
      <c r="G36" s="52"/>
      <c r="H36" s="53"/>
    </row>
    <row r="37" spans="1:8" ht="15">
      <c r="A37" s="42"/>
      <c r="C37" s="47"/>
      <c r="D37" s="47"/>
      <c r="E37" s="47"/>
      <c r="F37" s="47"/>
      <c r="G37" s="47"/>
      <c r="H37" s="53"/>
    </row>
    <row r="38" spans="1:8">
      <c r="B38" s="43" t="s">
        <v>49</v>
      </c>
      <c r="C38" s="47">
        <f>+C41-C40</f>
        <v>0</v>
      </c>
      <c r="D38" s="47">
        <f>+D41-D40</f>
        <v>0</v>
      </c>
      <c r="E38" s="47">
        <f>+E41-E40</f>
        <v>0</v>
      </c>
      <c r="F38" s="47">
        <f>+F41-F40</f>
        <v>0</v>
      </c>
      <c r="G38" s="47">
        <f>+G41-G40</f>
        <v>0</v>
      </c>
      <c r="H38" s="52"/>
    </row>
    <row r="39" spans="1:8">
      <c r="B39" s="43"/>
      <c r="C39" s="52"/>
      <c r="D39" s="52"/>
      <c r="E39" s="52"/>
      <c r="F39" s="52"/>
      <c r="G39" s="52"/>
      <c r="H39" s="52"/>
    </row>
    <row r="40" spans="1:8" ht="15">
      <c r="A40" s="42"/>
      <c r="B40" s="35" t="s">
        <v>48</v>
      </c>
      <c r="C40" s="51">
        <f>'Balance Sheet'!C20</f>
        <v>7224.5849383589602</v>
      </c>
      <c r="D40" s="51">
        <f>+C41</f>
        <v>7224.5849383589602</v>
      </c>
      <c r="E40" s="51">
        <f>+D41</f>
        <v>7224.5849383589602</v>
      </c>
      <c r="F40" s="51">
        <f>+E41</f>
        <v>7224.5849383589602</v>
      </c>
      <c r="G40" s="51">
        <f>+F41</f>
        <v>7224.5849383589602</v>
      </c>
      <c r="H40" s="50"/>
    </row>
    <row r="41" spans="1:8" ht="15.75" thickBot="1">
      <c r="B41" s="42" t="s">
        <v>47</v>
      </c>
      <c r="C41" s="49">
        <f>'Balance Sheet'!C20</f>
        <v>7224.5849383589602</v>
      </c>
      <c r="D41" s="49">
        <f>'Balance Sheet'!D20</f>
        <v>7224.5849383589602</v>
      </c>
      <c r="E41" s="49">
        <f>'Balance Sheet'!E20</f>
        <v>7224.5849383589602</v>
      </c>
      <c r="F41" s="49">
        <f>'Balance Sheet'!F20</f>
        <v>7224.5849383589602</v>
      </c>
      <c r="G41" s="49">
        <f>'Balance Sheet'!G20</f>
        <v>7224.5849383589602</v>
      </c>
      <c r="H41" s="48"/>
    </row>
    <row r="42" spans="1:8" ht="15.75" thickTop="1">
      <c r="A42" s="42"/>
      <c r="C42" s="47"/>
      <c r="D42" s="47"/>
      <c r="E42" s="47"/>
      <c r="F42" s="47"/>
      <c r="G42" s="47"/>
      <c r="H42" s="46"/>
    </row>
    <row r="43" spans="1:8" ht="15.75">
      <c r="A43" s="40"/>
      <c r="B43" s="42"/>
      <c r="C43" s="126"/>
      <c r="D43" s="126"/>
      <c r="E43" s="45"/>
      <c r="F43" s="45"/>
      <c r="G43" s="45"/>
      <c r="H43" s="45"/>
    </row>
    <row r="44" spans="1:8" ht="15.75">
      <c r="A44" s="40"/>
      <c r="C44" s="36"/>
      <c r="D44" s="36"/>
      <c r="E44" s="36"/>
      <c r="F44" s="36"/>
      <c r="G44" s="36"/>
      <c r="H44" s="45"/>
    </row>
    <row r="45" spans="1:8" ht="15.75">
      <c r="A45" s="42"/>
      <c r="C45" s="36"/>
      <c r="D45" s="36"/>
      <c r="E45" s="36"/>
      <c r="F45" s="36"/>
      <c r="G45" s="36"/>
    </row>
    <row r="46" spans="1:8" ht="15.75">
      <c r="B46" s="42"/>
      <c r="C46" s="36"/>
      <c r="D46" s="36"/>
      <c r="E46" s="36"/>
      <c r="F46" s="36"/>
      <c r="G46" s="36"/>
    </row>
    <row r="47" spans="1:8" ht="15.75">
      <c r="A47" s="42"/>
      <c r="C47" s="36"/>
      <c r="D47" s="36"/>
      <c r="E47" s="36"/>
      <c r="F47" s="36"/>
      <c r="G47" s="36"/>
    </row>
    <row r="48" spans="1:8" ht="15.75">
      <c r="B48" s="44"/>
      <c r="C48" s="36"/>
      <c r="D48" s="36"/>
      <c r="E48" s="36"/>
      <c r="F48" s="36"/>
      <c r="G48" s="36"/>
    </row>
    <row r="49" spans="1:7" ht="15.75">
      <c r="B49" s="43"/>
      <c r="C49" s="36"/>
      <c r="D49" s="36"/>
      <c r="E49" s="36"/>
      <c r="F49" s="36"/>
      <c r="G49" s="36"/>
    </row>
    <row r="50" spans="1:7" ht="15.75">
      <c r="B50" s="43"/>
      <c r="C50" s="36"/>
      <c r="D50" s="36"/>
      <c r="E50" s="36"/>
      <c r="F50" s="36"/>
      <c r="G50" s="36"/>
    </row>
    <row r="51" spans="1:7" ht="15.75">
      <c r="B51" s="44"/>
      <c r="C51" s="36"/>
      <c r="D51" s="36"/>
      <c r="E51" s="36"/>
      <c r="F51" s="36"/>
      <c r="G51" s="36"/>
    </row>
    <row r="52" spans="1:7" ht="15.75">
      <c r="B52" s="43"/>
      <c r="C52" s="36"/>
      <c r="D52" s="36"/>
      <c r="E52" s="36"/>
      <c r="F52" s="36"/>
      <c r="G52" s="36"/>
    </row>
    <row r="53" spans="1:7" ht="15.75">
      <c r="B53" s="44"/>
      <c r="C53" s="36"/>
      <c r="D53" s="36"/>
      <c r="E53" s="36"/>
      <c r="F53" s="36"/>
      <c r="G53" s="36"/>
    </row>
    <row r="54" spans="1:7" ht="15.75">
      <c r="B54" s="43"/>
      <c r="C54" s="36"/>
      <c r="D54" s="36"/>
      <c r="E54" s="36"/>
      <c r="F54" s="36"/>
      <c r="G54" s="36"/>
    </row>
    <row r="55" spans="1:7" ht="15.75">
      <c r="B55" s="43"/>
      <c r="C55" s="36"/>
      <c r="D55" s="36"/>
      <c r="E55" s="36"/>
      <c r="F55" s="36"/>
      <c r="G55" s="36"/>
    </row>
    <row r="56" spans="1:7" ht="15.75">
      <c r="A56" s="42"/>
      <c r="C56" s="36"/>
      <c r="D56" s="36"/>
      <c r="E56" s="36"/>
      <c r="F56" s="36"/>
      <c r="G56" s="36"/>
    </row>
    <row r="57" spans="1:7" ht="15.75">
      <c r="B57" s="42"/>
      <c r="C57" s="36"/>
      <c r="D57" s="36"/>
      <c r="E57" s="36"/>
      <c r="F57" s="36"/>
      <c r="G57" s="36"/>
    </row>
    <row r="58" spans="1:7" ht="15.75">
      <c r="A58" s="42"/>
      <c r="C58" s="36"/>
      <c r="D58" s="36"/>
      <c r="E58" s="36"/>
      <c r="F58" s="36"/>
      <c r="G58" s="36"/>
    </row>
    <row r="59" spans="1:7" ht="31.5" customHeight="1">
      <c r="A59" s="42"/>
      <c r="B59" s="42"/>
      <c r="C59" s="36"/>
      <c r="D59" s="36"/>
      <c r="E59" s="36"/>
      <c r="F59" s="36"/>
      <c r="G59" s="36"/>
    </row>
    <row r="60" spans="1:7" ht="15.75">
      <c r="B60" s="42"/>
      <c r="C60" s="36"/>
      <c r="D60" s="36"/>
      <c r="E60" s="36"/>
      <c r="F60" s="36"/>
      <c r="G60" s="36"/>
    </row>
    <row r="61" spans="1:7" ht="15.75">
      <c r="A61" s="42"/>
      <c r="C61" s="36"/>
      <c r="D61" s="36"/>
      <c r="E61" s="36"/>
      <c r="F61" s="36"/>
      <c r="G61" s="36"/>
    </row>
    <row r="62" spans="1:7" ht="15.75">
      <c r="A62" s="40"/>
      <c r="B62" s="42"/>
      <c r="C62" s="36"/>
      <c r="D62" s="36"/>
      <c r="E62" s="36"/>
      <c r="F62" s="36"/>
      <c r="G62" s="36"/>
    </row>
    <row r="63" spans="1:7" ht="15.75">
      <c r="C63" s="36"/>
      <c r="D63" s="36"/>
      <c r="E63" s="36"/>
      <c r="F63" s="36"/>
      <c r="G63" s="36"/>
    </row>
    <row r="64" spans="1:7" ht="15.75">
      <c r="A64" s="41"/>
      <c r="C64" s="36"/>
      <c r="D64" s="36"/>
      <c r="E64" s="36"/>
      <c r="F64" s="36"/>
      <c r="G64" s="36"/>
    </row>
    <row r="65" spans="1:7" ht="15.75">
      <c r="C65" s="36"/>
      <c r="D65" s="36"/>
      <c r="E65" s="36"/>
      <c r="F65" s="36"/>
      <c r="G65" s="36"/>
    </row>
    <row r="66" spans="1:7" ht="15.75" hidden="1">
      <c r="A66" s="40"/>
      <c r="C66" s="36"/>
      <c r="D66" s="36"/>
      <c r="E66" s="36"/>
      <c r="F66" s="36"/>
      <c r="G66" s="36"/>
    </row>
    <row r="67" spans="1:7" ht="15.75" hidden="1">
      <c r="C67" s="36"/>
      <c r="D67" s="36"/>
      <c r="E67" s="36"/>
      <c r="F67" s="36"/>
      <c r="G67" s="36"/>
    </row>
    <row r="68" spans="1:7" ht="15.75" hidden="1">
      <c r="A68" s="40"/>
      <c r="C68" s="36"/>
      <c r="D68" s="36"/>
      <c r="E68" s="36"/>
      <c r="F68" s="36"/>
      <c r="G68" s="36"/>
    </row>
    <row r="69" spans="1:7" ht="15.75" hidden="1">
      <c r="A69" s="40"/>
      <c r="C69" s="36"/>
      <c r="D69" s="36"/>
      <c r="E69" s="36"/>
      <c r="F69" s="36"/>
      <c r="G69" s="36"/>
    </row>
    <row r="70" spans="1:7" ht="15.75" hidden="1">
      <c r="C70" s="36"/>
      <c r="D70" s="36"/>
      <c r="E70" s="36"/>
      <c r="F70" s="36"/>
      <c r="G70" s="36"/>
    </row>
    <row r="71" spans="1:7" ht="15.75" hidden="1">
      <c r="A71" s="38"/>
      <c r="B71" s="38"/>
      <c r="C71" s="36"/>
      <c r="D71" s="36"/>
      <c r="E71" s="36"/>
      <c r="F71" s="36"/>
      <c r="G71" s="36"/>
    </row>
    <row r="72" spans="1:7" ht="15.75" hidden="1">
      <c r="A72" s="39"/>
      <c r="C72" s="36"/>
      <c r="D72" s="36"/>
      <c r="E72" s="36"/>
      <c r="F72" s="36"/>
      <c r="G72" s="36"/>
    </row>
    <row r="73" spans="1:7" ht="15.75" hidden="1">
      <c r="C73" s="36"/>
      <c r="D73" s="36"/>
      <c r="E73" s="36"/>
      <c r="F73" s="36"/>
      <c r="G73" s="36"/>
    </row>
    <row r="74" spans="1:7" ht="15.75" hidden="1">
      <c r="C74" s="36"/>
      <c r="D74" s="36"/>
      <c r="E74" s="36"/>
      <c r="F74" s="36"/>
      <c r="G74" s="36"/>
    </row>
    <row r="75" spans="1:7" ht="15.75" hidden="1">
      <c r="C75" s="36"/>
      <c r="D75" s="36"/>
      <c r="E75" s="36"/>
      <c r="F75" s="36"/>
      <c r="G75" s="36"/>
    </row>
    <row r="76" spans="1:7" ht="15.75" hidden="1">
      <c r="C76" s="36"/>
      <c r="D76" s="36"/>
      <c r="E76" s="36"/>
      <c r="F76" s="36"/>
      <c r="G76" s="36"/>
    </row>
    <row r="77" spans="1:7" ht="15.75" hidden="1">
      <c r="C77" s="36"/>
      <c r="D77" s="36"/>
      <c r="E77" s="36"/>
      <c r="F77" s="36"/>
      <c r="G77" s="36"/>
    </row>
    <row r="78" spans="1:7" ht="15.75" hidden="1">
      <c r="A78" s="38"/>
      <c r="B78" s="38"/>
      <c r="C78" s="36"/>
      <c r="D78" s="36"/>
      <c r="E78" s="36"/>
      <c r="F78" s="36"/>
      <c r="G78" s="36"/>
    </row>
    <row r="79" spans="1:7" ht="15.75" hidden="1">
      <c r="C79" s="36"/>
      <c r="D79" s="36"/>
      <c r="E79" s="36"/>
      <c r="F79" s="36"/>
      <c r="G79" s="36"/>
    </row>
    <row r="80" spans="1:7" s="37" customFormat="1" ht="4.5" hidden="1" customHeight="1">
      <c r="C80" s="36"/>
      <c r="D80" s="36"/>
      <c r="E80" s="36"/>
      <c r="F80" s="36"/>
      <c r="G80" s="36"/>
    </row>
    <row r="81" spans="3:7" ht="15.75" hidden="1">
      <c r="C81" s="36"/>
      <c r="D81" s="36"/>
      <c r="E81" s="36"/>
      <c r="F81" s="36"/>
      <c r="G81" s="36"/>
    </row>
    <row r="82" spans="3:7" ht="15.75" hidden="1">
      <c r="C82" s="36"/>
      <c r="D82" s="36"/>
      <c r="E82" s="36"/>
      <c r="F82" s="36"/>
      <c r="G82" s="36"/>
    </row>
    <row r="83" spans="3:7" ht="15.75" hidden="1">
      <c r="C83" s="36"/>
      <c r="D83" s="36"/>
      <c r="E83" s="36"/>
      <c r="F83" s="36"/>
      <c r="G83" s="36"/>
    </row>
    <row r="84" spans="3:7" ht="15.75" hidden="1">
      <c r="C84" s="36"/>
      <c r="D84" s="36"/>
      <c r="E84" s="36"/>
      <c r="F84" s="36"/>
      <c r="G84" s="36"/>
    </row>
    <row r="85" spans="3:7" ht="15.75" hidden="1">
      <c r="C85" s="36"/>
      <c r="D85" s="36"/>
      <c r="E85" s="36"/>
      <c r="F85" s="36"/>
      <c r="G85" s="36"/>
    </row>
    <row r="86" spans="3:7" ht="15.75" hidden="1">
      <c r="C86" s="36"/>
      <c r="D86" s="36"/>
      <c r="E86" s="36"/>
      <c r="F86" s="36"/>
      <c r="G86" s="36"/>
    </row>
    <row r="87" spans="3:7" ht="15.75" hidden="1">
      <c r="C87" s="36"/>
      <c r="D87" s="36"/>
      <c r="E87" s="36"/>
      <c r="F87" s="36"/>
      <c r="G87" s="36"/>
    </row>
    <row r="88" spans="3:7" ht="15.75" hidden="1">
      <c r="C88" s="36"/>
      <c r="D88" s="36"/>
      <c r="E88" s="36"/>
      <c r="F88" s="36"/>
      <c r="G88" s="36"/>
    </row>
    <row r="89" spans="3:7" ht="15.75" hidden="1">
      <c r="C89" s="36"/>
      <c r="D89" s="36"/>
      <c r="E89" s="36"/>
      <c r="F89" s="36"/>
      <c r="G89" s="36"/>
    </row>
    <row r="90" spans="3:7" ht="15.75" hidden="1">
      <c r="C90" s="36"/>
      <c r="D90" s="36"/>
      <c r="E90" s="36"/>
      <c r="F90" s="36"/>
      <c r="G90" s="36"/>
    </row>
    <row r="91" spans="3:7" ht="15.75" hidden="1">
      <c r="C91" s="36"/>
      <c r="D91" s="36"/>
      <c r="E91" s="36"/>
      <c r="F91" s="36"/>
      <c r="G91" s="36"/>
    </row>
    <row r="92" spans="3:7" ht="15.75">
      <c r="C92" s="36"/>
      <c r="D92" s="36"/>
      <c r="E92" s="36"/>
      <c r="F92" s="36"/>
      <c r="G92" s="36"/>
    </row>
    <row r="93" spans="3:7" ht="15.75">
      <c r="C93" s="36"/>
      <c r="D93" s="36"/>
      <c r="E93" s="36"/>
      <c r="F93" s="36"/>
      <c r="G93" s="36"/>
    </row>
    <row r="94" spans="3:7" ht="15.75">
      <c r="C94" s="36"/>
      <c r="D94" s="36"/>
      <c r="E94" s="36"/>
      <c r="F94" s="36"/>
      <c r="G94" s="36"/>
    </row>
    <row r="95" spans="3:7" ht="15.75">
      <c r="C95" s="36"/>
      <c r="D95" s="36"/>
      <c r="E95" s="36"/>
      <c r="F95" s="36"/>
      <c r="G95" s="36"/>
    </row>
    <row r="96" spans="3:7" ht="15.75">
      <c r="C96" s="36"/>
      <c r="D96" s="36"/>
      <c r="E96" s="36"/>
      <c r="F96" s="36"/>
      <c r="G96" s="36"/>
    </row>
  </sheetData>
  <printOptions horizontalCentered="1"/>
  <pageMargins left="0.75" right="0.5" top="1" bottom="0.65" header="0.35" footer="0.44"/>
  <pageSetup scale="75" pageOrder="overThenDown" orientation="landscape" horizontalDpi="300" verticalDpi="300" r:id="rId1"/>
  <headerFooter alignWithMargins="0">
    <oddFooter>Page &amp;P of &amp;N</oddFooter>
  </headerFooter>
  <rowBreaks count="1" manualBreakCount="1">
    <brk id="44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>
    <pageSetUpPr fitToPage="1"/>
  </sheetPr>
  <dimension ref="A1:M39"/>
  <sheetViews>
    <sheetView zoomScale="75" zoomScaleNormal="75" zoomScaleSheetLayoutView="85" workbookViewId="0">
      <selection activeCell="E41" sqref="E41"/>
    </sheetView>
  </sheetViews>
  <sheetFormatPr defaultColWidth="16" defaultRowHeight="15"/>
  <cols>
    <col min="1" max="1" width="6" style="5" customWidth="1"/>
    <col min="2" max="2" width="58" style="5" customWidth="1"/>
    <col min="3" max="3" width="16.28515625" style="5" customWidth="1"/>
    <col min="4" max="4" width="3.85546875" style="5" customWidth="1"/>
    <col min="5" max="5" width="18.28515625" style="5" customWidth="1"/>
    <col min="6" max="6" width="3.85546875" style="5" customWidth="1"/>
    <col min="7" max="7" width="20.7109375" style="5" bestFit="1" customWidth="1"/>
    <col min="8" max="10" width="20" style="5" bestFit="1" customWidth="1"/>
    <col min="11" max="11" width="7.7109375" style="5" customWidth="1"/>
    <col min="12" max="12" width="22.7109375" style="5" customWidth="1"/>
    <col min="13" max="13" width="18.85546875" style="5" customWidth="1"/>
    <col min="14" max="15" width="22.7109375" style="5" customWidth="1"/>
    <col min="16" max="16" width="20.140625" style="5" customWidth="1"/>
    <col min="17" max="17" width="24" style="5" customWidth="1"/>
    <col min="18" max="18" width="15" style="5" customWidth="1"/>
    <col min="19" max="19" width="16" style="5"/>
    <col min="20" max="20" width="30.42578125" style="5" customWidth="1"/>
    <col min="21" max="21" width="18.85546875" style="5" customWidth="1"/>
    <col min="22" max="22" width="24" style="5" customWidth="1"/>
    <col min="23" max="23" width="17.5703125" style="5" customWidth="1"/>
    <col min="24" max="24" width="38.140625" style="5" customWidth="1"/>
    <col min="25" max="25" width="16" style="5"/>
    <col min="26" max="26" width="18.85546875" style="5" customWidth="1"/>
    <col min="27" max="27" width="17.5703125" style="5" customWidth="1"/>
    <col min="28" max="28" width="15" style="5" customWidth="1"/>
    <col min="29" max="29" width="16" style="5"/>
    <col min="30" max="30" width="6" style="5" customWidth="1"/>
    <col min="31" max="31" width="62.5703125" style="5" customWidth="1"/>
    <col min="32" max="32" width="16" style="5"/>
    <col min="33" max="36" width="13.7109375" style="5" customWidth="1"/>
    <col min="37" max="38" width="16" style="5"/>
    <col min="39" max="39" width="6" style="5" customWidth="1"/>
    <col min="40" max="40" width="65.140625" style="5" customWidth="1"/>
    <col min="41" max="41" width="16" style="5"/>
    <col min="42" max="42" width="15" style="5" customWidth="1"/>
    <col min="43" max="43" width="16" style="5"/>
    <col min="44" max="45" width="6" style="5" customWidth="1"/>
    <col min="46" max="46" width="52.28515625" style="5" customWidth="1"/>
    <col min="47" max="47" width="2.140625" style="5" customWidth="1"/>
    <col min="48" max="51" width="15" style="5" customWidth="1"/>
    <col min="52" max="53" width="16" style="5"/>
    <col min="54" max="54" width="6" style="5" customWidth="1"/>
    <col min="55" max="55" width="39.42578125" style="5" customWidth="1"/>
    <col min="56" max="64" width="16" style="5"/>
    <col min="65" max="65" width="18.85546875" style="5" customWidth="1"/>
    <col min="66" max="67" width="16" style="5"/>
    <col min="68" max="68" width="16.28515625" style="5" customWidth="1"/>
    <col min="69" max="69" width="13.7109375" style="5" customWidth="1"/>
    <col min="70" max="16384" width="16" style="5"/>
  </cols>
  <sheetData>
    <row r="1" spans="1:13">
      <c r="A1" s="204" t="s">
        <v>46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3">
      <c r="A2" s="205" t="s">
        <v>632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3">
      <c r="A3" s="204" t="s">
        <v>45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3">
      <c r="A4" s="204" t="s">
        <v>631</v>
      </c>
      <c r="B4" s="204"/>
      <c r="C4" s="204"/>
      <c r="D4" s="204"/>
      <c r="E4" s="204"/>
      <c r="F4" s="204"/>
      <c r="G4" s="204"/>
      <c r="H4" s="204"/>
      <c r="I4" s="204"/>
      <c r="J4" s="204"/>
    </row>
    <row r="5" spans="1:13">
      <c r="A5" s="34"/>
      <c r="B5" s="33"/>
      <c r="C5" s="33"/>
      <c r="D5" s="33"/>
      <c r="E5" s="33"/>
      <c r="F5" s="33"/>
      <c r="G5" s="33"/>
    </row>
    <row r="6" spans="1:13">
      <c r="D6" s="32"/>
      <c r="E6" s="32"/>
      <c r="F6" s="32"/>
    </row>
    <row r="7" spans="1:13" ht="15.75">
      <c r="A7" s="11" t="s">
        <v>44</v>
      </c>
      <c r="J7" s="179" t="s">
        <v>166</v>
      </c>
      <c r="M7" s="176"/>
    </row>
    <row r="8" spans="1:13">
      <c r="A8" s="11" t="s">
        <v>43</v>
      </c>
      <c r="J8" s="31"/>
    </row>
    <row r="9" spans="1:13">
      <c r="A9" s="30" t="s">
        <v>42</v>
      </c>
      <c r="B9" s="29"/>
      <c r="C9" s="29"/>
      <c r="D9" s="26"/>
      <c r="E9" s="26"/>
      <c r="F9" s="26"/>
      <c r="G9" s="28"/>
      <c r="H9" s="28"/>
      <c r="I9" s="28"/>
      <c r="J9" s="27"/>
    </row>
    <row r="10" spans="1:13">
      <c r="D10" s="22"/>
      <c r="E10" s="10" t="s">
        <v>41</v>
      </c>
      <c r="F10" s="22"/>
      <c r="G10" s="10" t="s">
        <v>40</v>
      </c>
    </row>
    <row r="11" spans="1:13">
      <c r="C11" s="10" t="s">
        <v>39</v>
      </c>
      <c r="D11" s="22"/>
      <c r="E11" s="10" t="s">
        <v>38</v>
      </c>
      <c r="F11" s="22"/>
      <c r="G11" s="10" t="s">
        <v>38</v>
      </c>
    </row>
    <row r="12" spans="1:13">
      <c r="A12" s="10" t="s">
        <v>37</v>
      </c>
      <c r="C12" s="10" t="s">
        <v>36</v>
      </c>
      <c r="D12" s="22"/>
      <c r="E12" s="10" t="s">
        <v>35</v>
      </c>
      <c r="F12" s="22"/>
      <c r="G12" s="10" t="s">
        <v>35</v>
      </c>
    </row>
    <row r="13" spans="1:13">
      <c r="A13" s="25" t="s">
        <v>34</v>
      </c>
      <c r="B13" s="25" t="s">
        <v>33</v>
      </c>
      <c r="C13" s="25" t="s">
        <v>32</v>
      </c>
      <c r="D13" s="26"/>
      <c r="E13" s="25" t="s">
        <v>31</v>
      </c>
      <c r="F13" s="26"/>
      <c r="G13" s="25" t="s">
        <v>31</v>
      </c>
      <c r="H13" s="24">
        <f>'Balance Sheet'!E8</f>
        <v>2026</v>
      </c>
      <c r="I13" s="24">
        <f>H13+1</f>
        <v>2027</v>
      </c>
      <c r="J13" s="24">
        <f>I13+1</f>
        <v>2028</v>
      </c>
    </row>
    <row r="14" spans="1:13">
      <c r="B14" s="23" t="s">
        <v>30</v>
      </c>
      <c r="C14" s="23" t="s">
        <v>29</v>
      </c>
      <c r="D14" s="22"/>
      <c r="E14" s="23" t="s">
        <v>28</v>
      </c>
      <c r="F14" s="22"/>
      <c r="G14" s="23" t="s">
        <v>27</v>
      </c>
      <c r="H14" s="23" t="s">
        <v>26</v>
      </c>
      <c r="I14" s="23" t="s">
        <v>25</v>
      </c>
      <c r="J14" s="23" t="s">
        <v>24</v>
      </c>
      <c r="L14" s="17"/>
    </row>
    <row r="15" spans="1:13">
      <c r="D15" s="22"/>
      <c r="E15" s="22"/>
      <c r="F15" s="22"/>
      <c r="G15" s="8"/>
      <c r="H15" s="8"/>
    </row>
    <row r="16" spans="1:13">
      <c r="A16" s="10">
        <v>1</v>
      </c>
      <c r="B16" s="11" t="s">
        <v>23</v>
      </c>
      <c r="C16" s="10" t="s">
        <v>22</v>
      </c>
      <c r="E16" s="21">
        <v>625170435.70105505</v>
      </c>
      <c r="G16" s="9">
        <v>628233490.77623868</v>
      </c>
      <c r="H16" s="5">
        <f>'Rate Base'!E24*1000</f>
        <v>688457118.79972816</v>
      </c>
      <c r="I16" s="5">
        <f>'Rate Base'!F24*1000</f>
        <v>739643972.15163624</v>
      </c>
      <c r="J16" s="5">
        <f>'Rate Base'!G24*1000</f>
        <v>790495435.77295005</v>
      </c>
      <c r="L16" s="105"/>
    </row>
    <row r="17" spans="1:10">
      <c r="G17" s="8"/>
      <c r="I17" s="8"/>
      <c r="J17" s="8"/>
    </row>
    <row r="18" spans="1:10">
      <c r="A18" s="10">
        <v>2</v>
      </c>
      <c r="B18" s="11" t="s">
        <v>21</v>
      </c>
      <c r="C18" s="10" t="s">
        <v>9</v>
      </c>
      <c r="E18" s="9">
        <v>29122461.533541918</v>
      </c>
      <c r="G18" s="9">
        <v>25897612.849044204</v>
      </c>
      <c r="H18" s="8">
        <f>(I.1!N31-I.1!N43+I.1!N38*0.2574)*1000</f>
        <v>22109773.913036283</v>
      </c>
      <c r="I18" s="8">
        <f>(I.1!O31-I.1!O43+I.1!O38*0.2574)*1000</f>
        <v>17690878.882577963</v>
      </c>
      <c r="J18" s="8">
        <f>(I.1!P31-I.1!P43+I.1!P38*0.2574)*1000</f>
        <v>12988329.418964071</v>
      </c>
    </row>
    <row r="19" spans="1:10">
      <c r="G19" s="8"/>
      <c r="I19" s="8"/>
      <c r="J19" s="8"/>
    </row>
    <row r="20" spans="1:10">
      <c r="A20" s="10">
        <v>3</v>
      </c>
      <c r="B20" s="11" t="s">
        <v>20</v>
      </c>
      <c r="C20" s="17" t="s">
        <v>19</v>
      </c>
      <c r="E20" s="18">
        <f>ROUND(E18/E16,4)</f>
        <v>4.6600000000000003E-2</v>
      </c>
      <c r="F20" s="18"/>
      <c r="G20" s="18">
        <f>ROUND(G18/G16,4)</f>
        <v>4.1200000000000001E-2</v>
      </c>
      <c r="H20" s="18">
        <f>ROUND(H18/H16,4)</f>
        <v>3.2099999999999997E-2</v>
      </c>
      <c r="I20" s="18">
        <f>ROUND(I18/I16,4)</f>
        <v>2.3900000000000001E-2</v>
      </c>
      <c r="J20" s="18">
        <f>ROUND(J18/J16,4)</f>
        <v>1.6400000000000001E-2</v>
      </c>
    </row>
    <row r="21" spans="1:10">
      <c r="G21" s="8"/>
      <c r="I21" s="8"/>
      <c r="J21" s="18"/>
    </row>
    <row r="22" spans="1:10">
      <c r="A22" s="10">
        <v>4</v>
      </c>
      <c r="B22" s="11" t="s">
        <v>18</v>
      </c>
      <c r="C22" s="10" t="s">
        <v>17</v>
      </c>
      <c r="E22" s="20">
        <v>8.2400000000000001E-2</v>
      </c>
      <c r="G22" s="18">
        <v>8.299999999999999E-2</v>
      </c>
      <c r="H22" s="19">
        <f>G22</f>
        <v>8.299999999999999E-2</v>
      </c>
      <c r="I22" s="18">
        <f>G22</f>
        <v>8.299999999999999E-2</v>
      </c>
      <c r="J22" s="18">
        <f>G22</f>
        <v>8.299999999999999E-2</v>
      </c>
    </row>
    <row r="23" spans="1:10">
      <c r="G23" s="8"/>
      <c r="I23" s="8"/>
      <c r="J23" s="18"/>
    </row>
    <row r="24" spans="1:10">
      <c r="A24" s="10">
        <v>5</v>
      </c>
      <c r="B24" s="11" t="s">
        <v>16</v>
      </c>
      <c r="C24" s="17" t="s">
        <v>9</v>
      </c>
      <c r="E24" s="9">
        <f>ROUND(E16*E22,0)</f>
        <v>51514044</v>
      </c>
      <c r="G24" s="9">
        <f>ROUND(G16*G22,0)</f>
        <v>52143380</v>
      </c>
      <c r="H24" s="9">
        <f>ROUND(H16*H22,0)</f>
        <v>57141941</v>
      </c>
      <c r="I24" s="9">
        <f>ROUND(I16*I22,0)</f>
        <v>61390450</v>
      </c>
      <c r="J24" s="9">
        <f>ROUND(J16*J22,0)</f>
        <v>65611121</v>
      </c>
    </row>
    <row r="25" spans="1:10">
      <c r="G25" s="8"/>
      <c r="I25" s="8"/>
      <c r="J25" s="8"/>
    </row>
    <row r="26" spans="1:10">
      <c r="A26" s="10">
        <v>6</v>
      </c>
      <c r="B26" s="11" t="s">
        <v>15</v>
      </c>
      <c r="C26" s="17" t="s">
        <v>9</v>
      </c>
      <c r="E26" s="9">
        <f>(E24-E18)</f>
        <v>22391582.466458082</v>
      </c>
      <c r="G26" s="9">
        <f>(G24-G18)</f>
        <v>26245767.150955796</v>
      </c>
      <c r="H26" s="9">
        <f>(H24-H18)</f>
        <v>35032167.086963713</v>
      </c>
      <c r="I26" s="9">
        <f>(I24-I18)</f>
        <v>43699571.117422037</v>
      </c>
      <c r="J26" s="9">
        <f>(J24-J18)</f>
        <v>52622791.581035927</v>
      </c>
    </row>
    <row r="27" spans="1:10">
      <c r="G27" s="8"/>
      <c r="I27" s="8"/>
      <c r="J27" s="8"/>
    </row>
    <row r="28" spans="1:10">
      <c r="A28" s="10">
        <v>7</v>
      </c>
      <c r="B28" s="11" t="s">
        <v>14</v>
      </c>
      <c r="C28" s="10" t="s">
        <v>13</v>
      </c>
      <c r="E28" s="16">
        <v>1.34802</v>
      </c>
      <c r="G28" s="16">
        <v>1.34802</v>
      </c>
      <c r="H28" s="15">
        <f>$G$28</f>
        <v>1.34802</v>
      </c>
      <c r="I28" s="15">
        <f>$G$28</f>
        <v>1.34802</v>
      </c>
      <c r="J28" s="15">
        <f>$G$28</f>
        <v>1.34802</v>
      </c>
    </row>
    <row r="29" spans="1:10">
      <c r="G29" s="8"/>
      <c r="I29" s="8"/>
      <c r="J29" s="15"/>
    </row>
    <row r="30" spans="1:10" ht="15.75">
      <c r="A30" s="10">
        <v>8</v>
      </c>
      <c r="B30" s="14" t="s">
        <v>12</v>
      </c>
      <c r="E30" s="13">
        <f>ROUND(E26*E28,0)</f>
        <v>30184301</v>
      </c>
      <c r="G30" s="13">
        <f>ROUND(G26*G28,0)</f>
        <v>35379819</v>
      </c>
      <c r="H30" s="13">
        <f>ROUND(H26*H28,0)</f>
        <v>47224062</v>
      </c>
      <c r="I30" s="13">
        <f>ROUND(I26*I28,0)</f>
        <v>58907896</v>
      </c>
      <c r="J30" s="13">
        <f>ROUND(J26*J28,0)</f>
        <v>70936576</v>
      </c>
    </row>
    <row r="31" spans="1:10">
      <c r="G31" s="8"/>
      <c r="I31" s="8"/>
      <c r="J31" s="8"/>
    </row>
    <row r="32" spans="1:10">
      <c r="A32" s="10">
        <v>9</v>
      </c>
      <c r="B32" s="11" t="s">
        <v>633</v>
      </c>
      <c r="C32" s="10" t="s">
        <v>9</v>
      </c>
      <c r="G32" s="9">
        <v>33001163.719418034</v>
      </c>
      <c r="H32" s="9">
        <v>47034064.142751366</v>
      </c>
      <c r="I32" s="9">
        <v>58717898.142751366</v>
      </c>
      <c r="J32" s="9">
        <v>70746578.142751366</v>
      </c>
    </row>
    <row r="33" spans="1:10">
      <c r="G33" s="8"/>
      <c r="I33" s="8"/>
      <c r="J33" s="8"/>
    </row>
    <row r="34" spans="1:10">
      <c r="A34" s="10">
        <v>10</v>
      </c>
      <c r="B34" s="11" t="s">
        <v>11</v>
      </c>
      <c r="C34" s="10" t="s">
        <v>9</v>
      </c>
      <c r="G34" s="9">
        <v>187822013.2190111</v>
      </c>
      <c r="H34" s="12">
        <f>I.1!N19*1000</f>
        <v>189085171.06379282</v>
      </c>
      <c r="I34" s="12">
        <f>I.1!O19*1000</f>
        <v>191695675.01603729</v>
      </c>
      <c r="J34" s="12">
        <f>I.1!P19*1000</f>
        <v>191245114.53783143</v>
      </c>
    </row>
    <row r="35" spans="1:10">
      <c r="G35" s="8"/>
      <c r="I35" s="8"/>
      <c r="J35" s="8"/>
    </row>
    <row r="36" spans="1:10">
      <c r="A36" s="10">
        <v>11</v>
      </c>
      <c r="B36" s="11" t="s">
        <v>10</v>
      </c>
      <c r="C36" s="10" t="s">
        <v>9</v>
      </c>
      <c r="G36" s="9">
        <f>G32+G34</f>
        <v>220823176.93842912</v>
      </c>
      <c r="H36" s="9">
        <f>H32+H34</f>
        <v>236119235.20654419</v>
      </c>
      <c r="I36" s="9">
        <f>I32+I34</f>
        <v>250413573.15878865</v>
      </c>
      <c r="J36" s="9">
        <f>J32+J34</f>
        <v>261991692.68058279</v>
      </c>
    </row>
    <row r="37" spans="1:10">
      <c r="J37" s="8"/>
    </row>
    <row r="39" spans="1:10">
      <c r="B39" s="7"/>
      <c r="C39" s="6"/>
    </row>
  </sheetData>
  <mergeCells count="4">
    <mergeCell ref="A1:J1"/>
    <mergeCell ref="A2:J2"/>
    <mergeCell ref="A3:J3"/>
    <mergeCell ref="A4:J4"/>
  </mergeCells>
  <printOptions horizontalCentered="1"/>
  <pageMargins left="0.75" right="0.75" top="0.75" bottom="0.75" header="0.5" footer="0.5"/>
  <pageSetup scale="66" orientation="landscape" verticalDpi="300" r:id="rId1"/>
  <headerFooter alignWithMargins="0">
    <oddFooter>&amp;RSchedule 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8"/>
  <sheetViews>
    <sheetView workbookViewId="0">
      <selection activeCell="E27" sqref="E27"/>
    </sheetView>
  </sheetViews>
  <sheetFormatPr defaultRowHeight="12.75"/>
  <cols>
    <col min="1" max="1" width="7" customWidth="1"/>
    <col min="2" max="2" width="37.7109375" customWidth="1"/>
    <col min="3" max="7" width="17" customWidth="1"/>
  </cols>
  <sheetData>
    <row r="1" spans="1:12" ht="15.75">
      <c r="A1" s="70" t="s">
        <v>0</v>
      </c>
      <c r="B1" s="70"/>
      <c r="C1" s="70"/>
      <c r="D1" s="70"/>
      <c r="E1" s="70"/>
      <c r="F1" s="70"/>
      <c r="G1" s="70"/>
    </row>
    <row r="2" spans="1:12" ht="15.75">
      <c r="A2" s="70" t="s">
        <v>23</v>
      </c>
      <c r="B2" s="70"/>
      <c r="C2" s="70"/>
      <c r="D2" s="70"/>
      <c r="E2" s="70"/>
      <c r="F2" s="70"/>
      <c r="G2" s="70"/>
    </row>
    <row r="3" spans="1:12" ht="15.75">
      <c r="A3" s="70" t="s">
        <v>70</v>
      </c>
      <c r="B3" s="70"/>
      <c r="C3" s="70"/>
      <c r="D3" s="70"/>
      <c r="E3" s="70"/>
      <c r="F3" s="70"/>
      <c r="G3" s="70"/>
    </row>
    <row r="4" spans="1:12" ht="15.75">
      <c r="A4" s="69" t="s">
        <v>69</v>
      </c>
      <c r="B4" s="69"/>
      <c r="C4" s="69"/>
      <c r="D4" s="69"/>
      <c r="E4" s="69"/>
      <c r="F4" s="69"/>
      <c r="G4" s="69"/>
    </row>
    <row r="5" spans="1:12" ht="15.75">
      <c r="A5" s="69"/>
      <c r="B5" s="69"/>
      <c r="C5" s="69"/>
      <c r="D5" s="69"/>
      <c r="E5" s="69"/>
      <c r="F5" s="69"/>
      <c r="G5" s="69"/>
    </row>
    <row r="6" spans="1:12" ht="15">
      <c r="A6" s="41"/>
      <c r="C6" s="35"/>
      <c r="D6" s="35"/>
      <c r="E6" s="35"/>
      <c r="F6" s="35"/>
      <c r="G6" s="180" t="s">
        <v>167</v>
      </c>
    </row>
    <row r="7" spans="1:12" ht="15.75" thickBot="1">
      <c r="A7" s="35"/>
      <c r="B7" s="35"/>
      <c r="C7" s="65" t="s">
        <v>41</v>
      </c>
      <c r="D7" s="65" t="s">
        <v>68</v>
      </c>
      <c r="E7" s="35"/>
      <c r="F7" s="35"/>
      <c r="G7" s="35"/>
    </row>
    <row r="8" spans="1:12" ht="15.75" thickBot="1">
      <c r="A8" s="35"/>
      <c r="B8" s="35"/>
      <c r="C8" s="99">
        <f>'Balance Sheet'!C8</f>
        <v>45657</v>
      </c>
      <c r="D8" s="99">
        <f>'Balance Sheet'!D8</f>
        <v>46112</v>
      </c>
      <c r="E8" s="66">
        <f>'Balance Sheet'!E8</f>
        <v>2026</v>
      </c>
      <c r="F8" s="66" t="str">
        <f>'Balance Sheet'!F8</f>
        <v>2027</v>
      </c>
      <c r="G8" s="66" t="str">
        <f>'Balance Sheet'!G8</f>
        <v>2028</v>
      </c>
    </row>
    <row r="9" spans="1:12" ht="15">
      <c r="A9" s="35"/>
      <c r="B9" s="35"/>
      <c r="C9" s="65" t="s">
        <v>127</v>
      </c>
      <c r="D9" s="65" t="s">
        <v>127</v>
      </c>
      <c r="E9" s="100"/>
      <c r="F9" s="100"/>
      <c r="G9" s="100"/>
    </row>
    <row r="10" spans="1:12">
      <c r="D10" s="101"/>
      <c r="E10" s="101"/>
      <c r="F10" s="101"/>
      <c r="G10" s="101"/>
    </row>
    <row r="11" spans="1:12">
      <c r="A11" s="102">
        <f>1+A10</f>
        <v>1</v>
      </c>
      <c r="B11" t="s">
        <v>134</v>
      </c>
      <c r="C11" s="101">
        <v>913547.89364877611</v>
      </c>
      <c r="D11" s="101">
        <v>950799.43658981111</v>
      </c>
      <c r="E11" s="101">
        <f>'Balance Sheet'!E13</f>
        <v>1040199.3473554912</v>
      </c>
      <c r="F11" s="101">
        <f>'Balance Sheet'!F13</f>
        <v>1119968.3475058507</v>
      </c>
      <c r="G11" s="101">
        <f>'Balance Sheet'!G13</f>
        <v>1201842.3474969694</v>
      </c>
      <c r="I11" s="107"/>
      <c r="J11" s="107"/>
      <c r="K11" s="107"/>
      <c r="L11" s="107"/>
    </row>
    <row r="12" spans="1:12">
      <c r="A12" s="102">
        <f t="shared" ref="A12:A24" si="0">1+A11</f>
        <v>2</v>
      </c>
      <c r="B12" t="s">
        <v>3</v>
      </c>
      <c r="C12" s="101"/>
      <c r="D12" s="101"/>
      <c r="E12" s="101"/>
      <c r="F12" s="101"/>
      <c r="G12" s="101"/>
    </row>
    <row r="13" spans="1:12">
      <c r="A13" s="102">
        <f t="shared" si="0"/>
        <v>3</v>
      </c>
      <c r="C13" s="101"/>
      <c r="D13" s="101"/>
    </row>
    <row r="14" spans="1:12">
      <c r="A14" s="102">
        <f t="shared" si="0"/>
        <v>4</v>
      </c>
      <c r="B14" t="s">
        <v>101</v>
      </c>
      <c r="C14" s="101">
        <v>-196963.78608944721</v>
      </c>
      <c r="D14" s="101">
        <v>-216905.27606951125</v>
      </c>
      <c r="E14" s="101">
        <f>'Balance Sheet'!E16</f>
        <v>-248338.87358881652</v>
      </c>
      <c r="F14" s="101">
        <f>'Balance Sheet'!F16</f>
        <v>-275022.8735888165</v>
      </c>
      <c r="G14" s="101">
        <f>'Balance Sheet'!G16</f>
        <v>-305994.8735888165</v>
      </c>
    </row>
    <row r="15" spans="1:12">
      <c r="A15" s="102">
        <f t="shared" si="0"/>
        <v>5</v>
      </c>
      <c r="B15" t="s">
        <v>135</v>
      </c>
      <c r="C15" s="119">
        <f>SUM(C11:C14)</f>
        <v>716584.1075593289</v>
      </c>
      <c r="D15" s="119">
        <f>SUM(D11:D14)</f>
        <v>733894.1605202998</v>
      </c>
      <c r="E15" s="119">
        <f>SUM(E11:E14)</f>
        <v>791860.47376667475</v>
      </c>
      <c r="F15" s="119">
        <f>SUM(F11:F14)</f>
        <v>844945.47391703422</v>
      </c>
      <c r="G15" s="119">
        <f>SUM(G11:G14)</f>
        <v>895847.4739081529</v>
      </c>
    </row>
    <row r="16" spans="1:12">
      <c r="A16" s="102">
        <f t="shared" si="0"/>
        <v>6</v>
      </c>
      <c r="C16" s="101"/>
      <c r="D16" s="101"/>
      <c r="E16" s="101"/>
      <c r="F16" s="101"/>
      <c r="G16" s="101"/>
    </row>
    <row r="17" spans="1:11">
      <c r="A17" s="102">
        <f t="shared" si="0"/>
        <v>7</v>
      </c>
      <c r="C17" s="101"/>
      <c r="D17" s="103"/>
      <c r="E17" s="103"/>
      <c r="F17" s="103"/>
      <c r="G17" s="103"/>
    </row>
    <row r="18" spans="1:11">
      <c r="A18" s="102">
        <f t="shared" si="0"/>
        <v>8</v>
      </c>
      <c r="B18" t="s">
        <v>136</v>
      </c>
      <c r="C18" s="101">
        <v>-1984.345</v>
      </c>
      <c r="D18" s="101">
        <v>-2199.5659999999998</v>
      </c>
      <c r="E18" s="101">
        <f>D18</f>
        <v>-2199.5659999999998</v>
      </c>
      <c r="F18" s="101">
        <f>E18</f>
        <v>-2199.5659999999998</v>
      </c>
      <c r="G18" s="101">
        <f>F18</f>
        <v>-2199.5659999999998</v>
      </c>
    </row>
    <row r="19" spans="1:11">
      <c r="A19" s="102">
        <f t="shared" si="0"/>
        <v>9</v>
      </c>
      <c r="B19" t="s">
        <v>177</v>
      </c>
      <c r="C19" s="101">
        <v>17823.311070431602</v>
      </c>
      <c r="D19" s="101">
        <v>9717.6063300621045</v>
      </c>
      <c r="E19" s="101">
        <f t="shared" ref="E19:G19" si="1">+D19*1.03</f>
        <v>10009.134519963967</v>
      </c>
      <c r="F19" s="101">
        <f t="shared" si="1"/>
        <v>10309.408555562886</v>
      </c>
      <c r="G19" s="101">
        <f t="shared" si="1"/>
        <v>10618.690812229774</v>
      </c>
    </row>
    <row r="20" spans="1:11">
      <c r="A20" s="102">
        <f t="shared" si="0"/>
        <v>10</v>
      </c>
      <c r="B20" t="s">
        <v>138</v>
      </c>
      <c r="C20" s="101">
        <v>-736.13634000000002</v>
      </c>
      <c r="D20" s="101">
        <v>-736.13634000000002</v>
      </c>
      <c r="E20" s="101">
        <f>+D20*1.02</f>
        <v>-750.85906680000005</v>
      </c>
      <c r="F20" s="101">
        <f>+E20*1.02</f>
        <v>-765.87624813600007</v>
      </c>
      <c r="G20" s="101">
        <f>+F20*1.02</f>
        <v>-781.19377309872004</v>
      </c>
    </row>
    <row r="21" spans="1:11">
      <c r="A21" s="102">
        <f t="shared" si="0"/>
        <v>11</v>
      </c>
      <c r="B21" t="s">
        <v>174</v>
      </c>
      <c r="C21" s="101">
        <v>-11725.173438305419</v>
      </c>
      <c r="D21" s="101">
        <v>-3720.7913711190413</v>
      </c>
      <c r="E21" s="101">
        <f>D21-112+190</f>
        <v>-3642.7913711190413</v>
      </c>
      <c r="F21" s="101">
        <f>E21-112+190</f>
        <v>-3564.7913711190413</v>
      </c>
      <c r="G21" s="101">
        <f>F21+190</f>
        <v>-3374.7913711190413</v>
      </c>
      <c r="K21" s="1"/>
    </row>
    <row r="22" spans="1:11">
      <c r="A22" s="102">
        <f t="shared" si="0"/>
        <v>12</v>
      </c>
      <c r="B22" t="s">
        <v>84</v>
      </c>
      <c r="C22" s="101">
        <v>-94791.32815039999</v>
      </c>
      <c r="D22" s="101">
        <v>-108721.78236300425</v>
      </c>
      <c r="E22" s="101">
        <f>-'Balance Sheet'!E44-E21</f>
        <v>-106819.2730489916</v>
      </c>
      <c r="F22" s="101">
        <f>-'Balance Sheet'!F44-F21</f>
        <v>-109080.6767017057</v>
      </c>
      <c r="G22" s="101">
        <f>-'Balance Sheet'!G44-G21</f>
        <v>-109615.17780321478</v>
      </c>
    </row>
    <row r="23" spans="1:11">
      <c r="A23" s="102">
        <f t="shared" si="0"/>
        <v>13</v>
      </c>
      <c r="C23" s="119"/>
      <c r="D23" s="119"/>
      <c r="E23" s="120"/>
      <c r="F23" s="120"/>
      <c r="G23" s="120"/>
    </row>
    <row r="24" spans="1:11" ht="13.5" thickBot="1">
      <c r="A24" s="102">
        <f t="shared" si="0"/>
        <v>14</v>
      </c>
      <c r="B24" t="s">
        <v>23</v>
      </c>
      <c r="C24" s="104">
        <f>+SUM(C15:C22)</f>
        <v>625170.43570105522</v>
      </c>
      <c r="D24" s="104">
        <f>+SUM(D15:D22)</f>
        <v>628233.49077623861</v>
      </c>
      <c r="E24" s="104">
        <f>+SUM(E15:E22)</f>
        <v>688457.11879972811</v>
      </c>
      <c r="F24" s="104">
        <f>+SUM(F15:F22)</f>
        <v>739643.97215163626</v>
      </c>
      <c r="G24" s="104">
        <f>+SUM(G15:G22)</f>
        <v>790495.43577295006</v>
      </c>
    </row>
    <row r="25" spans="1:11" ht="13.5" thickTop="1">
      <c r="F25" s="101"/>
    </row>
    <row r="26" spans="1:11" ht="15">
      <c r="B26" s="124"/>
      <c r="C26" s="101"/>
      <c r="F26" s="101"/>
      <c r="G26" s="101"/>
    </row>
    <row r="27" spans="1:11">
      <c r="E27" s="183">
        <v>688457.20444276871</v>
      </c>
      <c r="F27" s="183">
        <v>739644.31409866014</v>
      </c>
      <c r="G27" s="183">
        <v>790496.28930480499</v>
      </c>
    </row>
    <row r="29" spans="1:11">
      <c r="C29" s="101"/>
      <c r="D29" s="101"/>
      <c r="E29" s="101"/>
      <c r="F29" s="101"/>
      <c r="G29" s="101"/>
    </row>
    <row r="32" spans="1:11">
      <c r="C32" s="86"/>
      <c r="D32" s="86"/>
      <c r="E32" s="86"/>
      <c r="F32" s="86"/>
      <c r="G32" s="86"/>
    </row>
    <row r="36" spans="5:7">
      <c r="E36" s="86"/>
      <c r="F36" s="86"/>
      <c r="G36" s="86"/>
    </row>
    <row r="38" spans="5:7">
      <c r="E38" s="101"/>
      <c r="F38" s="101"/>
      <c r="G38" s="101"/>
    </row>
  </sheetData>
  <pageMargins left="0.7" right="0.7" top="0.75" bottom="0.75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40190-6260-407A-908D-909AB6B09BBE}">
  <sheetPr>
    <pageSetUpPr fitToPage="1"/>
  </sheetPr>
  <dimension ref="A1:F48"/>
  <sheetViews>
    <sheetView workbookViewId="0">
      <selection activeCell="K37" sqref="K37"/>
    </sheetView>
  </sheetViews>
  <sheetFormatPr defaultRowHeight="12.75"/>
  <cols>
    <col min="1" max="1" width="7" style="184" customWidth="1"/>
    <col min="2" max="2" width="37.7109375" style="184" customWidth="1"/>
    <col min="3" max="3" width="17" style="184" customWidth="1"/>
    <col min="4" max="6" width="13.28515625" style="184" customWidth="1"/>
    <col min="7" max="16384" width="9.140625" style="184"/>
  </cols>
  <sheetData>
    <row r="1" spans="1:6" ht="15.75">
      <c r="A1" s="70" t="s">
        <v>0</v>
      </c>
      <c r="B1" s="70"/>
      <c r="C1" s="70"/>
    </row>
    <row r="2" spans="1:6" ht="15.75">
      <c r="A2" s="70" t="s">
        <v>691</v>
      </c>
      <c r="B2" s="70"/>
      <c r="C2" s="70"/>
    </row>
    <row r="3" spans="1:6" ht="15.75">
      <c r="A3" s="70" t="s">
        <v>70</v>
      </c>
      <c r="B3" s="70"/>
      <c r="C3" s="70"/>
    </row>
    <row r="4" spans="1:6" ht="15.75">
      <c r="A4" s="69" t="s">
        <v>69</v>
      </c>
      <c r="B4" s="69"/>
      <c r="C4" s="69"/>
    </row>
    <row r="5" spans="1:6" ht="15.75">
      <c r="A5" s="69"/>
      <c r="B5" s="69"/>
      <c r="C5" s="69"/>
    </row>
    <row r="6" spans="1:6" ht="15">
      <c r="A6" s="185"/>
      <c r="B6" s="124"/>
    </row>
    <row r="7" spans="1:6">
      <c r="A7" s="185">
        <f t="shared" ref="A7:A47" si="0">1+A6</f>
        <v>1</v>
      </c>
      <c r="C7" s="185"/>
      <c r="D7" s="185" t="s">
        <v>692</v>
      </c>
      <c r="E7" s="185"/>
      <c r="F7" s="185" t="s">
        <v>693</v>
      </c>
    </row>
    <row r="8" spans="1:6">
      <c r="A8" s="185">
        <f t="shared" si="0"/>
        <v>2</v>
      </c>
      <c r="B8" s="186" t="s">
        <v>694</v>
      </c>
      <c r="C8" s="187" t="s">
        <v>695</v>
      </c>
      <c r="D8" s="187" t="s">
        <v>696</v>
      </c>
      <c r="E8" s="187" t="s">
        <v>697</v>
      </c>
      <c r="F8" s="187" t="s">
        <v>698</v>
      </c>
    </row>
    <row r="9" spans="1:6" ht="5.25" customHeight="1">
      <c r="A9" s="185">
        <f t="shared" si="0"/>
        <v>3</v>
      </c>
      <c r="B9" s="188"/>
    </row>
    <row r="10" spans="1:6">
      <c r="A10" s="185">
        <f t="shared" si="0"/>
        <v>4</v>
      </c>
      <c r="B10" s="184" t="s">
        <v>699</v>
      </c>
      <c r="C10" s="189">
        <v>37866.953405017921</v>
      </c>
      <c r="D10" s="190">
        <f>C10/$C$15</f>
        <v>1.8922272560222364E-3</v>
      </c>
      <c r="E10" s="191">
        <v>0.1714</v>
      </c>
      <c r="F10" s="191">
        <f>D10*E10</f>
        <v>3.2432775168221133E-4</v>
      </c>
    </row>
    <row r="11" spans="1:6">
      <c r="A11" s="185">
        <f t="shared" si="0"/>
        <v>5</v>
      </c>
      <c r="B11" s="184" t="s">
        <v>700</v>
      </c>
      <c r="C11" s="189">
        <v>7790898.2290950017</v>
      </c>
      <c r="D11" s="190">
        <f>C11/$C$15</f>
        <v>0.38931439295656112</v>
      </c>
      <c r="E11" s="191">
        <v>4.1099999999999998E-2</v>
      </c>
      <c r="F11" s="191">
        <f>D11*E11</f>
        <v>1.600082155051466E-2</v>
      </c>
    </row>
    <row r="12" spans="1:6">
      <c r="A12" s="185">
        <f t="shared" si="0"/>
        <v>6</v>
      </c>
      <c r="B12" s="184" t="s">
        <v>701</v>
      </c>
      <c r="C12" s="189">
        <v>0</v>
      </c>
      <c r="D12" s="190">
        <f>C12/$C$15</f>
        <v>0</v>
      </c>
      <c r="E12" s="191">
        <v>0</v>
      </c>
      <c r="F12" s="191">
        <f>D12*E12</f>
        <v>0</v>
      </c>
    </row>
    <row r="13" spans="1:6">
      <c r="A13" s="185">
        <f t="shared" si="0"/>
        <v>7</v>
      </c>
      <c r="B13" s="184" t="s">
        <v>702</v>
      </c>
      <c r="C13" s="189">
        <v>12183077.097279999</v>
      </c>
      <c r="D13" s="190">
        <f>C13/$C$15</f>
        <v>0.60879337978741666</v>
      </c>
      <c r="E13" s="191">
        <v>0.1095</v>
      </c>
      <c r="F13" s="191">
        <f>D13*E13</f>
        <v>6.6662875086722126E-2</v>
      </c>
    </row>
    <row r="14" spans="1:6" ht="5.25" customHeight="1">
      <c r="A14" s="185">
        <f t="shared" si="0"/>
        <v>8</v>
      </c>
      <c r="C14" s="189"/>
    </row>
    <row r="15" spans="1:6">
      <c r="A15" s="185">
        <f t="shared" si="0"/>
        <v>9</v>
      </c>
      <c r="B15" s="192" t="s">
        <v>703</v>
      </c>
      <c r="C15" s="193">
        <f>SUM(C10:C14)</f>
        <v>20011842.279780019</v>
      </c>
      <c r="D15" s="194">
        <f>C15/$C$15</f>
        <v>1</v>
      </c>
      <c r="E15" s="192"/>
      <c r="F15" s="195">
        <f>SUM(F10:F13)</f>
        <v>8.2988024388919002E-2</v>
      </c>
    </row>
    <row r="16" spans="1:6">
      <c r="A16" s="185">
        <f t="shared" si="0"/>
        <v>10</v>
      </c>
    </row>
    <row r="17" spans="1:6">
      <c r="A17" s="185">
        <f t="shared" si="0"/>
        <v>11</v>
      </c>
    </row>
    <row r="18" spans="1:6">
      <c r="A18" s="185">
        <f t="shared" si="0"/>
        <v>12</v>
      </c>
      <c r="B18" s="184" t="s">
        <v>704</v>
      </c>
      <c r="C18" s="196">
        <f>C47</f>
        <v>628233.49077623861</v>
      </c>
    </row>
    <row r="19" spans="1:6">
      <c r="A19" s="185">
        <f t="shared" si="0"/>
        <v>13</v>
      </c>
      <c r="B19" s="184" t="s">
        <v>703</v>
      </c>
      <c r="C19" s="197">
        <f>C15</f>
        <v>20011842.279780019</v>
      </c>
    </row>
    <row r="20" spans="1:6">
      <c r="A20" s="185">
        <f t="shared" si="0"/>
        <v>14</v>
      </c>
      <c r="B20" s="184" t="s">
        <v>705</v>
      </c>
      <c r="C20" s="190">
        <f>C18/C19</f>
        <v>3.139308625328345E-2</v>
      </c>
    </row>
    <row r="21" spans="1:6">
      <c r="A21" s="185">
        <f t="shared" si="0"/>
        <v>15</v>
      </c>
    </row>
    <row r="22" spans="1:6">
      <c r="A22" s="185">
        <f t="shared" si="0"/>
        <v>16</v>
      </c>
      <c r="C22" s="185"/>
      <c r="D22" s="185" t="s">
        <v>692</v>
      </c>
      <c r="E22" s="185"/>
      <c r="F22" s="185" t="s">
        <v>693</v>
      </c>
    </row>
    <row r="23" spans="1:6">
      <c r="A23" s="185">
        <f t="shared" si="0"/>
        <v>17</v>
      </c>
      <c r="B23" s="186" t="s">
        <v>706</v>
      </c>
      <c r="C23" s="187" t="s">
        <v>695</v>
      </c>
      <c r="D23" s="187" t="s">
        <v>696</v>
      </c>
      <c r="E23" s="187" t="s">
        <v>697</v>
      </c>
      <c r="F23" s="187" t="s">
        <v>698</v>
      </c>
    </row>
    <row r="24" spans="1:6" ht="5.25" customHeight="1">
      <c r="A24" s="185">
        <f t="shared" si="0"/>
        <v>18</v>
      </c>
      <c r="B24" s="188"/>
    </row>
    <row r="25" spans="1:6">
      <c r="A25" s="185">
        <f t="shared" si="0"/>
        <v>19</v>
      </c>
      <c r="B25" s="184" t="s">
        <v>699</v>
      </c>
      <c r="C25" s="197">
        <f>C10*$C$20</f>
        <v>1188.760534392793</v>
      </c>
      <c r="D25" s="190">
        <f>C25/$C$30</f>
        <v>1.8922272560222366E-3</v>
      </c>
      <c r="E25" s="191">
        <v>0.1714</v>
      </c>
      <c r="F25" s="191">
        <f>D25*E25</f>
        <v>3.2432775168221133E-4</v>
      </c>
    </row>
    <row r="26" spans="1:6">
      <c r="A26" s="185">
        <f t="shared" si="0"/>
        <v>20</v>
      </c>
      <c r="B26" s="184" t="s">
        <v>700</v>
      </c>
      <c r="C26" s="197">
        <f>C11*$C$20</f>
        <v>244580.34009653269</v>
      </c>
      <c r="D26" s="190">
        <f>C26/$C$30</f>
        <v>0.38931439295656112</v>
      </c>
      <c r="E26" s="191">
        <v>4.1099999999999998E-2</v>
      </c>
      <c r="F26" s="191">
        <f>D26*E26</f>
        <v>1.600082155051466E-2</v>
      </c>
    </row>
    <row r="27" spans="1:6">
      <c r="A27" s="185">
        <f t="shared" si="0"/>
        <v>21</v>
      </c>
      <c r="B27" s="184" t="s">
        <v>701</v>
      </c>
      <c r="C27" s="197">
        <f>C12*$C$20</f>
        <v>0</v>
      </c>
      <c r="D27" s="190">
        <f>C27/$C$30</f>
        <v>0</v>
      </c>
      <c r="E27" s="191">
        <v>0</v>
      </c>
      <c r="F27" s="191">
        <f>D27*E27</f>
        <v>0</v>
      </c>
    </row>
    <row r="28" spans="1:6">
      <c r="A28" s="185">
        <f t="shared" si="0"/>
        <v>22</v>
      </c>
      <c r="B28" s="184" t="s">
        <v>702</v>
      </c>
      <c r="C28" s="197">
        <f>C13*$C$20</f>
        <v>382464.39014531317</v>
      </c>
      <c r="D28" s="190">
        <f>C28/$C$30</f>
        <v>0.60879337978741666</v>
      </c>
      <c r="E28" s="191">
        <v>0.1095</v>
      </c>
      <c r="F28" s="191">
        <f>D28*E28</f>
        <v>6.6662875086722126E-2</v>
      </c>
    </row>
    <row r="29" spans="1:6" ht="5.25" customHeight="1">
      <c r="A29" s="185">
        <f t="shared" si="0"/>
        <v>23</v>
      </c>
    </row>
    <row r="30" spans="1:6">
      <c r="A30" s="185">
        <f t="shared" si="0"/>
        <v>24</v>
      </c>
      <c r="B30" s="192" t="s">
        <v>703</v>
      </c>
      <c r="C30" s="193">
        <f>SUM(C25:C29)</f>
        <v>628233.49077623861</v>
      </c>
      <c r="D30" s="194">
        <f>C30/$C$30</f>
        <v>1</v>
      </c>
      <c r="E30" s="192"/>
      <c r="F30" s="195">
        <f>SUM(F25:F28)</f>
        <v>8.2988024388919002E-2</v>
      </c>
    </row>
    <row r="31" spans="1:6">
      <c r="A31" s="185">
        <f t="shared" si="0"/>
        <v>25</v>
      </c>
    </row>
    <row r="32" spans="1:6">
      <c r="A32" s="185">
        <f t="shared" si="0"/>
        <v>26</v>
      </c>
    </row>
    <row r="33" spans="1:3" ht="14.25">
      <c r="A33" s="185">
        <f t="shared" si="0"/>
        <v>27</v>
      </c>
      <c r="B33" s="35"/>
      <c r="C33" s="185" t="s">
        <v>23</v>
      </c>
    </row>
    <row r="34" spans="1:3" ht="15" thickBot="1">
      <c r="A34" s="185">
        <f t="shared" si="0"/>
        <v>28</v>
      </c>
      <c r="B34" s="35"/>
      <c r="C34" s="198" t="s">
        <v>160</v>
      </c>
    </row>
    <row r="35" spans="1:3">
      <c r="A35" s="185">
        <f t="shared" si="0"/>
        <v>29</v>
      </c>
      <c r="C35" s="196"/>
    </row>
    <row r="36" spans="1:3">
      <c r="A36" s="185">
        <f t="shared" si="0"/>
        <v>30</v>
      </c>
      <c r="B36" s="184" t="s">
        <v>134</v>
      </c>
      <c r="C36" s="196">
        <v>950799.43658981111</v>
      </c>
    </row>
    <row r="37" spans="1:3">
      <c r="A37" s="185">
        <f t="shared" si="0"/>
        <v>31</v>
      </c>
      <c r="B37" s="184" t="s">
        <v>3</v>
      </c>
      <c r="C37" s="199">
        <v>0</v>
      </c>
    </row>
    <row r="38" spans="1:3">
      <c r="A38" s="185">
        <f t="shared" si="0"/>
        <v>32</v>
      </c>
      <c r="B38" s="184" t="s">
        <v>101</v>
      </c>
      <c r="C38" s="196">
        <v>-216905.27606951125</v>
      </c>
    </row>
    <row r="39" spans="1:3">
      <c r="A39" s="185">
        <f t="shared" si="0"/>
        <v>33</v>
      </c>
      <c r="B39" s="184" t="s">
        <v>135</v>
      </c>
      <c r="C39" s="200">
        <f>SUM(C36:C38)</f>
        <v>733894.1605202998</v>
      </c>
    </row>
    <row r="40" spans="1:3">
      <c r="A40" s="185">
        <f t="shared" si="0"/>
        <v>34</v>
      </c>
      <c r="C40" s="196"/>
    </row>
    <row r="41" spans="1:3">
      <c r="A41" s="185">
        <f t="shared" si="0"/>
        <v>35</v>
      </c>
      <c r="B41" s="184" t="s">
        <v>136</v>
      </c>
      <c r="C41" s="196">
        <v>-2199.5659999999998</v>
      </c>
    </row>
    <row r="42" spans="1:3">
      <c r="A42" s="185">
        <f t="shared" si="0"/>
        <v>36</v>
      </c>
      <c r="B42" s="184" t="s">
        <v>177</v>
      </c>
      <c r="C42" s="196">
        <v>9717.6063300621045</v>
      </c>
    </row>
    <row r="43" spans="1:3">
      <c r="A43" s="185">
        <f t="shared" si="0"/>
        <v>37</v>
      </c>
      <c r="B43" s="184" t="s">
        <v>138</v>
      </c>
      <c r="C43" s="196">
        <v>-736.13634000000002</v>
      </c>
    </row>
    <row r="44" spans="1:3">
      <c r="A44" s="185">
        <f t="shared" si="0"/>
        <v>38</v>
      </c>
      <c r="B44" s="184" t="s">
        <v>174</v>
      </c>
      <c r="C44" s="196">
        <v>-3720.7913711190413</v>
      </c>
    </row>
    <row r="45" spans="1:3">
      <c r="A45" s="185">
        <f t="shared" si="0"/>
        <v>39</v>
      </c>
      <c r="B45" s="184" t="s">
        <v>84</v>
      </c>
      <c r="C45" s="196">
        <v>-108721.78236300425</v>
      </c>
    </row>
    <row r="46" spans="1:3">
      <c r="A46" s="185">
        <f t="shared" si="0"/>
        <v>40</v>
      </c>
      <c r="C46" s="200"/>
    </row>
    <row r="47" spans="1:3" ht="13.5" thickBot="1">
      <c r="A47" s="185">
        <f t="shared" si="0"/>
        <v>41</v>
      </c>
      <c r="B47" s="201" t="s">
        <v>23</v>
      </c>
      <c r="C47" s="202">
        <f>+SUM(C39:C45)</f>
        <v>628233.49077623861</v>
      </c>
    </row>
    <row r="48" spans="1:3" ht="13.5" thickTop="1"/>
  </sheetData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8"/>
  <sheetViews>
    <sheetView workbookViewId="0">
      <selection activeCell="G39" sqref="G39"/>
    </sheetView>
  </sheetViews>
  <sheetFormatPr defaultRowHeight="12.75"/>
  <cols>
    <col min="1" max="1" width="5.28515625" customWidth="1"/>
    <col min="2" max="2" width="36.85546875" customWidth="1"/>
    <col min="3" max="7" width="17.85546875" customWidth="1"/>
    <col min="9" max="9" width="15.5703125" bestFit="1" customWidth="1"/>
    <col min="10" max="10" width="15" bestFit="1" customWidth="1"/>
    <col min="11" max="11" width="10.85546875" bestFit="1" customWidth="1"/>
  </cols>
  <sheetData>
    <row r="1" spans="1:9">
      <c r="A1" s="116" t="s">
        <v>162</v>
      </c>
      <c r="G1" s="2" t="s">
        <v>163</v>
      </c>
    </row>
    <row r="2" spans="1:9">
      <c r="A2" s="116" t="s">
        <v>689</v>
      </c>
    </row>
    <row r="3" spans="1:9">
      <c r="A3" s="116" t="s">
        <v>161</v>
      </c>
    </row>
    <row r="4" spans="1:9">
      <c r="A4" s="116" t="s">
        <v>690</v>
      </c>
    </row>
    <row r="5" spans="1:9">
      <c r="F5" s="102" t="s">
        <v>168</v>
      </c>
    </row>
    <row r="6" spans="1:9">
      <c r="C6" s="102" t="s">
        <v>160</v>
      </c>
      <c r="D6" s="102"/>
      <c r="E6" s="102" t="s">
        <v>159</v>
      </c>
      <c r="F6" s="102" t="s">
        <v>158</v>
      </c>
      <c r="G6" s="115">
        <f>D8</f>
        <v>46112</v>
      </c>
    </row>
    <row r="7" spans="1:9">
      <c r="A7" s="102" t="s">
        <v>37</v>
      </c>
      <c r="C7" s="102" t="s">
        <v>157</v>
      </c>
      <c r="D7" s="102" t="s">
        <v>157</v>
      </c>
      <c r="E7" s="102" t="s">
        <v>156</v>
      </c>
      <c r="F7" s="102" t="s">
        <v>155</v>
      </c>
      <c r="G7" s="102" t="s">
        <v>154</v>
      </c>
    </row>
    <row r="8" spans="1:9">
      <c r="A8" s="113" t="s">
        <v>34</v>
      </c>
      <c r="B8" s="85" t="s">
        <v>33</v>
      </c>
      <c r="C8" s="113" t="s">
        <v>153</v>
      </c>
      <c r="D8" s="114">
        <v>46112</v>
      </c>
      <c r="E8" s="113" t="s">
        <v>152</v>
      </c>
      <c r="F8" s="113" t="s">
        <v>151</v>
      </c>
      <c r="G8" s="113" t="s">
        <v>150</v>
      </c>
    </row>
    <row r="9" spans="1:9">
      <c r="D9" s="102"/>
    </row>
    <row r="10" spans="1:9">
      <c r="A10" s="102">
        <f t="shared" ref="A10:A34" si="0">1+A9</f>
        <v>1</v>
      </c>
      <c r="B10" t="s">
        <v>149</v>
      </c>
      <c r="C10" s="111">
        <f>'Rate Base'!D11*1000</f>
        <v>950799436.58981109</v>
      </c>
      <c r="D10" s="111">
        <f>'Balance Sheet'!D13*1000</f>
        <v>964620347.35549128</v>
      </c>
      <c r="E10" s="86">
        <f>D10-C10</f>
        <v>13820910.765680194</v>
      </c>
      <c r="F10" s="118">
        <f>'Balance Sheet'!D14*1000</f>
        <v>0</v>
      </c>
      <c r="G10" s="117">
        <f>C10+E10+F10</f>
        <v>964620347.35549128</v>
      </c>
      <c r="I10" s="117"/>
    </row>
    <row r="11" spans="1:9">
      <c r="A11" s="102">
        <f t="shared" si="0"/>
        <v>2</v>
      </c>
      <c r="B11" t="s">
        <v>148</v>
      </c>
      <c r="C11" s="111">
        <f>'Rate Base'!D14*1000</f>
        <v>-216905276.06951126</v>
      </c>
      <c r="D11" s="111">
        <f>'Balance Sheet'!D16*1000</f>
        <v>-225029873.58881652</v>
      </c>
      <c r="E11" s="86">
        <f>D11-C11</f>
        <v>-8124597.519305259</v>
      </c>
      <c r="F11" s="118">
        <v>0</v>
      </c>
      <c r="G11" s="117">
        <f t="shared" ref="G11:G19" si="1">C11+E11+F11</f>
        <v>-225029873.58881652</v>
      </c>
      <c r="I11" s="117"/>
    </row>
    <row r="12" spans="1:9">
      <c r="A12" s="102">
        <f t="shared" si="0"/>
        <v>3</v>
      </c>
      <c r="B12" t="s">
        <v>5</v>
      </c>
      <c r="C12" s="111">
        <f>'Rate Base'!D12*1000</f>
        <v>0</v>
      </c>
      <c r="D12" s="111"/>
      <c r="E12" s="86">
        <f t="shared" ref="E12:E16" si="2">D12-C12</f>
        <v>0</v>
      </c>
      <c r="F12" s="86"/>
      <c r="G12" s="117">
        <f t="shared" si="1"/>
        <v>0</v>
      </c>
      <c r="I12" s="117"/>
    </row>
    <row r="13" spans="1:9">
      <c r="A13" s="102">
        <f t="shared" si="0"/>
        <v>4</v>
      </c>
      <c r="B13" s="1"/>
      <c r="C13" s="111"/>
      <c r="D13" s="111"/>
      <c r="E13" s="86"/>
      <c r="F13" s="86"/>
      <c r="G13" s="117"/>
      <c r="I13" s="86"/>
    </row>
    <row r="14" spans="1:9">
      <c r="A14" s="102">
        <f t="shared" si="0"/>
        <v>5</v>
      </c>
      <c r="B14" t="s">
        <v>147</v>
      </c>
      <c r="C14" s="111">
        <f>'Rate Base'!D18*1000</f>
        <v>-2199566</v>
      </c>
      <c r="D14" s="111">
        <f>'Rate Base'!D18*1000</f>
        <v>-2199566</v>
      </c>
      <c r="E14" s="86">
        <f t="shared" si="2"/>
        <v>0</v>
      </c>
      <c r="F14" s="86">
        <f>-D14</f>
        <v>2199566</v>
      </c>
      <c r="G14" s="117">
        <f t="shared" si="1"/>
        <v>0</v>
      </c>
      <c r="I14" s="86"/>
    </row>
    <row r="15" spans="1:9">
      <c r="A15" s="102">
        <f t="shared" si="0"/>
        <v>6</v>
      </c>
      <c r="B15" t="s">
        <v>137</v>
      </c>
      <c r="C15" s="111">
        <f>'Rate Base'!D19*1000</f>
        <v>9717606.3300621044</v>
      </c>
      <c r="D15" s="111">
        <v>-4262686.2099256646</v>
      </c>
      <c r="E15" s="86">
        <f t="shared" si="2"/>
        <v>-13980292.539987769</v>
      </c>
      <c r="F15" s="111">
        <v>0</v>
      </c>
      <c r="G15" s="117">
        <f t="shared" si="1"/>
        <v>-4262686.2099256646</v>
      </c>
      <c r="I15" s="86"/>
    </row>
    <row r="16" spans="1:9">
      <c r="A16" s="102">
        <f t="shared" si="0"/>
        <v>7</v>
      </c>
      <c r="B16" t="s">
        <v>176</v>
      </c>
      <c r="C16" s="111">
        <f>'Rate Base'!D21*1000</f>
        <v>-3720791.3711190415</v>
      </c>
      <c r="D16" s="111">
        <v>-3625792.4424947249</v>
      </c>
      <c r="E16" s="86">
        <f t="shared" si="2"/>
        <v>94998.928624316584</v>
      </c>
      <c r="F16" s="108"/>
      <c r="G16" s="117">
        <f t="shared" si="1"/>
        <v>-3625792.4424947249</v>
      </c>
      <c r="I16" s="86"/>
    </row>
    <row r="17" spans="1:11">
      <c r="A17" s="102">
        <f t="shared" si="0"/>
        <v>8</v>
      </c>
      <c r="C17" s="111"/>
      <c r="D17" s="111"/>
      <c r="E17" s="86"/>
      <c r="F17" s="111">
        <v>0</v>
      </c>
      <c r="G17" s="117"/>
      <c r="I17" s="86"/>
    </row>
    <row r="18" spans="1:11">
      <c r="A18" s="102">
        <f t="shared" si="0"/>
        <v>9</v>
      </c>
      <c r="C18" s="111"/>
      <c r="D18" s="111"/>
      <c r="E18" s="86"/>
      <c r="F18" s="108"/>
      <c r="G18" s="117"/>
      <c r="I18" s="86"/>
    </row>
    <row r="19" spans="1:11">
      <c r="A19" s="102">
        <f t="shared" si="0"/>
        <v>10</v>
      </c>
      <c r="B19" t="s">
        <v>138</v>
      </c>
      <c r="C19" s="111">
        <f>'Rate Base'!D20*1000</f>
        <v>-736136.34</v>
      </c>
      <c r="D19" s="111">
        <f>C19</f>
        <v>-736136.34</v>
      </c>
      <c r="E19" s="86">
        <f>D19-C19</f>
        <v>0</v>
      </c>
      <c r="F19" s="108">
        <v>0</v>
      </c>
      <c r="G19" s="117">
        <f t="shared" si="1"/>
        <v>-736136.34</v>
      </c>
      <c r="I19" s="86"/>
    </row>
    <row r="20" spans="1:11">
      <c r="A20" s="102">
        <f t="shared" si="0"/>
        <v>11</v>
      </c>
      <c r="B20" t="s">
        <v>175</v>
      </c>
      <c r="C20" s="112">
        <f>'Rate Base'!D22*1000</f>
        <v>-108721782.36300425</v>
      </c>
      <c r="D20" s="112">
        <f>-'Balance Sheet'!D44*1000-D16</f>
        <v>-102906449.21180964</v>
      </c>
      <c r="E20" s="110">
        <f>D20-C20</f>
        <v>5815333.1511946172</v>
      </c>
      <c r="F20" s="123">
        <f>G20-C20-E20</f>
        <v>0</v>
      </c>
      <c r="G20" s="112">
        <f>'Balance Sheet'!D44*-1000-G16</f>
        <v>-102906449.21180964</v>
      </c>
      <c r="I20" s="86"/>
    </row>
    <row r="21" spans="1:11">
      <c r="A21" s="102">
        <f t="shared" si="0"/>
        <v>12</v>
      </c>
      <c r="C21" s="4"/>
      <c r="D21" s="4"/>
      <c r="G21" s="108"/>
    </row>
    <row r="22" spans="1:11" ht="13.5" thickBot="1">
      <c r="A22" s="102">
        <f t="shared" si="0"/>
        <v>13</v>
      </c>
      <c r="B22" s="1" t="s">
        <v>8</v>
      </c>
      <c r="C22" s="109">
        <f>SUM(C10:C20)</f>
        <v>628233490.77623868</v>
      </c>
      <c r="D22" s="109">
        <f>SUM(D10:D20)</f>
        <v>625859843.56244469</v>
      </c>
      <c r="E22" s="109">
        <f>SUM(E10:E20)</f>
        <v>-2373647.2137938999</v>
      </c>
      <c r="F22" s="109">
        <f>SUM(F10:F20)</f>
        <v>2199566</v>
      </c>
      <c r="G22" s="109">
        <f>SUM(G10:G20)</f>
        <v>628059409.56244469</v>
      </c>
      <c r="I22" s="3"/>
    </row>
    <row r="23" spans="1:11" ht="13.5" thickTop="1">
      <c r="A23" s="102">
        <f t="shared" si="0"/>
        <v>14</v>
      </c>
    </row>
    <row r="24" spans="1:11">
      <c r="A24" s="102">
        <f t="shared" si="0"/>
        <v>15</v>
      </c>
      <c r="B24" t="s">
        <v>146</v>
      </c>
    </row>
    <row r="25" spans="1:11">
      <c r="A25" s="102">
        <f t="shared" si="0"/>
        <v>16</v>
      </c>
      <c r="B25" s="1" t="s">
        <v>145</v>
      </c>
      <c r="G25" s="111">
        <f>'Balance Sheet'!D20*1000</f>
        <v>7224584.9383589607</v>
      </c>
    </row>
    <row r="26" spans="1:11">
      <c r="A26" s="102">
        <f t="shared" si="0"/>
        <v>17</v>
      </c>
      <c r="G26" s="111"/>
    </row>
    <row r="27" spans="1:11">
      <c r="A27" s="102">
        <f t="shared" si="0"/>
        <v>18</v>
      </c>
      <c r="B27" s="1" t="s">
        <v>144</v>
      </c>
      <c r="G27" s="111">
        <f>'Balance Sheet'!D21*1000</f>
        <v>13013376.059999997</v>
      </c>
    </row>
    <row r="28" spans="1:11">
      <c r="A28" s="102">
        <f t="shared" si="0"/>
        <v>19</v>
      </c>
      <c r="B28" s="1" t="s">
        <v>630</v>
      </c>
      <c r="G28" s="111">
        <f>SUM('Balance Sheet'!D22:D24)*1000-G15</f>
        <v>14554251.729999999</v>
      </c>
      <c r="I28" s="86"/>
      <c r="K28" s="86"/>
    </row>
    <row r="29" spans="1:11">
      <c r="A29" s="102">
        <f t="shared" si="0"/>
        <v>20</v>
      </c>
      <c r="B29" s="1" t="s">
        <v>143</v>
      </c>
      <c r="G29" s="111">
        <f>'Balance Sheet'!D27*1000</f>
        <v>12301506.720000003</v>
      </c>
      <c r="I29" s="86"/>
      <c r="J29" s="121"/>
      <c r="K29" s="86"/>
    </row>
    <row r="30" spans="1:11">
      <c r="A30" s="102">
        <f t="shared" si="0"/>
        <v>21</v>
      </c>
      <c r="B30" t="s">
        <v>142</v>
      </c>
      <c r="G30" s="111"/>
    </row>
    <row r="31" spans="1:11">
      <c r="A31" s="102">
        <f t="shared" si="0"/>
        <v>22</v>
      </c>
      <c r="B31" s="1" t="s">
        <v>141</v>
      </c>
      <c r="G31" s="111">
        <f>-'Balance Sheet'!D42*1000</f>
        <v>-52794424.930000007</v>
      </c>
      <c r="I31" s="86"/>
      <c r="J31" s="121"/>
    </row>
    <row r="32" spans="1:11" ht="14.25">
      <c r="A32" s="102">
        <f t="shared" si="0"/>
        <v>23</v>
      </c>
      <c r="B32" s="1" t="s">
        <v>140</v>
      </c>
      <c r="G32" s="110">
        <f>-'Balance Sheet'!D45*1000-G19</f>
        <v>0</v>
      </c>
      <c r="I32" s="35"/>
    </row>
    <row r="33" spans="1:10">
      <c r="A33" s="102">
        <f t="shared" si="0"/>
        <v>24</v>
      </c>
    </row>
    <row r="34" spans="1:10" ht="13.5" thickBot="1">
      <c r="A34" s="102">
        <f t="shared" si="0"/>
        <v>25</v>
      </c>
      <c r="B34" t="s">
        <v>139</v>
      </c>
      <c r="G34" s="109">
        <f>SUM(G22:G32)</f>
        <v>622358704.08080363</v>
      </c>
      <c r="I34" s="86"/>
      <c r="J34" s="86"/>
    </row>
    <row r="35" spans="1:10" ht="13.5" thickTop="1">
      <c r="G35" s="108"/>
    </row>
    <row r="36" spans="1:10">
      <c r="G36" s="86"/>
    </row>
    <row r="37" spans="1:10">
      <c r="G37" s="86"/>
    </row>
    <row r="38" spans="1:10">
      <c r="G38" s="86"/>
    </row>
  </sheetData>
  <pageMargins left="0.95" right="0.75" top="1" bottom="1" header="0.5" footer="0.5"/>
  <pageSetup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V98"/>
  <sheetViews>
    <sheetView zoomScale="90" zoomScaleNormal="90" workbookViewId="0">
      <pane xSplit="3" ySplit="13" topLeftCell="D14" activePane="bottomRight" state="frozen"/>
      <selection activeCell="J28" sqref="J28"/>
      <selection pane="topRight" activeCell="J28" sqref="J28"/>
      <selection pane="bottomLeft" activeCell="J28" sqref="J28"/>
      <selection pane="bottomRight" activeCell="S7" sqref="S7"/>
    </sheetView>
  </sheetViews>
  <sheetFormatPr defaultColWidth="9.140625" defaultRowHeight="15"/>
  <cols>
    <col min="1" max="1" width="6.5703125" style="87" customWidth="1"/>
    <col min="2" max="2" width="23.28515625" style="87" customWidth="1"/>
    <col min="3" max="3" width="6.42578125" style="87" customWidth="1"/>
    <col min="4" max="5" width="13.28515625" style="87" customWidth="1"/>
    <col min="6" max="6" width="14.7109375" style="87" bestFit="1" customWidth="1"/>
    <col min="7" max="7" width="14.7109375" style="87" customWidth="1"/>
    <col min="8" max="8" width="13.42578125" style="87" customWidth="1"/>
    <col min="9" max="9" width="2.140625" style="87" customWidth="1"/>
    <col min="10" max="10" width="13.7109375" style="87" bestFit="1" customWidth="1"/>
    <col min="11" max="11" width="1.42578125" style="87" customWidth="1"/>
    <col min="12" max="12" width="13.140625" style="87" customWidth="1"/>
    <col min="13" max="13" width="2.140625" style="87" customWidth="1"/>
    <col min="14" max="14" width="13.42578125" style="87" bestFit="1" customWidth="1"/>
    <col min="15" max="15" width="10.5703125" style="87" customWidth="1"/>
    <col min="16" max="16" width="11.28515625" style="87" customWidth="1"/>
    <col min="17" max="17" width="11.42578125" style="87" bestFit="1" customWidth="1"/>
    <col min="18" max="19" width="10.28515625" style="87" bestFit="1" customWidth="1"/>
    <col min="20" max="22" width="9.140625" style="87"/>
    <col min="23" max="25" width="12.5703125" style="87" customWidth="1"/>
    <col min="26" max="16384" width="9.140625" style="87"/>
  </cols>
  <sheetData>
    <row r="1" spans="1:21">
      <c r="A1" s="207" t="s">
        <v>46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21">
      <c r="A2" s="207" t="s">
        <v>707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21">
      <c r="A3" s="207" t="s">
        <v>133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21">
      <c r="A4" s="207" t="s">
        <v>708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</row>
    <row r="5" spans="1:21">
      <c r="A5" s="207" t="s">
        <v>709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</row>
    <row r="6" spans="1:21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21">
      <c r="A7" s="147" t="s">
        <v>132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8" t="s">
        <v>171</v>
      </c>
      <c r="S7" s="178"/>
    </row>
    <row r="8" spans="1:21">
      <c r="A8" s="149" t="s">
        <v>43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50" t="s">
        <v>131</v>
      </c>
    </row>
    <row r="9" spans="1:21">
      <c r="A9" s="151" t="s">
        <v>42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3"/>
      <c r="N9" s="154"/>
      <c r="O9" s="154"/>
      <c r="P9" s="155" t="s">
        <v>178</v>
      </c>
    </row>
    <row r="10" spans="1:21">
      <c r="D10" s="206"/>
      <c r="E10" s="206"/>
      <c r="F10" s="206"/>
      <c r="G10" s="206"/>
      <c r="H10" s="206"/>
      <c r="I10" s="5"/>
      <c r="J10" s="98" t="s">
        <v>130</v>
      </c>
      <c r="K10" s="17"/>
      <c r="L10" s="98" t="s">
        <v>129</v>
      </c>
      <c r="M10" s="5"/>
      <c r="N10" s="97"/>
      <c r="O10" s="97"/>
      <c r="P10" s="97"/>
      <c r="R10" s="159"/>
    </row>
    <row r="11" spans="1:21">
      <c r="A11" s="5"/>
      <c r="B11" s="5"/>
      <c r="C11" s="5"/>
      <c r="D11" s="5"/>
      <c r="E11" s="5"/>
      <c r="F11" s="5"/>
      <c r="G11" s="5"/>
      <c r="H11" s="5"/>
      <c r="I11"/>
      <c r="J11" s="5"/>
      <c r="K11" s="5"/>
      <c r="L11" s="5"/>
      <c r="M11" s="5"/>
    </row>
    <row r="12" spans="1:21">
      <c r="A12" s="5"/>
      <c r="B12" s="5"/>
      <c r="C12" s="5"/>
      <c r="D12" s="96"/>
      <c r="E12" s="96"/>
      <c r="F12" s="96"/>
      <c r="G12" s="96"/>
      <c r="H12" s="96"/>
      <c r="I12"/>
      <c r="J12" s="94"/>
      <c r="K12" s="95"/>
      <c r="L12" s="94"/>
      <c r="M12" s="5"/>
    </row>
    <row r="13" spans="1:21">
      <c r="A13" s="137"/>
      <c r="B13" s="137"/>
      <c r="C13" s="137"/>
      <c r="D13" s="113">
        <v>2019</v>
      </c>
      <c r="E13" s="113">
        <v>2020</v>
      </c>
      <c r="F13" s="113">
        <v>2021</v>
      </c>
      <c r="G13" s="113">
        <v>2022</v>
      </c>
      <c r="H13" s="113">
        <v>2023</v>
      </c>
      <c r="I13"/>
      <c r="J13" s="128">
        <v>45657</v>
      </c>
      <c r="K13" s="129"/>
      <c r="L13" s="128">
        <v>46112</v>
      </c>
      <c r="M13"/>
      <c r="N13" s="138">
        <v>2026</v>
      </c>
      <c r="O13" s="139" t="s">
        <v>688</v>
      </c>
      <c r="P13" s="139" t="s">
        <v>637</v>
      </c>
      <c r="Q13" s="93"/>
      <c r="R13" s="93"/>
      <c r="S13" s="93"/>
      <c r="T13" s="93"/>
      <c r="U13" s="93"/>
    </row>
    <row r="14" spans="1:21">
      <c r="A14" t="s">
        <v>128</v>
      </c>
      <c r="B14"/>
      <c r="C14"/>
      <c r="D14" s="102" t="s">
        <v>127</v>
      </c>
      <c r="E14" s="102" t="s">
        <v>127</v>
      </c>
      <c r="F14" s="102" t="s">
        <v>127</v>
      </c>
      <c r="G14" s="102"/>
      <c r="H14" s="158"/>
      <c r="I14"/>
      <c r="J14" s="102" t="s">
        <v>127</v>
      </c>
      <c r="K14"/>
      <c r="L14" s="102" t="s">
        <v>127</v>
      </c>
      <c r="M14"/>
      <c r="N14" s="102" t="s">
        <v>127</v>
      </c>
      <c r="O14" s="102" t="s">
        <v>127</v>
      </c>
      <c r="P14" s="102" t="s">
        <v>127</v>
      </c>
    </row>
    <row r="15" spans="1:21">
      <c r="A15" t="s">
        <v>126</v>
      </c>
      <c r="B15"/>
      <c r="C15"/>
      <c r="D15"/>
      <c r="E15"/>
      <c r="F15"/>
      <c r="G15"/>
      <c r="H15" s="101"/>
      <c r="I15"/>
      <c r="J15"/>
      <c r="K15"/>
      <c r="L15"/>
      <c r="M15"/>
      <c r="N15" s="140"/>
      <c r="O15" s="140"/>
      <c r="P15" s="140"/>
    </row>
    <row r="16" spans="1:21">
      <c r="A16"/>
      <c r="B16" t="s">
        <v>125</v>
      </c>
      <c r="C16"/>
      <c r="D16" s="130">
        <v>157506.29086999997</v>
      </c>
      <c r="E16" s="130">
        <v>134241.51697</v>
      </c>
      <c r="F16" s="130">
        <v>152334.01</v>
      </c>
      <c r="G16" s="130">
        <v>209579.87867000001</v>
      </c>
      <c r="H16" s="130">
        <v>170001.81025000001</v>
      </c>
      <c r="I16"/>
      <c r="J16" s="141">
        <v>132800.27261697507</v>
      </c>
      <c r="K16" s="141" t="e">
        <v>#REF!</v>
      </c>
      <c r="L16" s="141">
        <v>166824.71856378525</v>
      </c>
      <c r="M16"/>
      <c r="N16" s="130">
        <v>168082.90461335264</v>
      </c>
      <c r="O16" s="130">
        <v>170686.58916817652</v>
      </c>
      <c r="P16" s="130">
        <v>170236.54159007725</v>
      </c>
      <c r="Q16" s="92"/>
    </row>
    <row r="17" spans="1:22">
      <c r="A17"/>
      <c r="B17" t="s">
        <v>124</v>
      </c>
      <c r="C17"/>
      <c r="D17" s="130">
        <v>18324.533030000002</v>
      </c>
      <c r="E17" s="130">
        <v>17179.778549999995</v>
      </c>
      <c r="F17" s="130">
        <v>18498.679239999998</v>
      </c>
      <c r="G17" s="130">
        <v>20214.068090000001</v>
      </c>
      <c r="H17" s="130">
        <v>20703.311600000001</v>
      </c>
      <c r="I17"/>
      <c r="J17" s="141">
        <v>21748.886757502423</v>
      </c>
      <c r="K17" s="141" t="e">
        <v>#REF!</v>
      </c>
      <c r="L17" s="141">
        <v>20570.920755260002</v>
      </c>
      <c r="M17"/>
      <c r="N17" s="130">
        <v>17452.681125260002</v>
      </c>
      <c r="O17" s="130">
        <v>17452.681125260002</v>
      </c>
      <c r="P17" s="130">
        <v>17452.681125260002</v>
      </c>
      <c r="Q17" s="92"/>
      <c r="S17" s="156"/>
    </row>
    <row r="18" spans="1:22">
      <c r="A18"/>
      <c r="B18" t="s">
        <v>123</v>
      </c>
      <c r="C18"/>
      <c r="D18" s="131">
        <v>1877.6864200000002</v>
      </c>
      <c r="E18" s="131">
        <v>2087.0900200000001</v>
      </c>
      <c r="F18" s="131">
        <v>135.94994</v>
      </c>
      <c r="G18" s="131">
        <v>211.27195</v>
      </c>
      <c r="H18" s="131">
        <v>26.408729999999998</v>
      </c>
      <c r="I18"/>
      <c r="J18" s="143">
        <v>256.2230062960287</v>
      </c>
      <c r="K18" s="143" t="e">
        <v>#REF!</v>
      </c>
      <c r="L18" s="143">
        <v>426.37389996584693</v>
      </c>
      <c r="M18"/>
      <c r="N18" s="131">
        <v>3549.5853251801891</v>
      </c>
      <c r="O18" s="131">
        <v>3556.4047226007533</v>
      </c>
      <c r="P18" s="131">
        <v>3555.8918224941735</v>
      </c>
      <c r="Q18" s="92"/>
      <c r="R18" s="156"/>
      <c r="S18" s="156"/>
    </row>
    <row r="19" spans="1:22">
      <c r="A19" t="s">
        <v>122</v>
      </c>
      <c r="B19"/>
      <c r="C19"/>
      <c r="D19" s="101">
        <v>177708.51031999997</v>
      </c>
      <c r="E19" s="101">
        <v>153508.38553999999</v>
      </c>
      <c r="F19" s="101">
        <v>170968.63918</v>
      </c>
      <c r="G19" s="101">
        <v>230005.21871000002</v>
      </c>
      <c r="H19" s="101">
        <v>190731.53057999999</v>
      </c>
      <c r="I19"/>
      <c r="J19" s="101">
        <v>154805.38238077352</v>
      </c>
      <c r="K19" s="101" t="e">
        <v>#REF!</v>
      </c>
      <c r="L19" s="101">
        <v>187822.0132190111</v>
      </c>
      <c r="M19"/>
      <c r="N19" s="130">
        <v>189085.17106379283</v>
      </c>
      <c r="O19" s="130">
        <v>191695.67501603728</v>
      </c>
      <c r="P19" s="130">
        <v>191245.11453783142</v>
      </c>
      <c r="Q19" s="92"/>
      <c r="R19" s="156"/>
      <c r="S19" s="156"/>
    </row>
    <row r="20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 s="156"/>
      <c r="S20" s="156"/>
    </row>
    <row r="21" spans="1:22">
      <c r="A21" t="s">
        <v>121</v>
      </c>
      <c r="B21"/>
      <c r="C21"/>
      <c r="D21" s="130">
        <v>83688.773440000004</v>
      </c>
      <c r="E21" s="130">
        <v>59995.688329999997</v>
      </c>
      <c r="F21" s="130">
        <v>75839.020969999998</v>
      </c>
      <c r="G21" s="130">
        <v>131386.54339000001</v>
      </c>
      <c r="H21" s="130">
        <v>89605.11314999999</v>
      </c>
      <c r="I21"/>
      <c r="J21" s="143">
        <v>52986.727226981682</v>
      </c>
      <c r="K21" s="143" t="e">
        <v>#REF!</v>
      </c>
      <c r="L21" s="143">
        <v>87640.898071899399</v>
      </c>
      <c r="M21"/>
      <c r="N21" s="130">
        <v>88873.572289744741</v>
      </c>
      <c r="O21" s="130">
        <v>91415.024584085841</v>
      </c>
      <c r="P21" s="130">
        <v>90902.745960283515</v>
      </c>
      <c r="Q21" s="92"/>
      <c r="R21" s="156"/>
    </row>
    <row r="22" spans="1:22">
      <c r="A22" t="s">
        <v>120</v>
      </c>
      <c r="B22"/>
      <c r="C22"/>
      <c r="D22" s="119">
        <v>94019.736879999968</v>
      </c>
      <c r="E22" s="119">
        <v>93512.697209999984</v>
      </c>
      <c r="F22" s="119">
        <v>95129.618210000001</v>
      </c>
      <c r="G22" s="119">
        <v>98618.675320000009</v>
      </c>
      <c r="H22" s="119">
        <v>101126.41743</v>
      </c>
      <c r="I22"/>
      <c r="J22" s="101">
        <v>101818.65515379183</v>
      </c>
      <c r="K22" s="101" t="e">
        <v>#REF!</v>
      </c>
      <c r="L22" s="101">
        <v>100181.1151471117</v>
      </c>
      <c r="M22"/>
      <c r="N22" s="119">
        <v>100211.59877404809</v>
      </c>
      <c r="O22" s="119">
        <v>100280.65043195144</v>
      </c>
      <c r="P22" s="119">
        <v>100342.36857754791</v>
      </c>
      <c r="Q22" s="92"/>
    </row>
    <row r="23" spans="1:22">
      <c r="A23"/>
      <c r="B23"/>
      <c r="C23"/>
      <c r="D23" s="101"/>
      <c r="E23" s="101"/>
      <c r="F23" s="101"/>
      <c r="G23" s="101"/>
      <c r="H23" s="101"/>
      <c r="I23"/>
      <c r="J23" s="132"/>
      <c r="K23" s="132"/>
      <c r="L23" s="132"/>
      <c r="M23"/>
      <c r="N23" s="101"/>
      <c r="O23" s="101"/>
      <c r="P23" s="101"/>
      <c r="Q23" s="92"/>
    </row>
    <row r="24" spans="1:22">
      <c r="A24" t="s">
        <v>1</v>
      </c>
      <c r="B24"/>
      <c r="C24"/>
      <c r="D24" s="101"/>
      <c r="E24" s="101"/>
      <c r="F24" s="101"/>
      <c r="G24" s="101"/>
      <c r="H24" s="101"/>
      <c r="I24"/>
      <c r="J24" s="132"/>
      <c r="K24" s="132"/>
      <c r="L24" s="132"/>
      <c r="M24"/>
      <c r="N24" s="101"/>
      <c r="O24" s="101"/>
      <c r="P24" s="101"/>
      <c r="Q24" s="92"/>
    </row>
    <row r="25" spans="1:22">
      <c r="A25"/>
      <c r="B25" t="s">
        <v>119</v>
      </c>
      <c r="C25"/>
      <c r="D25" s="130">
        <v>18980.651689999999</v>
      </c>
      <c r="E25" s="130">
        <v>15673.209889999998</v>
      </c>
      <c r="F25" s="130">
        <v>19494.66142</v>
      </c>
      <c r="G25" s="130">
        <v>17205.122779999998</v>
      </c>
      <c r="H25" s="130">
        <v>17558.368910000005</v>
      </c>
      <c r="I25"/>
      <c r="J25" s="141">
        <v>17683.099015571723</v>
      </c>
      <c r="K25" s="141" t="e">
        <v>#REF!</v>
      </c>
      <c r="L25" s="141">
        <v>15067.415130294532</v>
      </c>
      <c r="M25"/>
      <c r="N25" s="130">
        <v>21185.784217779419</v>
      </c>
      <c r="O25" s="130">
        <v>21882.346797742121</v>
      </c>
      <c r="P25" s="130">
        <v>22658.281028278168</v>
      </c>
      <c r="Q25" s="92"/>
      <c r="V25" s="5"/>
    </row>
    <row r="26" spans="1:22">
      <c r="A26"/>
      <c r="B26" t="s">
        <v>118</v>
      </c>
      <c r="C26"/>
      <c r="D26" s="130">
        <v>12486.837700000002</v>
      </c>
      <c r="E26" s="130">
        <v>12950.359359999999</v>
      </c>
      <c r="F26" s="130">
        <v>13806.151380000001</v>
      </c>
      <c r="G26" s="130">
        <v>12755.101409999999</v>
      </c>
      <c r="H26" s="130">
        <v>13457.790369999999</v>
      </c>
      <c r="I26"/>
      <c r="J26" s="141">
        <v>15853.827764478172</v>
      </c>
      <c r="K26" s="141" t="e">
        <v>#REF!</v>
      </c>
      <c r="L26" s="141">
        <v>18251.30939974916</v>
      </c>
      <c r="M26"/>
      <c r="N26" s="130">
        <v>15596.787294080097</v>
      </c>
      <c r="O26" s="130">
        <v>16109.590515571257</v>
      </c>
      <c r="P26" s="130">
        <v>16680.826445450602</v>
      </c>
      <c r="Q26" s="92"/>
      <c r="S26" s="157"/>
      <c r="T26" s="157"/>
      <c r="U26" s="157"/>
    </row>
    <row r="27" spans="1:22">
      <c r="A27"/>
      <c r="B27" t="s">
        <v>117</v>
      </c>
      <c r="C27"/>
      <c r="D27" s="130">
        <v>20422.628650000002</v>
      </c>
      <c r="E27" s="130">
        <v>20485.27578</v>
      </c>
      <c r="F27" s="130">
        <v>21285.406749999998</v>
      </c>
      <c r="G27" s="130">
        <v>19950.181109999998</v>
      </c>
      <c r="H27" s="130">
        <v>19461.752639999999</v>
      </c>
      <c r="I27"/>
      <c r="J27" s="141">
        <v>19915.761448384303</v>
      </c>
      <c r="K27" s="141" t="e">
        <v>#REF!</v>
      </c>
      <c r="L27" s="141">
        <v>22028.374895356475</v>
      </c>
      <c r="M27"/>
      <c r="N27" s="130">
        <v>23309</v>
      </c>
      <c r="O27" s="130">
        <v>26684</v>
      </c>
      <c r="P27" s="130">
        <v>30972</v>
      </c>
      <c r="Q27" s="92"/>
    </row>
    <row r="28" spans="1:22">
      <c r="A28"/>
      <c r="B28" t="s">
        <v>116</v>
      </c>
      <c r="C28"/>
      <c r="D28" s="130">
        <v>8673.0926400000008</v>
      </c>
      <c r="E28" s="130">
        <v>9400.8409300000003</v>
      </c>
      <c r="F28" s="130">
        <v>10420.672829999998</v>
      </c>
      <c r="G28" s="130">
        <v>10661.02736</v>
      </c>
      <c r="H28" s="130">
        <v>10667.04888</v>
      </c>
      <c r="I28"/>
      <c r="J28" s="143">
        <v>12842.194805499708</v>
      </c>
      <c r="K28" s="143" t="e">
        <v>#REF!</v>
      </c>
      <c r="L28" s="143">
        <v>13803.542573109646</v>
      </c>
      <c r="M28"/>
      <c r="N28" s="130">
        <v>14412</v>
      </c>
      <c r="O28" s="130">
        <v>16062</v>
      </c>
      <c r="P28" s="130">
        <v>17030</v>
      </c>
      <c r="Q28" s="92"/>
    </row>
    <row r="29" spans="1:22">
      <c r="A29" t="s">
        <v>115</v>
      </c>
      <c r="B29"/>
      <c r="C29"/>
      <c r="D29" s="119">
        <v>60563.210680000004</v>
      </c>
      <c r="E29" s="119">
        <v>58509.685959999995</v>
      </c>
      <c r="F29" s="119">
        <v>65006.89237999999</v>
      </c>
      <c r="G29" s="119">
        <v>60571.432659999999</v>
      </c>
      <c r="H29" s="119">
        <v>61144.960800000001</v>
      </c>
      <c r="I29"/>
      <c r="J29" s="101">
        <v>66294.883033933904</v>
      </c>
      <c r="K29" s="101" t="e">
        <v>#REF!</v>
      </c>
      <c r="L29" s="101">
        <v>69150.641998509818</v>
      </c>
      <c r="M29"/>
      <c r="N29" s="161">
        <f>SUM(N25:N28)</f>
        <v>74503.571511859511</v>
      </c>
      <c r="O29" s="161">
        <f>SUM(O25:O28)</f>
        <v>80737.937313313378</v>
      </c>
      <c r="P29" s="161">
        <f>SUM(P25:P28)</f>
        <v>87341.107473728771</v>
      </c>
    </row>
    <row r="30" spans="1:22">
      <c r="A30"/>
      <c r="B30"/>
      <c r="C30"/>
      <c r="D30" s="142"/>
      <c r="E30" s="142"/>
      <c r="F30" s="142"/>
      <c r="G30" s="142"/>
      <c r="H30" s="142"/>
      <c r="I30"/>
      <c r="J30" s="144"/>
      <c r="K30" s="144"/>
      <c r="L30" s="144"/>
      <c r="M30"/>
      <c r="N30" s="142"/>
      <c r="O30" s="142"/>
      <c r="P30" s="142"/>
    </row>
    <row r="31" spans="1:22">
      <c r="A31" t="s">
        <v>114</v>
      </c>
      <c r="B31"/>
      <c r="C31"/>
      <c r="D31" s="101">
        <v>33456.526199999964</v>
      </c>
      <c r="E31" s="101">
        <v>35003.011249999989</v>
      </c>
      <c r="F31" s="101">
        <v>30122.72583000001</v>
      </c>
      <c r="G31" s="101">
        <v>38047.242660000011</v>
      </c>
      <c r="H31" s="101">
        <v>39981.456630000001</v>
      </c>
      <c r="I31"/>
      <c r="J31" s="101">
        <v>35523.772119857924</v>
      </c>
      <c r="K31" s="101" t="e">
        <v>#REF!</v>
      </c>
      <c r="L31" s="101">
        <v>31030.473148601886</v>
      </c>
      <c r="M31"/>
      <c r="N31" s="101">
        <f>+N22-N29</f>
        <v>25708.027262188582</v>
      </c>
      <c r="O31" s="101">
        <f>+O22-O29</f>
        <v>19542.713118638057</v>
      </c>
      <c r="P31" s="101">
        <f>+P22-P29</f>
        <v>13001.261103819139</v>
      </c>
    </row>
    <row r="32" spans="1:22">
      <c r="A32"/>
      <c r="B32"/>
      <c r="C32"/>
      <c r="D32" s="101"/>
      <c r="E32" s="101"/>
      <c r="F32" s="101"/>
      <c r="G32" s="101"/>
      <c r="H32" s="101"/>
      <c r="I32"/>
      <c r="J32" s="132"/>
      <c r="K32" s="132"/>
      <c r="L32" s="132"/>
      <c r="M32"/>
      <c r="N32" s="101"/>
      <c r="O32" s="101"/>
      <c r="P32" s="101"/>
    </row>
    <row r="33" spans="1:18">
      <c r="A33" t="s">
        <v>113</v>
      </c>
      <c r="B33"/>
      <c r="C33"/>
      <c r="D33" s="101"/>
      <c r="E33" s="101"/>
      <c r="F33" s="101"/>
      <c r="G33" s="101"/>
      <c r="H33" s="101"/>
      <c r="I33"/>
      <c r="J33" s="132"/>
      <c r="K33" s="132"/>
      <c r="L33" s="132"/>
      <c r="M33"/>
      <c r="N33" s="101"/>
      <c r="O33" s="101"/>
      <c r="P33" s="101"/>
    </row>
    <row r="34" spans="1:18">
      <c r="A34"/>
      <c r="B34" t="s">
        <v>112</v>
      </c>
      <c r="C34"/>
      <c r="D34" s="130">
        <v>31.29035</v>
      </c>
      <c r="E34" s="130">
        <v>38.990180000000002</v>
      </c>
      <c r="F34" s="130">
        <v>55.492930000000001</v>
      </c>
      <c r="G34" s="130">
        <v>178.97017</v>
      </c>
      <c r="H34" s="130">
        <v>239.88788000000005</v>
      </c>
      <c r="I34"/>
      <c r="J34" s="130">
        <v>239.88788000000005</v>
      </c>
      <c r="K34" s="132" t="e">
        <v>#REF!</v>
      </c>
      <c r="L34" s="130">
        <v>239.88788000000005</v>
      </c>
      <c r="M34"/>
      <c r="N34" s="130">
        <v>239.88788000000005</v>
      </c>
      <c r="O34" s="130">
        <v>239.88788000000005</v>
      </c>
      <c r="P34" s="130">
        <v>239.88788000000005</v>
      </c>
      <c r="Q34" s="92"/>
    </row>
    <row r="35" spans="1:18">
      <c r="A35"/>
      <c r="B35" t="s">
        <v>111</v>
      </c>
      <c r="C35"/>
      <c r="D35" s="130">
        <v>3425.3495099999996</v>
      </c>
      <c r="E35" s="130">
        <v>3358.9845699999996</v>
      </c>
      <c r="F35" s="130">
        <v>1485.4601099999998</v>
      </c>
      <c r="G35" s="130">
        <v>4846.3270999999995</v>
      </c>
      <c r="H35" s="130">
        <v>3354.2897000000003</v>
      </c>
      <c r="I35"/>
      <c r="J35" s="130">
        <v>3354.2897000000003</v>
      </c>
      <c r="K35" s="132" t="e">
        <v>#REF!</v>
      </c>
      <c r="L35" s="130">
        <v>3000</v>
      </c>
      <c r="M35"/>
      <c r="N35" s="130">
        <v>3000</v>
      </c>
      <c r="O35" s="130">
        <v>3000</v>
      </c>
      <c r="P35" s="130">
        <v>3000</v>
      </c>
      <c r="R35" s="92"/>
    </row>
    <row r="36" spans="1:18">
      <c r="A36"/>
      <c r="B36" t="s">
        <v>169</v>
      </c>
      <c r="C36"/>
      <c r="D36" s="130">
        <v>-476.97109999999992</v>
      </c>
      <c r="E36" s="130">
        <v>-816.71387000000016</v>
      </c>
      <c r="F36" s="130">
        <v>-943.75879999999995</v>
      </c>
      <c r="G36" s="130">
        <v>-986.20681000000002</v>
      </c>
      <c r="H36" s="130">
        <v>-1030.68841</v>
      </c>
      <c r="I36"/>
      <c r="J36" s="130">
        <v>-1030.68841</v>
      </c>
      <c r="K36" s="132" t="e">
        <v>#REF!</v>
      </c>
      <c r="L36" s="130">
        <v>-1030.68841</v>
      </c>
      <c r="M36"/>
      <c r="N36" s="130">
        <v>-1030.68841</v>
      </c>
      <c r="O36" s="130">
        <v>-1030.68841</v>
      </c>
      <c r="P36" s="130">
        <v>-1030.68841</v>
      </c>
      <c r="R36" s="92"/>
    </row>
    <row r="37" spans="1:18">
      <c r="A37"/>
      <c r="B37" t="s">
        <v>170</v>
      </c>
      <c r="C37"/>
      <c r="D37" s="130">
        <v>647.49996999999973</v>
      </c>
      <c r="E37" s="130">
        <v>-105.59203999999998</v>
      </c>
      <c r="F37" s="130">
        <v>43.645400000000024</v>
      </c>
      <c r="G37" s="130">
        <v>332.40836000000013</v>
      </c>
      <c r="H37" s="130">
        <v>-182.90026000000012</v>
      </c>
      <c r="I37"/>
      <c r="J37" s="130">
        <v>-182.90026000000012</v>
      </c>
      <c r="K37" s="144" t="e">
        <v>#REF!</v>
      </c>
      <c r="L37" s="130">
        <v>-182.90026000000012</v>
      </c>
      <c r="M37"/>
      <c r="N37" s="130">
        <v>-182.90026000000012</v>
      </c>
      <c r="O37" s="130">
        <v>-182.90026000000012</v>
      </c>
      <c r="P37" s="130">
        <v>-182.90026000000012</v>
      </c>
      <c r="Q37" s="92"/>
    </row>
    <row r="38" spans="1:18">
      <c r="A38" t="s">
        <v>110</v>
      </c>
      <c r="B38"/>
      <c r="C38"/>
      <c r="D38" s="119">
        <v>3627.1687299999999</v>
      </c>
      <c r="E38" s="119">
        <v>2475.6688399999994</v>
      </c>
      <c r="F38" s="119">
        <v>640.83963999999992</v>
      </c>
      <c r="G38" s="119">
        <v>4371.4988199999989</v>
      </c>
      <c r="H38" s="119">
        <v>2380.5889100000004</v>
      </c>
      <c r="I38"/>
      <c r="J38" s="119">
        <v>2380.5889100000004</v>
      </c>
      <c r="K38" s="119">
        <v>0</v>
      </c>
      <c r="L38" s="119">
        <v>2026.2992100000004</v>
      </c>
      <c r="M38"/>
      <c r="N38" s="119">
        <f>SUM(N34:N37)</f>
        <v>2026.2992100000004</v>
      </c>
      <c r="O38" s="119">
        <f t="shared" ref="O38:P38" si="0">SUM(O34:O37)</f>
        <v>2026.2992100000004</v>
      </c>
      <c r="P38" s="119">
        <f t="shared" si="0"/>
        <v>2026.2992100000004</v>
      </c>
    </row>
    <row r="39" spans="1:18">
      <c r="A39"/>
      <c r="B39"/>
      <c r="C39"/>
      <c r="D39" s="101"/>
      <c r="E39" s="101"/>
      <c r="F39" s="101"/>
      <c r="G39" s="101"/>
      <c r="H39" s="101"/>
      <c r="I39"/>
      <c r="J39" s="132"/>
      <c r="K39" s="132"/>
      <c r="L39" s="132"/>
      <c r="M39"/>
      <c r="N39" s="101"/>
      <c r="O39" s="101"/>
      <c r="P39" s="101"/>
    </row>
    <row r="40" spans="1:18">
      <c r="A40" t="s">
        <v>109</v>
      </c>
      <c r="B40"/>
      <c r="C40"/>
      <c r="D40" s="101"/>
      <c r="E40" s="101"/>
      <c r="F40" s="101"/>
      <c r="G40" s="101"/>
      <c r="H40" s="101"/>
      <c r="I40"/>
      <c r="J40" s="132"/>
      <c r="K40" s="132"/>
      <c r="L40" s="132"/>
      <c r="M40"/>
      <c r="N40" s="101"/>
      <c r="O40" s="101"/>
      <c r="P40" s="101"/>
    </row>
    <row r="41" spans="1:18">
      <c r="A41" t="s">
        <v>108</v>
      </c>
      <c r="B41"/>
      <c r="C41"/>
      <c r="D41" s="133">
        <v>9455.5509100000017</v>
      </c>
      <c r="E41" s="133">
        <v>9366.1394500000006</v>
      </c>
      <c r="F41" s="133">
        <v>9702.3069600000017</v>
      </c>
      <c r="G41" s="133">
        <v>10832.514029999998</v>
      </c>
      <c r="H41" s="133">
        <v>10252.649559999998</v>
      </c>
      <c r="I41"/>
      <c r="J41" s="134">
        <v>9867.2166636814873</v>
      </c>
      <c r="K41" s="135" t="e">
        <v>#REF!</v>
      </c>
      <c r="L41" s="134">
        <v>10240.350393355569</v>
      </c>
      <c r="M41"/>
      <c r="N41" s="181">
        <v>11222.010777574151</v>
      </c>
      <c r="O41" s="181">
        <v>12056.372438000402</v>
      </c>
      <c r="P41" s="181">
        <v>12885.271329814861</v>
      </c>
      <c r="Q41" s="92"/>
    </row>
    <row r="42" spans="1:18">
      <c r="A42" t="s">
        <v>107</v>
      </c>
      <c r="B42"/>
      <c r="C42"/>
      <c r="D42" s="136">
        <v>27628.14401999996</v>
      </c>
      <c r="E42" s="136">
        <v>28112.540639999985</v>
      </c>
      <c r="F42" s="136">
        <v>21061.258510000007</v>
      </c>
      <c r="G42" s="136">
        <v>31586.227450000013</v>
      </c>
      <c r="H42" s="136">
        <v>32109.395980000001</v>
      </c>
      <c r="I42"/>
      <c r="J42" s="136">
        <v>28037.144366176435</v>
      </c>
      <c r="K42" s="136" t="e">
        <v>#REF!</v>
      </c>
      <c r="L42" s="136">
        <v>22816.421965246314</v>
      </c>
      <c r="M42"/>
      <c r="N42" s="136">
        <f>+N31+N38-N41</f>
        <v>16512.31569461443</v>
      </c>
      <c r="O42" s="136">
        <f>+O31+O38-O41</f>
        <v>9512.6398906376562</v>
      </c>
      <c r="P42" s="136">
        <f>+P31+P38-P41</f>
        <v>2142.288984004279</v>
      </c>
    </row>
    <row r="43" spans="1:18">
      <c r="A43"/>
      <c r="B43" t="s">
        <v>106</v>
      </c>
      <c r="C43"/>
      <c r="D43" s="133">
        <v>6288.4629999999997</v>
      </c>
      <c r="E43" s="133">
        <v>3380.3330000000001</v>
      </c>
      <c r="F43" s="133">
        <v>3870.1726900000003</v>
      </c>
      <c r="G43" s="133">
        <v>5162.7196800000011</v>
      </c>
      <c r="H43" s="133">
        <v>607.32712000000004</v>
      </c>
      <c r="I43"/>
      <c r="J43" s="136">
        <v>6995.2675193610203</v>
      </c>
      <c r="K43" s="136" t="e">
        <v>#REF!</v>
      </c>
      <c r="L43" s="136">
        <v>5692.6972803289555</v>
      </c>
      <c r="M43"/>
      <c r="N43" s="136">
        <f>N42*(ROUND(0.05+0.21*(1-0.05),5))</f>
        <v>4119.8227658063006</v>
      </c>
      <c r="O43" s="136">
        <f t="shared" ref="O43:P43" si="1">O42*(ROUND(0.05+0.21*(1-0.05),5))</f>
        <v>2373.4036527140952</v>
      </c>
      <c r="P43" s="136">
        <f t="shared" si="1"/>
        <v>534.50110150906755</v>
      </c>
    </row>
    <row r="44" spans="1:18">
      <c r="A44"/>
      <c r="B44"/>
      <c r="C44"/>
      <c r="D44" s="101"/>
      <c r="E44" s="101"/>
      <c r="F44" s="101"/>
      <c r="G44" s="101"/>
      <c r="H44" s="101"/>
      <c r="I44"/>
      <c r="J44" s="132"/>
      <c r="K44" s="132"/>
      <c r="L44" s="132"/>
      <c r="M44"/>
      <c r="N44" s="101"/>
      <c r="O44" s="101"/>
      <c r="P44" s="101"/>
    </row>
    <row r="45" spans="1:18" ht="15.75" thickBot="1">
      <c r="A45" t="s">
        <v>65</v>
      </c>
      <c r="B45"/>
      <c r="C45"/>
      <c r="D45" s="145">
        <f>+D42-D43</f>
        <v>21339.68101999996</v>
      </c>
      <c r="E45" s="145">
        <f>+E42-E43</f>
        <v>24732.207639999986</v>
      </c>
      <c r="F45" s="145">
        <f>+F42-F43</f>
        <v>17191.085820000008</v>
      </c>
      <c r="G45" s="145">
        <f>+G42-G43</f>
        <v>26423.507770000011</v>
      </c>
      <c r="H45" s="145">
        <f>+H42-H43</f>
        <v>31502.068859999999</v>
      </c>
      <c r="I45"/>
      <c r="J45" s="145">
        <f>+J42-J43</f>
        <v>21041.876846815416</v>
      </c>
      <c r="K45" s="145"/>
      <c r="L45" s="145">
        <f>+L42-L43</f>
        <v>17123.724684917361</v>
      </c>
      <c r="M45"/>
      <c r="N45" s="145">
        <f>+N42-N43</f>
        <v>12392.492928808129</v>
      </c>
      <c r="O45" s="145">
        <f>+O42-O43</f>
        <v>7139.236237923561</v>
      </c>
      <c r="P45" s="145">
        <f>+P42-P43</f>
        <v>1607.7878824952113</v>
      </c>
    </row>
    <row r="46" spans="1:18" ht="15.75" thickTop="1">
      <c r="C46" s="5"/>
      <c r="D46" s="91"/>
      <c r="E46" s="91"/>
      <c r="F46" s="91"/>
      <c r="G46" s="91"/>
      <c r="H46" s="91"/>
      <c r="I46"/>
      <c r="J46" s="91"/>
      <c r="K46" s="91"/>
      <c r="L46" s="91"/>
      <c r="M46"/>
      <c r="N46" s="91"/>
      <c r="O46" s="91"/>
      <c r="P46" s="91"/>
      <c r="Q46" s="91"/>
    </row>
    <row r="47" spans="1:18">
      <c r="A47" s="5"/>
      <c r="B47" s="90"/>
      <c r="C47" s="5"/>
      <c r="D47" s="5"/>
      <c r="E47" s="5"/>
      <c r="F47" s="5"/>
      <c r="G47" s="5"/>
      <c r="H47" s="5"/>
      <c r="I47"/>
      <c r="J47" s="5"/>
      <c r="K47" s="5"/>
      <c r="L47" s="5"/>
      <c r="M47"/>
      <c r="N47" s="160"/>
      <c r="O47" s="160"/>
      <c r="P47" s="160"/>
    </row>
    <row r="48" spans="1:18">
      <c r="A48" s="5"/>
      <c r="B48" s="90"/>
      <c r="C48" s="5"/>
      <c r="D48" s="5"/>
      <c r="E48" s="5"/>
      <c r="F48" s="5"/>
      <c r="G48" s="5"/>
      <c r="H48" s="5"/>
      <c r="I48" s="5"/>
      <c r="J48" s="5"/>
      <c r="K48" s="5"/>
      <c r="L48" s="5"/>
      <c r="M48"/>
      <c r="N48" s="5"/>
      <c r="O48" s="5"/>
      <c r="P48" s="5"/>
      <c r="Q48" s="89"/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Q49" s="89"/>
      <c r="R49" s="88"/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Q50" s="89"/>
      <c r="R50" s="88"/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Q53" s="88"/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88"/>
      <c r="O55" s="88"/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88"/>
      <c r="O56" s="88"/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</sheetData>
  <mergeCells count="6">
    <mergeCell ref="D10:H10"/>
    <mergeCell ref="A1:P1"/>
    <mergeCell ref="A2:P2"/>
    <mergeCell ref="A3:P3"/>
    <mergeCell ref="A4:P4"/>
    <mergeCell ref="A5:P5"/>
  </mergeCells>
  <printOptions horizontalCentered="1"/>
  <pageMargins left="0.5" right="0.5" top="0.66" bottom="0.5" header="0.5" footer="0.5"/>
  <pageSetup scale="70" orientation="landscape" verticalDpi="300" r:id="rId1"/>
  <headerFooter alignWithMargins="0">
    <oddFooter>&amp;RSchedule &amp;A
Page &amp;P of &amp;N</oddFooter>
  </headerFooter>
  <ignoredErrors>
    <ignoredError sqref="O13:P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C5D4-89EF-41CF-8ACE-92449411FE1A}">
  <sheetPr>
    <pageSetUpPr fitToPage="1"/>
  </sheetPr>
  <dimension ref="A1:U1579"/>
  <sheetViews>
    <sheetView zoomScale="80" zoomScaleNormal="80" workbookViewId="0">
      <pane xSplit="6" ySplit="6" topLeftCell="G223" activePane="bottomRight" state="frozen"/>
      <selection pane="topRight" activeCell="G1" sqref="G1"/>
      <selection pane="bottomLeft" activeCell="A7" sqref="A7"/>
      <selection pane="bottomRight" activeCell="K254" sqref="K254"/>
    </sheetView>
  </sheetViews>
  <sheetFormatPr defaultColWidth="7.28515625" defaultRowHeight="12.75"/>
  <cols>
    <col min="1" max="1" width="5.42578125" style="163" customWidth="1"/>
    <col min="2" max="2" width="22.42578125" style="163" customWidth="1"/>
    <col min="3" max="3" width="8.42578125" style="163" bestFit="1" customWidth="1"/>
    <col min="4" max="4" width="32.42578125" style="164" customWidth="1"/>
    <col min="5" max="5" width="12.42578125" style="163" bestFit="1" customWidth="1"/>
    <col min="6" max="6" width="43.140625" style="164" bestFit="1" customWidth="1"/>
    <col min="7" max="19" width="14.28515625" style="165" bestFit="1" customWidth="1"/>
    <col min="20" max="20" width="13.42578125" style="165" bestFit="1" customWidth="1"/>
    <col min="21" max="21" width="11.7109375" style="164" bestFit="1" customWidth="1"/>
    <col min="22" max="16384" width="7.28515625" style="164"/>
  </cols>
  <sheetData>
    <row r="1" spans="1:21">
      <c r="A1" s="162" t="s">
        <v>179</v>
      </c>
    </row>
    <row r="2" spans="1:21">
      <c r="A2" s="162" t="s">
        <v>180</v>
      </c>
    </row>
    <row r="3" spans="1:21">
      <c r="A3" s="162" t="s">
        <v>687</v>
      </c>
    </row>
    <row r="5" spans="1:21"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</row>
    <row r="6" spans="1:21" s="168" customFormat="1">
      <c r="A6" s="166" t="s">
        <v>181</v>
      </c>
      <c r="B6" s="166" t="s">
        <v>182</v>
      </c>
      <c r="C6" s="166" t="s">
        <v>4</v>
      </c>
      <c r="D6" s="166" t="s">
        <v>183</v>
      </c>
      <c r="E6" s="166" t="s">
        <v>184</v>
      </c>
      <c r="F6" s="166" t="s">
        <v>185</v>
      </c>
      <c r="G6" s="166" t="s">
        <v>674</v>
      </c>
      <c r="H6" s="166" t="s">
        <v>675</v>
      </c>
      <c r="I6" s="166" t="s">
        <v>676</v>
      </c>
      <c r="J6" s="166" t="s">
        <v>677</v>
      </c>
      <c r="K6" s="166" t="s">
        <v>678</v>
      </c>
      <c r="L6" s="166" t="s">
        <v>679</v>
      </c>
      <c r="M6" s="166" t="s">
        <v>680</v>
      </c>
      <c r="N6" s="166" t="s">
        <v>681</v>
      </c>
      <c r="O6" s="166" t="s">
        <v>682</v>
      </c>
      <c r="P6" s="166" t="s">
        <v>683</v>
      </c>
      <c r="Q6" s="166" t="s">
        <v>684</v>
      </c>
      <c r="R6" s="166" t="s">
        <v>685</v>
      </c>
      <c r="S6" s="166" t="s">
        <v>686</v>
      </c>
      <c r="T6" s="167"/>
      <c r="U6" s="168" t="s">
        <v>635</v>
      </c>
    </row>
    <row r="7" spans="1:21">
      <c r="A7" s="163" t="s">
        <v>186</v>
      </c>
      <c r="B7" s="169" t="s">
        <v>187</v>
      </c>
      <c r="C7" s="163" t="s">
        <v>188</v>
      </c>
      <c r="D7" s="164" t="s">
        <v>189</v>
      </c>
      <c r="E7" s="163" t="s">
        <v>190</v>
      </c>
      <c r="F7" s="164" t="s">
        <v>191</v>
      </c>
      <c r="G7" s="165">
        <v>-44369.3</v>
      </c>
      <c r="H7" s="165">
        <v>-44369.3</v>
      </c>
      <c r="I7" s="165">
        <v>-44369.3</v>
      </c>
      <c r="J7" s="165">
        <v>-44369.3</v>
      </c>
      <c r="K7" s="165">
        <v>-44369.3</v>
      </c>
      <c r="L7" s="165">
        <v>-44369.3</v>
      </c>
      <c r="M7" s="165">
        <v>-44369.3</v>
      </c>
      <c r="N7" s="165">
        <v>-44369.3</v>
      </c>
      <c r="O7" s="165">
        <v>-44369.3</v>
      </c>
      <c r="P7" s="165">
        <v>-44369.3</v>
      </c>
      <c r="Q7" s="165">
        <v>-44369.3</v>
      </c>
      <c r="R7" s="165">
        <v>-44369.3</v>
      </c>
      <c r="S7" s="165">
        <v>-44369.3</v>
      </c>
      <c r="U7" s="164" t="s">
        <v>636</v>
      </c>
    </row>
    <row r="8" spans="1:21">
      <c r="A8" s="163" t="s">
        <v>186</v>
      </c>
      <c r="B8" s="169" t="s">
        <v>187</v>
      </c>
      <c r="C8" s="163" t="s">
        <v>188</v>
      </c>
      <c r="D8" s="164" t="s">
        <v>189</v>
      </c>
      <c r="E8" s="163" t="s">
        <v>192</v>
      </c>
      <c r="F8" s="164" t="s">
        <v>193</v>
      </c>
      <c r="G8" s="165">
        <v>44369.3</v>
      </c>
      <c r="H8" s="165">
        <v>44369.3</v>
      </c>
      <c r="I8" s="165">
        <v>44369.3</v>
      </c>
      <c r="J8" s="165">
        <v>44369.3</v>
      </c>
      <c r="K8" s="165">
        <v>44369.3</v>
      </c>
      <c r="L8" s="165">
        <v>44369.3</v>
      </c>
      <c r="M8" s="165">
        <v>44369.3</v>
      </c>
      <c r="N8" s="165">
        <v>44369.3</v>
      </c>
      <c r="O8" s="165">
        <v>44369.3</v>
      </c>
      <c r="P8" s="165">
        <v>44369.3</v>
      </c>
      <c r="Q8" s="165">
        <v>44369.3</v>
      </c>
      <c r="R8" s="165">
        <v>44369.3</v>
      </c>
      <c r="S8" s="165">
        <v>44369.3</v>
      </c>
    </row>
    <row r="9" spans="1:21">
      <c r="A9" s="163" t="s">
        <v>186</v>
      </c>
      <c r="B9" s="169" t="s">
        <v>187</v>
      </c>
      <c r="C9" s="163" t="s">
        <v>188</v>
      </c>
      <c r="D9" s="164" t="s">
        <v>189</v>
      </c>
      <c r="E9" s="163" t="s">
        <v>194</v>
      </c>
      <c r="F9" s="164" t="s">
        <v>195</v>
      </c>
      <c r="G9" s="165">
        <v>16619828.66</v>
      </c>
      <c r="H9" s="165">
        <v>16619828.66</v>
      </c>
      <c r="I9" s="165">
        <v>21850073.530000001</v>
      </c>
      <c r="J9" s="165">
        <v>22228435.960000001</v>
      </c>
      <c r="K9" s="165">
        <v>22259470.960000001</v>
      </c>
      <c r="L9" s="165">
        <v>22279990.109999999</v>
      </c>
      <c r="M9" s="165">
        <v>22317038.550000001</v>
      </c>
      <c r="N9" s="165">
        <v>22317038.550000001</v>
      </c>
      <c r="O9" s="165">
        <v>22270844.260000002</v>
      </c>
      <c r="P9" s="165">
        <v>22281605.199999999</v>
      </c>
      <c r="Q9" s="165">
        <v>22351852.02</v>
      </c>
      <c r="R9" s="165">
        <v>22351852.02</v>
      </c>
      <c r="S9" s="165">
        <v>22351852.02</v>
      </c>
    </row>
    <row r="10" spans="1:21">
      <c r="A10" s="163" t="s">
        <v>186</v>
      </c>
      <c r="B10" s="169" t="s">
        <v>187</v>
      </c>
      <c r="C10" s="163" t="s">
        <v>188</v>
      </c>
      <c r="D10" s="164" t="s">
        <v>189</v>
      </c>
      <c r="E10" s="163" t="s">
        <v>196</v>
      </c>
      <c r="F10" s="164" t="s">
        <v>197</v>
      </c>
      <c r="G10" s="165">
        <v>33161239.399999999</v>
      </c>
      <c r="H10" s="165">
        <v>33161239.399999999</v>
      </c>
      <c r="I10" s="165">
        <v>33161239.399999999</v>
      </c>
      <c r="J10" s="165">
        <v>33121946.239999998</v>
      </c>
      <c r="K10" s="165">
        <v>33121946.239999998</v>
      </c>
      <c r="L10" s="165">
        <v>33121946.239999998</v>
      </c>
      <c r="M10" s="165">
        <v>33121946.239999998</v>
      </c>
      <c r="N10" s="165">
        <v>33121946.239999998</v>
      </c>
      <c r="O10" s="165">
        <v>33121946.239999998</v>
      </c>
      <c r="P10" s="165">
        <v>33121946.239999998</v>
      </c>
      <c r="Q10" s="165">
        <v>33121946.239999998</v>
      </c>
      <c r="R10" s="165">
        <v>33121946.239999998</v>
      </c>
      <c r="S10" s="165">
        <v>33121946.239999998</v>
      </c>
    </row>
    <row r="11" spans="1:21">
      <c r="A11" s="163" t="s">
        <v>186</v>
      </c>
      <c r="B11" s="169" t="s">
        <v>187</v>
      </c>
      <c r="C11" s="163" t="s">
        <v>188</v>
      </c>
      <c r="D11" s="164" t="s">
        <v>189</v>
      </c>
      <c r="E11" s="163" t="s">
        <v>198</v>
      </c>
      <c r="F11" s="164" t="s">
        <v>199</v>
      </c>
      <c r="G11" s="165">
        <v>804666824.48000002</v>
      </c>
      <c r="H11" s="165">
        <v>805744733.63999999</v>
      </c>
      <c r="I11" s="165">
        <v>811779117.14999998</v>
      </c>
      <c r="J11" s="165">
        <v>826325539.29999995</v>
      </c>
      <c r="K11" s="165">
        <v>825260971.15999997</v>
      </c>
      <c r="L11" s="165">
        <v>826960600.38</v>
      </c>
      <c r="M11" s="165">
        <v>829748781.48000002</v>
      </c>
      <c r="N11" s="165">
        <v>831239699.22000003</v>
      </c>
      <c r="O11" s="165">
        <v>836261499.34000003</v>
      </c>
      <c r="P11" s="165">
        <v>837704914.36000001</v>
      </c>
      <c r="Q11" s="165">
        <v>842493145.88999999</v>
      </c>
      <c r="R11" s="165">
        <v>844981813.09000003</v>
      </c>
      <c r="S11" s="165">
        <v>846772483.42999995</v>
      </c>
    </row>
    <row r="12" spans="1:21">
      <c r="A12" s="163" t="s">
        <v>186</v>
      </c>
      <c r="B12" s="169" t="s">
        <v>187</v>
      </c>
      <c r="C12" s="163" t="s">
        <v>188</v>
      </c>
      <c r="D12" s="164" t="s">
        <v>189</v>
      </c>
      <c r="E12" s="163" t="s">
        <v>200</v>
      </c>
      <c r="F12" s="164" t="s">
        <v>201</v>
      </c>
      <c r="G12" s="165">
        <v>23872146.109999999</v>
      </c>
      <c r="H12" s="165">
        <v>24081570.629999999</v>
      </c>
      <c r="I12" s="165">
        <v>24305511.899999999</v>
      </c>
      <c r="J12" s="165">
        <v>24381837.190000001</v>
      </c>
      <c r="K12" s="165">
        <v>24382640.309999999</v>
      </c>
      <c r="L12" s="165">
        <v>24325483.91</v>
      </c>
      <c r="M12" s="165">
        <v>24472547.370000001</v>
      </c>
      <c r="N12" s="165">
        <v>24680095.460000001</v>
      </c>
      <c r="O12" s="165">
        <v>24725544.440000001</v>
      </c>
      <c r="P12" s="165">
        <v>24872313.91</v>
      </c>
      <c r="Q12" s="165">
        <v>24963095.559999999</v>
      </c>
      <c r="R12" s="165">
        <v>24965841.690000001</v>
      </c>
      <c r="S12" s="165">
        <v>24966525.550000001</v>
      </c>
    </row>
    <row r="13" spans="1:21">
      <c r="A13" s="163" t="s">
        <v>186</v>
      </c>
      <c r="B13" s="169" t="s">
        <v>187</v>
      </c>
      <c r="C13" s="163" t="s">
        <v>202</v>
      </c>
      <c r="D13" s="164" t="s">
        <v>203</v>
      </c>
      <c r="E13" s="163" t="s">
        <v>204</v>
      </c>
      <c r="F13" s="164" t="s">
        <v>205</v>
      </c>
      <c r="G13" s="165">
        <v>56452871.190000005</v>
      </c>
      <c r="H13" s="165">
        <v>56772054.660000004</v>
      </c>
      <c r="I13" s="165">
        <v>57131409.320000008</v>
      </c>
      <c r="J13" s="165">
        <v>57493354.030000009</v>
      </c>
      <c r="K13" s="165">
        <v>57835166.370000005</v>
      </c>
      <c r="L13" s="165">
        <v>58173651.000000007</v>
      </c>
      <c r="M13" s="165">
        <v>58615834.130000003</v>
      </c>
      <c r="N13" s="165">
        <v>58878163.360000007</v>
      </c>
      <c r="O13" s="165">
        <v>59228621.620000005</v>
      </c>
      <c r="P13" s="165">
        <v>59578857.760000005</v>
      </c>
      <c r="Q13" s="165">
        <v>59913455.750000007</v>
      </c>
      <c r="R13" s="165">
        <v>60436604.760000005</v>
      </c>
      <c r="S13" s="170">
        <v>60774180.090000004</v>
      </c>
    </row>
    <row r="14" spans="1:21">
      <c r="A14" s="163" t="s">
        <v>186</v>
      </c>
      <c r="B14" s="169" t="s">
        <v>187</v>
      </c>
      <c r="C14" s="163" t="s">
        <v>202</v>
      </c>
      <c r="D14" s="164" t="s">
        <v>203</v>
      </c>
      <c r="E14" s="163" t="s">
        <v>206</v>
      </c>
      <c r="F14" s="164" t="s">
        <v>207</v>
      </c>
      <c r="G14" s="165">
        <v>-241647.22</v>
      </c>
      <c r="H14" s="165">
        <v>-204852.04</v>
      </c>
      <c r="I14" s="165">
        <v>-107299.08</v>
      </c>
      <c r="J14" s="165">
        <v>-68787.210000000006</v>
      </c>
      <c r="K14" s="165">
        <v>-9490.1200000000008</v>
      </c>
      <c r="L14" s="165">
        <v>75638.350000000006</v>
      </c>
      <c r="M14" s="165">
        <v>-237811.79</v>
      </c>
      <c r="N14" s="165">
        <v>-142858.25</v>
      </c>
      <c r="O14" s="165">
        <v>-91559.38</v>
      </c>
      <c r="P14" s="165">
        <v>-73723.350000000006</v>
      </c>
      <c r="Q14" s="165">
        <v>-9251.06</v>
      </c>
      <c r="R14" s="165">
        <v>-237664.94</v>
      </c>
      <c r="S14" s="170">
        <v>-232611.4</v>
      </c>
    </row>
    <row r="15" spans="1:21">
      <c r="A15" s="163" t="s">
        <v>186</v>
      </c>
      <c r="B15" s="169" t="s">
        <v>187</v>
      </c>
      <c r="C15" s="163" t="s">
        <v>202</v>
      </c>
      <c r="D15" s="164" t="s">
        <v>203</v>
      </c>
      <c r="E15" s="163" t="s">
        <v>208</v>
      </c>
      <c r="F15" s="164" t="s">
        <v>209</v>
      </c>
      <c r="G15" s="165">
        <v>1131.77</v>
      </c>
      <c r="H15" s="165">
        <v>1131.77</v>
      </c>
      <c r="I15" s="165">
        <v>1131.77</v>
      </c>
      <c r="J15" s="165">
        <v>1131.77</v>
      </c>
      <c r="K15" s="165">
        <v>1131.77</v>
      </c>
      <c r="L15" s="165">
        <v>1131.77</v>
      </c>
      <c r="M15" s="165">
        <v>1131.77</v>
      </c>
      <c r="N15" s="165">
        <v>1131.77</v>
      </c>
      <c r="O15" s="165">
        <v>1131.77</v>
      </c>
      <c r="P15" s="165">
        <v>1131.77</v>
      </c>
      <c r="Q15" s="165">
        <v>1131.77</v>
      </c>
      <c r="R15" s="165">
        <v>1131.77</v>
      </c>
      <c r="S15" s="170">
        <v>1131.77</v>
      </c>
    </row>
    <row r="16" spans="1:21">
      <c r="A16" s="163" t="s">
        <v>186</v>
      </c>
      <c r="B16" s="169" t="s">
        <v>187</v>
      </c>
      <c r="C16" s="163" t="s">
        <v>202</v>
      </c>
      <c r="D16" s="164" t="s">
        <v>203</v>
      </c>
      <c r="E16" s="163" t="s">
        <v>210</v>
      </c>
      <c r="F16" s="164" t="s">
        <v>211</v>
      </c>
      <c r="G16" s="165">
        <v>7738606.0999999996</v>
      </c>
      <c r="H16" s="165">
        <v>7796186.6799999997</v>
      </c>
      <c r="I16" s="165">
        <v>7861014.4500000002</v>
      </c>
      <c r="J16" s="165">
        <v>7928103.7199999997</v>
      </c>
      <c r="K16" s="165">
        <v>7989767.2999999998</v>
      </c>
      <c r="L16" s="165">
        <v>8053539.3300000001</v>
      </c>
      <c r="M16" s="165">
        <v>8139010.2999999998</v>
      </c>
      <c r="N16" s="165">
        <v>8188433.96</v>
      </c>
      <c r="O16" s="165">
        <v>8254460.2000000002</v>
      </c>
      <c r="P16" s="165">
        <v>8321797.0899999999</v>
      </c>
      <c r="Q16" s="165">
        <v>8384835.4800000004</v>
      </c>
      <c r="R16" s="165">
        <v>8483258.7300000004</v>
      </c>
      <c r="S16" s="170">
        <v>8549157.5700000003</v>
      </c>
    </row>
    <row r="17" spans="1:19">
      <c r="A17" s="163" t="s">
        <v>186</v>
      </c>
      <c r="B17" s="169" t="s">
        <v>187</v>
      </c>
      <c r="C17" s="163" t="s">
        <v>202</v>
      </c>
      <c r="D17" s="164" t="s">
        <v>203</v>
      </c>
      <c r="E17" s="163" t="s">
        <v>212</v>
      </c>
      <c r="F17" s="164" t="s">
        <v>213</v>
      </c>
      <c r="G17" s="165">
        <v>3092397.76</v>
      </c>
      <c r="H17" s="165">
        <v>3117932.43</v>
      </c>
      <c r="I17" s="165">
        <v>3146680.9</v>
      </c>
      <c r="J17" s="165">
        <v>3174894.42</v>
      </c>
      <c r="K17" s="165">
        <v>3202239.44</v>
      </c>
      <c r="L17" s="165">
        <v>3229318.51</v>
      </c>
      <c r="M17" s="165">
        <v>3263780.19</v>
      </c>
      <c r="N17" s="165">
        <v>3284766.71</v>
      </c>
      <c r="O17" s="165">
        <v>3312803.28</v>
      </c>
      <c r="P17" s="165">
        <v>3340218.41</v>
      </c>
      <c r="Q17" s="165">
        <v>3366986.05</v>
      </c>
      <c r="R17" s="165">
        <v>3408884.5</v>
      </c>
      <c r="S17" s="170">
        <v>3435460.64</v>
      </c>
    </row>
    <row r="18" spans="1:19">
      <c r="A18" s="163" t="s">
        <v>186</v>
      </c>
      <c r="B18" s="169" t="s">
        <v>187</v>
      </c>
      <c r="C18" s="163" t="s">
        <v>202</v>
      </c>
      <c r="D18" s="164" t="s">
        <v>203</v>
      </c>
      <c r="E18" s="163" t="s">
        <v>214</v>
      </c>
      <c r="F18" s="164" t="s">
        <v>215</v>
      </c>
      <c r="G18" s="165">
        <v>1644448.9</v>
      </c>
      <c r="H18" s="165">
        <v>1659240.49</v>
      </c>
      <c r="I18" s="165">
        <v>1679170.62</v>
      </c>
      <c r="J18" s="165">
        <v>1695747.87</v>
      </c>
      <c r="K18" s="165">
        <v>1713624.14</v>
      </c>
      <c r="L18" s="165">
        <v>1732909.67</v>
      </c>
      <c r="M18" s="165">
        <v>1730210.96</v>
      </c>
      <c r="N18" s="165">
        <v>1745966.09</v>
      </c>
      <c r="O18" s="165">
        <v>1761451.39</v>
      </c>
      <c r="P18" s="165">
        <v>1775559.13</v>
      </c>
      <c r="Q18" s="165">
        <v>1791598.59</v>
      </c>
      <c r="R18" s="165">
        <v>1797260.2</v>
      </c>
      <c r="S18" s="170">
        <v>1809615.68</v>
      </c>
    </row>
    <row r="19" spans="1:19">
      <c r="A19" s="163" t="s">
        <v>186</v>
      </c>
      <c r="B19" s="169" t="s">
        <v>187</v>
      </c>
      <c r="C19" s="163" t="s">
        <v>202</v>
      </c>
      <c r="D19" s="164" t="s">
        <v>203</v>
      </c>
      <c r="E19" s="163" t="s">
        <v>216</v>
      </c>
      <c r="F19" s="164" t="s">
        <v>217</v>
      </c>
      <c r="G19" s="165">
        <v>31876.1</v>
      </c>
      <c r="H19" s="165">
        <v>32079.54</v>
      </c>
      <c r="I19" s="165">
        <v>32811.120000000003</v>
      </c>
      <c r="J19" s="165">
        <v>33125.65</v>
      </c>
      <c r="K19" s="165">
        <v>33846.379999999997</v>
      </c>
      <c r="L19" s="165">
        <v>35142.769999999997</v>
      </c>
      <c r="M19" s="165">
        <v>32169.16</v>
      </c>
      <c r="N19" s="165">
        <v>33166.879999999997</v>
      </c>
      <c r="O19" s="165">
        <v>33438.74</v>
      </c>
      <c r="P19" s="165">
        <v>33692.410000000003</v>
      </c>
      <c r="Q19" s="165">
        <v>34209.279999999999</v>
      </c>
      <c r="R19" s="165">
        <v>31996.58</v>
      </c>
      <c r="S19" s="170">
        <v>31938.54</v>
      </c>
    </row>
    <row r="20" spans="1:19">
      <c r="A20" s="163" t="s">
        <v>186</v>
      </c>
      <c r="B20" s="169" t="s">
        <v>187</v>
      </c>
      <c r="C20" s="163" t="s">
        <v>202</v>
      </c>
      <c r="D20" s="164" t="s">
        <v>203</v>
      </c>
      <c r="E20" s="163" t="s">
        <v>218</v>
      </c>
      <c r="F20" s="164" t="s">
        <v>219</v>
      </c>
      <c r="G20" s="165">
        <v>313267.46999999997</v>
      </c>
      <c r="H20" s="165">
        <v>317640.33</v>
      </c>
      <c r="I20" s="165">
        <v>322563.44</v>
      </c>
      <c r="J20" s="165">
        <v>327395</v>
      </c>
      <c r="K20" s="165">
        <v>332077.74</v>
      </c>
      <c r="L20" s="165">
        <v>336952.03</v>
      </c>
      <c r="M20" s="165">
        <v>343165</v>
      </c>
      <c r="N20" s="165">
        <v>346942.62</v>
      </c>
      <c r="O20" s="165">
        <v>351989.17</v>
      </c>
      <c r="P20" s="165">
        <v>356924.12</v>
      </c>
      <c r="Q20" s="165">
        <v>361742.23</v>
      </c>
      <c r="R20" s="165">
        <v>369294.92</v>
      </c>
      <c r="S20" s="170">
        <v>374078.63</v>
      </c>
    </row>
    <row r="21" spans="1:19">
      <c r="A21" s="163" t="s">
        <v>186</v>
      </c>
      <c r="B21" s="169" t="s">
        <v>187</v>
      </c>
      <c r="C21" s="163" t="s">
        <v>202</v>
      </c>
      <c r="D21" s="164" t="s">
        <v>203</v>
      </c>
      <c r="E21" s="163" t="s">
        <v>220</v>
      </c>
      <c r="F21" s="164" t="s">
        <v>221</v>
      </c>
      <c r="G21" s="165">
        <v>191570.35</v>
      </c>
      <c r="H21" s="165">
        <v>206290.51</v>
      </c>
      <c r="I21" s="165">
        <v>244342.49</v>
      </c>
      <c r="J21" s="165">
        <v>259787.19</v>
      </c>
      <c r="K21" s="165">
        <v>280322.34000000003</v>
      </c>
      <c r="L21" s="165">
        <v>313471.33</v>
      </c>
      <c r="M21" s="165">
        <v>196589.43</v>
      </c>
      <c r="N21" s="165">
        <v>232940.82</v>
      </c>
      <c r="O21" s="165">
        <v>253080.37</v>
      </c>
      <c r="P21" s="165">
        <v>260613.64</v>
      </c>
      <c r="Q21" s="165">
        <v>285670.51</v>
      </c>
      <c r="R21" s="165">
        <v>201028</v>
      </c>
      <c r="S21" s="170">
        <v>203725.99</v>
      </c>
    </row>
    <row r="22" spans="1:19">
      <c r="A22" s="163" t="s">
        <v>186</v>
      </c>
      <c r="B22" s="169" t="s">
        <v>187</v>
      </c>
      <c r="C22" s="163" t="s">
        <v>202</v>
      </c>
      <c r="D22" s="164" t="s">
        <v>203</v>
      </c>
      <c r="E22" s="163" t="s">
        <v>222</v>
      </c>
      <c r="F22" s="164" t="s">
        <v>223</v>
      </c>
      <c r="G22" s="165">
        <v>248046.88</v>
      </c>
      <c r="H22" s="165">
        <v>250089.81</v>
      </c>
      <c r="I22" s="165">
        <v>252391.54</v>
      </c>
      <c r="J22" s="165">
        <v>254649.59</v>
      </c>
      <c r="K22" s="165">
        <v>256840.93</v>
      </c>
      <c r="L22" s="165">
        <v>259116.63</v>
      </c>
      <c r="M22" s="165">
        <v>261993.45</v>
      </c>
      <c r="N22" s="165">
        <v>263755.64</v>
      </c>
      <c r="O22" s="165">
        <v>266103.24</v>
      </c>
      <c r="P22" s="165">
        <v>268400.90000000002</v>
      </c>
      <c r="Q22" s="165">
        <v>270644.03000000003</v>
      </c>
      <c r="R22" s="165">
        <v>274170.11</v>
      </c>
      <c r="S22" s="170">
        <v>276394.90000000002</v>
      </c>
    </row>
    <row r="23" spans="1:19">
      <c r="A23" s="163" t="s">
        <v>186</v>
      </c>
      <c r="B23" s="169" t="s">
        <v>187</v>
      </c>
      <c r="C23" s="163" t="s">
        <v>202</v>
      </c>
      <c r="D23" s="164" t="s">
        <v>203</v>
      </c>
      <c r="E23" s="163" t="s">
        <v>224</v>
      </c>
      <c r="F23" s="164" t="s">
        <v>217</v>
      </c>
      <c r="G23" s="165">
        <v>8445791.6500000022</v>
      </c>
      <c r="H23" s="165">
        <v>8445791.6500000022</v>
      </c>
      <c r="I23" s="165">
        <v>8445791.6500000022</v>
      </c>
      <c r="J23" s="165">
        <v>8445791.6500000022</v>
      </c>
      <c r="K23" s="165">
        <v>8445791.6500000022</v>
      </c>
      <c r="L23" s="165">
        <v>8445791.6500000022</v>
      </c>
      <c r="M23" s="165">
        <v>8445791.6500000022</v>
      </c>
      <c r="N23" s="165">
        <v>8445791.6500000022</v>
      </c>
      <c r="O23" s="165">
        <v>8445791.6500000022</v>
      </c>
      <c r="P23" s="165">
        <v>8445791.6500000022</v>
      </c>
      <c r="Q23" s="165">
        <v>8445791.6500000022</v>
      </c>
      <c r="R23" s="165">
        <v>8445791.6500000022</v>
      </c>
      <c r="S23" s="170">
        <v>8445791.6500000022</v>
      </c>
    </row>
    <row r="24" spans="1:19">
      <c r="A24" s="163" t="s">
        <v>186</v>
      </c>
      <c r="B24" s="169" t="s">
        <v>187</v>
      </c>
      <c r="C24" s="163" t="s">
        <v>202</v>
      </c>
      <c r="D24" s="164" t="s">
        <v>203</v>
      </c>
      <c r="E24" s="163" t="s">
        <v>225</v>
      </c>
      <c r="F24" s="164" t="s">
        <v>226</v>
      </c>
      <c r="G24" s="165">
        <v>2919287.59</v>
      </c>
      <c r="H24" s="165">
        <v>2929886.39</v>
      </c>
      <c r="I24" s="165">
        <v>2941831.1</v>
      </c>
      <c r="J24" s="165">
        <v>2953545</v>
      </c>
      <c r="K24" s="165">
        <v>2964915.51</v>
      </c>
      <c r="L24" s="165">
        <v>2974031.44</v>
      </c>
      <c r="M24" s="165">
        <v>2985339.6</v>
      </c>
      <c r="N24" s="165">
        <v>2992397.83</v>
      </c>
      <c r="O24" s="165">
        <v>3001790.51</v>
      </c>
      <c r="P24" s="165">
        <v>3010981.48</v>
      </c>
      <c r="Q24" s="165">
        <v>3019959.03</v>
      </c>
      <c r="R24" s="165">
        <v>3033935.05</v>
      </c>
      <c r="S24" s="170">
        <v>3042834.19</v>
      </c>
    </row>
    <row r="25" spans="1:19">
      <c r="A25" s="163" t="s">
        <v>186</v>
      </c>
      <c r="B25" s="169" t="s">
        <v>187</v>
      </c>
      <c r="C25" s="163" t="s">
        <v>202</v>
      </c>
      <c r="D25" s="164" t="s">
        <v>203</v>
      </c>
      <c r="E25" s="163" t="s">
        <v>227</v>
      </c>
      <c r="F25" s="164" t="s">
        <v>228</v>
      </c>
      <c r="G25" s="165">
        <v>2730232.08</v>
      </c>
      <c r="H25" s="165">
        <v>2735743.92</v>
      </c>
      <c r="I25" s="165">
        <v>2742026.88</v>
      </c>
      <c r="J25" s="165">
        <v>2748136.76</v>
      </c>
      <c r="K25" s="165">
        <v>2754144.27</v>
      </c>
      <c r="L25" s="165">
        <v>2758889.49</v>
      </c>
      <c r="M25" s="165">
        <v>2763949.47</v>
      </c>
      <c r="N25" s="165">
        <v>2767605.07</v>
      </c>
      <c r="O25" s="165">
        <v>2772290.38</v>
      </c>
      <c r="P25" s="165">
        <v>2776894.49</v>
      </c>
      <c r="Q25" s="165">
        <v>2781418.7</v>
      </c>
      <c r="R25" s="165">
        <v>2788029.21</v>
      </c>
      <c r="S25" s="170">
        <v>2792430.17</v>
      </c>
    </row>
    <row r="26" spans="1:19">
      <c r="A26" s="163" t="s">
        <v>186</v>
      </c>
      <c r="B26" s="169" t="s">
        <v>187</v>
      </c>
      <c r="C26" s="163" t="s">
        <v>202</v>
      </c>
      <c r="D26" s="164" t="s">
        <v>203</v>
      </c>
      <c r="E26" s="163" t="s">
        <v>229</v>
      </c>
      <c r="F26" s="164" t="s">
        <v>230</v>
      </c>
      <c r="G26" s="165">
        <v>724631.37</v>
      </c>
      <c r="H26" s="165">
        <v>727472.11</v>
      </c>
      <c r="I26" s="165">
        <v>730670.43</v>
      </c>
      <c r="J26" s="165">
        <v>733809.06</v>
      </c>
      <c r="K26" s="165">
        <v>736851.19</v>
      </c>
      <c r="L26" s="165">
        <v>739186.7</v>
      </c>
      <c r="M26" s="165">
        <v>742131.33</v>
      </c>
      <c r="N26" s="165">
        <v>743941.43</v>
      </c>
      <c r="O26" s="165">
        <v>746359.73</v>
      </c>
      <c r="P26" s="165">
        <v>748723.67</v>
      </c>
      <c r="Q26" s="165">
        <v>751032.44</v>
      </c>
      <c r="R26" s="165">
        <v>754657.27</v>
      </c>
      <c r="S26" s="170">
        <v>756949.37</v>
      </c>
    </row>
    <row r="27" spans="1:19">
      <c r="A27" s="163" t="s">
        <v>186</v>
      </c>
      <c r="B27" s="169" t="s">
        <v>187</v>
      </c>
      <c r="C27" s="163" t="s">
        <v>202</v>
      </c>
      <c r="D27" s="164" t="s">
        <v>203</v>
      </c>
      <c r="E27" s="163" t="s">
        <v>231</v>
      </c>
      <c r="F27" s="164" t="s">
        <v>232</v>
      </c>
      <c r="G27" s="165">
        <v>-3158000.25</v>
      </c>
      <c r="H27" s="165">
        <v>-3267678.1</v>
      </c>
      <c r="I27" s="165">
        <v>-3377823.34</v>
      </c>
      <c r="J27" s="165">
        <v>-3490491.06</v>
      </c>
      <c r="K27" s="165">
        <v>-3593672.75</v>
      </c>
      <c r="L27" s="165">
        <v>-3701462.78</v>
      </c>
      <c r="M27" s="165">
        <v>-3771774.9</v>
      </c>
      <c r="N27" s="165">
        <v>-3813511.47</v>
      </c>
      <c r="O27" s="165">
        <v>-3869269.37</v>
      </c>
      <c r="P27" s="165">
        <v>-3924851.28</v>
      </c>
      <c r="Q27" s="165">
        <v>-3978085.82</v>
      </c>
      <c r="R27" s="165">
        <v>-4061318.89</v>
      </c>
      <c r="S27" s="170">
        <v>-4114933.08</v>
      </c>
    </row>
    <row r="28" spans="1:19">
      <c r="A28" s="163" t="s">
        <v>186</v>
      </c>
      <c r="B28" s="169" t="s">
        <v>187</v>
      </c>
      <c r="C28" s="163" t="s">
        <v>202</v>
      </c>
      <c r="D28" s="164" t="s">
        <v>203</v>
      </c>
      <c r="E28" s="163" t="s">
        <v>233</v>
      </c>
      <c r="F28" s="164" t="s">
        <v>234</v>
      </c>
      <c r="G28" s="165">
        <v>-365543.48</v>
      </c>
      <c r="H28" s="165">
        <v>-377679.95</v>
      </c>
      <c r="I28" s="165">
        <v>-389868.06</v>
      </c>
      <c r="J28" s="165">
        <v>-402335.42</v>
      </c>
      <c r="K28" s="165">
        <v>-410766.29</v>
      </c>
      <c r="L28" s="165">
        <v>-419573.71</v>
      </c>
      <c r="M28" s="165">
        <v>-425318.94</v>
      </c>
      <c r="N28" s="165">
        <v>-428729.18</v>
      </c>
      <c r="O28" s="165">
        <v>-433285.14</v>
      </c>
      <c r="P28" s="165">
        <v>-437826.67</v>
      </c>
      <c r="Q28" s="165">
        <v>-442176.46</v>
      </c>
      <c r="R28" s="165">
        <v>-448977.41</v>
      </c>
      <c r="S28" s="170">
        <v>-453358.25</v>
      </c>
    </row>
    <row r="29" spans="1:19">
      <c r="A29" s="163" t="s">
        <v>186</v>
      </c>
      <c r="B29" s="169" t="s">
        <v>187</v>
      </c>
      <c r="C29" s="163" t="s">
        <v>202</v>
      </c>
      <c r="D29" s="164" t="s">
        <v>203</v>
      </c>
      <c r="E29" s="163" t="s">
        <v>235</v>
      </c>
      <c r="F29" s="164" t="s">
        <v>236</v>
      </c>
      <c r="G29" s="165">
        <v>138528584.16</v>
      </c>
      <c r="H29" s="165">
        <v>140112528.92000002</v>
      </c>
      <c r="I29" s="165">
        <v>141124984.71000001</v>
      </c>
      <c r="J29" s="165">
        <v>142538212.51000002</v>
      </c>
      <c r="K29" s="165">
        <v>143194898.58000001</v>
      </c>
      <c r="L29" s="165">
        <v>144227622.15000001</v>
      </c>
      <c r="M29" s="165">
        <v>145180789.78</v>
      </c>
      <c r="N29" s="165">
        <v>146581381.73000002</v>
      </c>
      <c r="O29" s="165">
        <v>147516327.23000002</v>
      </c>
      <c r="P29" s="165">
        <v>148522434.23000002</v>
      </c>
      <c r="Q29" s="165">
        <v>150522464.34999999</v>
      </c>
      <c r="R29" s="165">
        <v>151821395.17000002</v>
      </c>
      <c r="S29" s="170">
        <v>152630281.69</v>
      </c>
    </row>
    <row r="30" spans="1:19">
      <c r="A30" s="163" t="s">
        <v>186</v>
      </c>
      <c r="B30" s="169" t="s">
        <v>187</v>
      </c>
      <c r="C30" s="163" t="s">
        <v>202</v>
      </c>
      <c r="D30" s="164" t="s">
        <v>203</v>
      </c>
      <c r="E30" s="163" t="s">
        <v>237</v>
      </c>
      <c r="F30" s="164" t="s">
        <v>238</v>
      </c>
      <c r="G30" s="165">
        <v>2576968.48</v>
      </c>
      <c r="H30" s="165">
        <v>2576968.48</v>
      </c>
      <c r="I30" s="165">
        <v>2576968.48</v>
      </c>
      <c r="J30" s="165">
        <v>2576968.48</v>
      </c>
      <c r="K30" s="165">
        <v>2576968.48</v>
      </c>
      <c r="L30" s="165">
        <v>2576968.48</v>
      </c>
      <c r="M30" s="165">
        <v>2576968.48</v>
      </c>
      <c r="N30" s="165">
        <v>2576968.48</v>
      </c>
      <c r="O30" s="165">
        <v>2576968.48</v>
      </c>
      <c r="P30" s="165">
        <v>2576968.48</v>
      </c>
      <c r="Q30" s="165">
        <v>2576968.48</v>
      </c>
      <c r="R30" s="165">
        <v>2576968.48</v>
      </c>
      <c r="S30" s="170">
        <v>2576968.48</v>
      </c>
    </row>
    <row r="31" spans="1:19">
      <c r="A31" s="163" t="s">
        <v>186</v>
      </c>
      <c r="B31" s="169" t="s">
        <v>187</v>
      </c>
      <c r="C31" s="163" t="s">
        <v>202</v>
      </c>
      <c r="D31" s="164" t="s">
        <v>203</v>
      </c>
      <c r="E31" s="163" t="s">
        <v>239</v>
      </c>
      <c r="F31" s="164" t="s">
        <v>240</v>
      </c>
      <c r="G31" s="165">
        <v>9113030.75</v>
      </c>
      <c r="H31" s="165">
        <v>9133762.2199999988</v>
      </c>
      <c r="I31" s="165">
        <v>9138510.2899999991</v>
      </c>
      <c r="J31" s="165">
        <v>9143146.25</v>
      </c>
      <c r="K31" s="165">
        <v>9172494.8200000003</v>
      </c>
      <c r="L31" s="165">
        <v>9175481.5399999991</v>
      </c>
      <c r="M31" s="165">
        <v>9182429.3200000003</v>
      </c>
      <c r="N31" s="165">
        <v>9191426.2999999989</v>
      </c>
      <c r="O31" s="165">
        <v>9198477.0299999993</v>
      </c>
      <c r="P31" s="165">
        <v>9202971.2599999998</v>
      </c>
      <c r="Q31" s="165">
        <v>9209372.4499999993</v>
      </c>
      <c r="R31" s="165">
        <v>9218699.0999999996</v>
      </c>
      <c r="S31" s="170">
        <v>9223739.4399999995</v>
      </c>
    </row>
    <row r="32" spans="1:19">
      <c r="A32" s="163" t="s">
        <v>186</v>
      </c>
      <c r="B32" s="169" t="s">
        <v>187</v>
      </c>
      <c r="C32" s="163" t="s">
        <v>202</v>
      </c>
      <c r="D32" s="164" t="s">
        <v>203</v>
      </c>
      <c r="E32" s="163" t="s">
        <v>241</v>
      </c>
      <c r="F32" s="164" t="s">
        <v>242</v>
      </c>
      <c r="G32" s="165">
        <v>71688.669999999984</v>
      </c>
      <c r="H32" s="165">
        <v>71688.669999999984</v>
      </c>
      <c r="I32" s="165">
        <v>71688.669999999984</v>
      </c>
      <c r="J32" s="165">
        <v>72645.62999999999</v>
      </c>
      <c r="K32" s="165">
        <v>72645.62999999999</v>
      </c>
      <c r="L32" s="165">
        <v>72645.62999999999</v>
      </c>
      <c r="M32" s="165">
        <v>74569.919999999984</v>
      </c>
      <c r="N32" s="165">
        <v>74569.919999999984</v>
      </c>
      <c r="O32" s="165">
        <v>74569.919999999984</v>
      </c>
      <c r="P32" s="165">
        <v>75531.37999999999</v>
      </c>
      <c r="Q32" s="165">
        <v>76213.829999999987</v>
      </c>
      <c r="R32" s="165">
        <v>76213.829999999987</v>
      </c>
      <c r="S32" s="170">
        <v>76616.009999999995</v>
      </c>
    </row>
    <row r="33" spans="1:19">
      <c r="A33" s="163" t="s">
        <v>186</v>
      </c>
      <c r="B33" s="169" t="s">
        <v>187</v>
      </c>
      <c r="C33" s="163" t="s">
        <v>202</v>
      </c>
      <c r="D33" s="164" t="s">
        <v>203</v>
      </c>
      <c r="E33" s="163" t="s">
        <v>243</v>
      </c>
      <c r="F33" s="164" t="s">
        <v>244</v>
      </c>
      <c r="G33" s="165">
        <v>52014.03</v>
      </c>
      <c r="H33" s="165">
        <v>52014.03</v>
      </c>
      <c r="I33" s="165">
        <v>52014.03</v>
      </c>
      <c r="J33" s="165">
        <v>52014.03</v>
      </c>
      <c r="K33" s="165">
        <v>52014.03</v>
      </c>
      <c r="L33" s="165">
        <v>52014.03</v>
      </c>
      <c r="M33" s="165">
        <v>52014.03</v>
      </c>
      <c r="N33" s="165">
        <v>52014.03</v>
      </c>
      <c r="O33" s="165">
        <v>52014.03</v>
      </c>
      <c r="P33" s="165">
        <v>52014.03</v>
      </c>
      <c r="Q33" s="165">
        <v>52014.03</v>
      </c>
      <c r="R33" s="165">
        <v>52014.03</v>
      </c>
      <c r="S33" s="170">
        <v>52014.03</v>
      </c>
    </row>
    <row r="34" spans="1:19">
      <c r="A34" s="163" t="s">
        <v>186</v>
      </c>
      <c r="B34" s="169" t="s">
        <v>187</v>
      </c>
      <c r="C34" s="163" t="s">
        <v>202</v>
      </c>
      <c r="D34" s="164" t="s">
        <v>203</v>
      </c>
      <c r="E34" s="163" t="s">
        <v>245</v>
      </c>
      <c r="F34" s="164" t="s">
        <v>246</v>
      </c>
      <c r="G34" s="165">
        <v>1320116.83</v>
      </c>
      <c r="H34" s="165">
        <v>1320596.83</v>
      </c>
      <c r="I34" s="165">
        <v>1320991.47</v>
      </c>
      <c r="J34" s="165">
        <v>1320991.47</v>
      </c>
      <c r="K34" s="165">
        <v>1320991.47</v>
      </c>
      <c r="L34" s="165">
        <v>1320991.47</v>
      </c>
      <c r="M34" s="165">
        <v>1322267.8400000001</v>
      </c>
      <c r="N34" s="165">
        <v>1362256.73</v>
      </c>
      <c r="O34" s="165">
        <v>1362256.73</v>
      </c>
      <c r="P34" s="165">
        <v>1362256.73</v>
      </c>
      <c r="Q34" s="165">
        <v>1411646.43</v>
      </c>
      <c r="R34" s="165">
        <v>1411646.43</v>
      </c>
      <c r="S34" s="170">
        <v>1442818.1</v>
      </c>
    </row>
    <row r="35" spans="1:19">
      <c r="A35" s="163" t="s">
        <v>186</v>
      </c>
      <c r="B35" s="169" t="s">
        <v>187</v>
      </c>
      <c r="C35" s="163" t="s">
        <v>202</v>
      </c>
      <c r="D35" s="164" t="s">
        <v>203</v>
      </c>
      <c r="E35" s="163" t="s">
        <v>247</v>
      </c>
      <c r="F35" s="164" t="s">
        <v>248</v>
      </c>
      <c r="G35" s="165">
        <v>199299.6</v>
      </c>
      <c r="H35" s="165">
        <v>199564.07</v>
      </c>
      <c r="I35" s="165">
        <v>200921.39</v>
      </c>
      <c r="J35" s="165">
        <v>203574.65</v>
      </c>
      <c r="K35" s="165">
        <v>203637.72</v>
      </c>
      <c r="L35" s="165">
        <v>203821.66</v>
      </c>
      <c r="M35" s="165">
        <v>203995.97</v>
      </c>
      <c r="N35" s="165">
        <v>205065.25</v>
      </c>
      <c r="O35" s="165">
        <v>205310.8</v>
      </c>
      <c r="P35" s="165">
        <v>205319.81</v>
      </c>
      <c r="Q35" s="165">
        <v>205448.45</v>
      </c>
      <c r="R35" s="165">
        <v>205632.33</v>
      </c>
      <c r="S35" s="170">
        <v>205950.07</v>
      </c>
    </row>
    <row r="36" spans="1:19">
      <c r="A36" s="163" t="s">
        <v>186</v>
      </c>
      <c r="B36" s="169" t="s">
        <v>187</v>
      </c>
      <c r="C36" s="163" t="s">
        <v>202</v>
      </c>
      <c r="D36" s="164" t="s">
        <v>203</v>
      </c>
      <c r="E36" s="163" t="s">
        <v>249</v>
      </c>
      <c r="F36" s="164" t="s">
        <v>250</v>
      </c>
      <c r="G36" s="165">
        <v>6336295.7400000002</v>
      </c>
      <c r="H36" s="165">
        <v>6345483.9800000004</v>
      </c>
      <c r="I36" s="165">
        <v>6345483.9800000004</v>
      </c>
      <c r="J36" s="165">
        <v>6437246.8899999997</v>
      </c>
      <c r="K36" s="165">
        <v>6637882.8799999999</v>
      </c>
      <c r="L36" s="165">
        <v>6777818.7199999997</v>
      </c>
      <c r="M36" s="165">
        <v>6828326.4699999997</v>
      </c>
      <c r="N36" s="165">
        <v>6866309.79</v>
      </c>
      <c r="O36" s="165">
        <v>6876217.0999999996</v>
      </c>
      <c r="P36" s="165">
        <v>6894980.4699999997</v>
      </c>
      <c r="Q36" s="165">
        <v>7093514.7999999998</v>
      </c>
      <c r="R36" s="165">
        <v>7096978.6399999997</v>
      </c>
      <c r="S36" s="170">
        <v>7100357.6299999999</v>
      </c>
    </row>
    <row r="37" spans="1:19">
      <c r="A37" s="163" t="s">
        <v>186</v>
      </c>
      <c r="B37" s="169" t="s">
        <v>187</v>
      </c>
      <c r="C37" s="163" t="s">
        <v>202</v>
      </c>
      <c r="D37" s="164" t="s">
        <v>203</v>
      </c>
      <c r="E37" s="163" t="s">
        <v>251</v>
      </c>
      <c r="F37" s="164" t="s">
        <v>252</v>
      </c>
      <c r="G37" s="165">
        <v>447.56</v>
      </c>
      <c r="H37" s="165">
        <v>447.56</v>
      </c>
      <c r="I37" s="165">
        <v>447.56</v>
      </c>
      <c r="J37" s="165">
        <v>447.56</v>
      </c>
      <c r="K37" s="165">
        <v>447.56</v>
      </c>
      <c r="L37" s="165">
        <v>447.56</v>
      </c>
      <c r="M37" s="165">
        <v>447.56</v>
      </c>
      <c r="N37" s="165">
        <v>447.56</v>
      </c>
      <c r="O37" s="165">
        <v>447.56</v>
      </c>
      <c r="P37" s="165">
        <v>447.56</v>
      </c>
      <c r="Q37" s="165">
        <v>447.56</v>
      </c>
      <c r="R37" s="165">
        <v>447.56</v>
      </c>
      <c r="S37" s="170">
        <v>447.56</v>
      </c>
    </row>
    <row r="38" spans="1:19">
      <c r="A38" s="163" t="s">
        <v>186</v>
      </c>
      <c r="B38" s="169" t="s">
        <v>187</v>
      </c>
      <c r="C38" s="163" t="s">
        <v>202</v>
      </c>
      <c r="D38" s="164" t="s">
        <v>203</v>
      </c>
      <c r="E38" s="163" t="s">
        <v>253</v>
      </c>
      <c r="F38" s="164" t="s">
        <v>254</v>
      </c>
      <c r="G38" s="165">
        <v>21942.47</v>
      </c>
      <c r="H38" s="165">
        <v>21942.47</v>
      </c>
      <c r="I38" s="165">
        <v>21942.47</v>
      </c>
      <c r="J38" s="165">
        <v>22138.44</v>
      </c>
      <c r="K38" s="165">
        <v>22138.44</v>
      </c>
      <c r="L38" s="165">
        <v>22138.44</v>
      </c>
      <c r="M38" s="165">
        <v>23208.67</v>
      </c>
      <c r="N38" s="165">
        <v>23208.67</v>
      </c>
      <c r="O38" s="165">
        <v>23208.67</v>
      </c>
      <c r="P38" s="165">
        <v>23810.74</v>
      </c>
      <c r="Q38" s="165">
        <v>23810.74</v>
      </c>
      <c r="R38" s="165">
        <v>23910.34</v>
      </c>
      <c r="S38" s="170">
        <v>24470.01</v>
      </c>
    </row>
    <row r="39" spans="1:19">
      <c r="A39" s="163" t="s">
        <v>186</v>
      </c>
      <c r="B39" s="169" t="s">
        <v>187</v>
      </c>
      <c r="C39" s="163" t="s">
        <v>202</v>
      </c>
      <c r="D39" s="164" t="s">
        <v>203</v>
      </c>
      <c r="E39" s="163" t="s">
        <v>255</v>
      </c>
      <c r="F39" s="164" t="s">
        <v>256</v>
      </c>
      <c r="G39" s="165">
        <v>4579.71</v>
      </c>
      <c r="H39" s="165">
        <v>4579.71</v>
      </c>
      <c r="I39" s="165">
        <v>4579.71</v>
      </c>
      <c r="J39" s="165">
        <v>4651.43</v>
      </c>
      <c r="K39" s="165">
        <v>4651.43</v>
      </c>
      <c r="L39" s="165">
        <v>4651.43</v>
      </c>
      <c r="M39" s="165">
        <v>5441.29</v>
      </c>
      <c r="N39" s="165">
        <v>5441.29</v>
      </c>
      <c r="O39" s="165">
        <v>5441.29</v>
      </c>
      <c r="P39" s="165">
        <v>5756.22</v>
      </c>
      <c r="Q39" s="165">
        <v>5756.22</v>
      </c>
      <c r="R39" s="165">
        <v>5876.08</v>
      </c>
      <c r="S39" s="170">
        <v>6802.19</v>
      </c>
    </row>
    <row r="40" spans="1:19">
      <c r="A40" s="163" t="s">
        <v>186</v>
      </c>
      <c r="B40" s="169" t="s">
        <v>187</v>
      </c>
      <c r="C40" s="163" t="s">
        <v>202</v>
      </c>
      <c r="D40" s="164" t="s">
        <v>203</v>
      </c>
      <c r="E40" s="163" t="s">
        <v>257</v>
      </c>
      <c r="F40" s="164" t="s">
        <v>258</v>
      </c>
      <c r="G40" s="165">
        <v>82041185.970000014</v>
      </c>
      <c r="H40" s="165">
        <v>82497707.24000001</v>
      </c>
      <c r="I40" s="165">
        <v>82904870.060000017</v>
      </c>
      <c r="J40" s="165">
        <v>83324439.710000008</v>
      </c>
      <c r="K40" s="165">
        <v>83758102.930000007</v>
      </c>
      <c r="L40" s="165">
        <v>84234213.360000014</v>
      </c>
      <c r="M40" s="165">
        <v>84965363.140000015</v>
      </c>
      <c r="N40" s="165">
        <v>85493878.560000017</v>
      </c>
      <c r="O40" s="165">
        <v>85930909.950000018</v>
      </c>
      <c r="P40" s="165">
        <v>86357022.470000014</v>
      </c>
      <c r="Q40" s="165">
        <v>86801761.440000013</v>
      </c>
      <c r="R40" s="165">
        <v>87430847.480000019</v>
      </c>
      <c r="S40" s="170">
        <v>87899920.180000007</v>
      </c>
    </row>
    <row r="41" spans="1:19">
      <c r="A41" s="163" t="s">
        <v>186</v>
      </c>
      <c r="B41" s="169" t="s">
        <v>187</v>
      </c>
      <c r="C41" s="163" t="s">
        <v>202</v>
      </c>
      <c r="D41" s="164" t="s">
        <v>203</v>
      </c>
      <c r="E41" s="163" t="s">
        <v>259</v>
      </c>
      <c r="F41" s="164" t="s">
        <v>260</v>
      </c>
      <c r="G41" s="165">
        <v>182938941.23999998</v>
      </c>
      <c r="H41" s="165">
        <v>183840263.91999999</v>
      </c>
      <c r="I41" s="165">
        <v>184967852.97999999</v>
      </c>
      <c r="J41" s="165">
        <v>185861122.64999998</v>
      </c>
      <c r="K41" s="165">
        <v>186499809.08999997</v>
      </c>
      <c r="L41" s="165">
        <v>187343307.61999997</v>
      </c>
      <c r="M41" s="165">
        <v>188963516.64999998</v>
      </c>
      <c r="N41" s="165">
        <v>189650610.00999999</v>
      </c>
      <c r="O41" s="165">
        <v>190498725.11999997</v>
      </c>
      <c r="P41" s="165">
        <v>191533680.82999998</v>
      </c>
      <c r="Q41" s="165">
        <v>192497703.35999998</v>
      </c>
      <c r="R41" s="165">
        <v>193292019.25999999</v>
      </c>
      <c r="S41" s="170">
        <v>194899538.66</v>
      </c>
    </row>
    <row r="42" spans="1:19">
      <c r="A42" s="163" t="s">
        <v>186</v>
      </c>
      <c r="B42" s="169" t="s">
        <v>187</v>
      </c>
      <c r="C42" s="163" t="s">
        <v>202</v>
      </c>
      <c r="D42" s="164" t="s">
        <v>203</v>
      </c>
      <c r="E42" s="163" t="s">
        <v>261</v>
      </c>
      <c r="F42" s="164" t="s">
        <v>262</v>
      </c>
      <c r="G42" s="165">
        <v>-96328427.099999994</v>
      </c>
      <c r="H42" s="165">
        <v>-96774237.230000004</v>
      </c>
      <c r="I42" s="165">
        <v>-97331692.099999994</v>
      </c>
      <c r="J42" s="165">
        <v>-97869673.579999998</v>
      </c>
      <c r="K42" s="165">
        <v>-98202252.659999996</v>
      </c>
      <c r="L42" s="165">
        <v>-98641117.179999992</v>
      </c>
      <c r="M42" s="165">
        <v>-99729798.030000001</v>
      </c>
      <c r="N42" s="165">
        <v>-100073944.58</v>
      </c>
      <c r="O42" s="165">
        <v>-100522712.28</v>
      </c>
      <c r="P42" s="165">
        <v>-101533096.17999999</v>
      </c>
      <c r="Q42" s="165">
        <v>-102019257.64</v>
      </c>
      <c r="R42" s="165">
        <v>-102422316.28</v>
      </c>
      <c r="S42" s="170">
        <v>-103471398.92999999</v>
      </c>
    </row>
    <row r="43" spans="1:19">
      <c r="A43" s="163" t="s">
        <v>186</v>
      </c>
      <c r="B43" s="169" t="s">
        <v>187</v>
      </c>
      <c r="C43" s="163" t="s">
        <v>202</v>
      </c>
      <c r="D43" s="164" t="s">
        <v>203</v>
      </c>
      <c r="E43" s="163" t="s">
        <v>263</v>
      </c>
      <c r="F43" s="164" t="s">
        <v>264</v>
      </c>
      <c r="G43" s="165">
        <v>-777490155.72000003</v>
      </c>
      <c r="H43" s="165">
        <v>-779850848.55999994</v>
      </c>
      <c r="I43" s="165">
        <v>-792533784.40999997</v>
      </c>
      <c r="J43" s="165">
        <v>-809912558.42999995</v>
      </c>
      <c r="K43" s="165">
        <v>-811597286.82000005</v>
      </c>
      <c r="L43" s="165">
        <v>-814325906.21000004</v>
      </c>
      <c r="M43" s="165">
        <v>-817770116.99000001</v>
      </c>
      <c r="N43" s="165">
        <v>-820843744.87</v>
      </c>
      <c r="O43" s="165">
        <v>-826302976.20000005</v>
      </c>
      <c r="P43" s="165">
        <v>-829672777.16999996</v>
      </c>
      <c r="Q43" s="165">
        <v>-835705826.65999997</v>
      </c>
      <c r="R43" s="165">
        <v>-838572656.99000001</v>
      </c>
      <c r="S43" s="170">
        <v>-842492929.75999999</v>
      </c>
    </row>
    <row r="44" spans="1:19">
      <c r="A44" s="163" t="s">
        <v>186</v>
      </c>
      <c r="B44" s="169" t="s">
        <v>187</v>
      </c>
      <c r="C44" s="163" t="s">
        <v>202</v>
      </c>
      <c r="D44" s="164" t="s">
        <v>203</v>
      </c>
      <c r="E44" s="163" t="s">
        <v>265</v>
      </c>
      <c r="F44" s="164" t="s">
        <v>266</v>
      </c>
      <c r="G44" s="165">
        <v>7674973.5099999998</v>
      </c>
      <c r="H44" s="165">
        <v>7810617.4299999997</v>
      </c>
      <c r="I44" s="165">
        <v>7934585.5800000001</v>
      </c>
      <c r="J44" s="165">
        <v>7988383.9199999999</v>
      </c>
      <c r="K44" s="165">
        <v>8005578.7699999996</v>
      </c>
      <c r="L44" s="165">
        <v>8034660.0800000001</v>
      </c>
      <c r="M44" s="165">
        <v>8075041.1200000001</v>
      </c>
      <c r="N44" s="165">
        <v>8116653.4199999999</v>
      </c>
      <c r="O44" s="165">
        <v>8163379.3399999999</v>
      </c>
      <c r="P44" s="165">
        <v>8212596.5199999996</v>
      </c>
      <c r="Q44" s="165">
        <v>8260364.3200000003</v>
      </c>
      <c r="R44" s="165">
        <v>8318722.3700000001</v>
      </c>
      <c r="S44" s="170">
        <v>8385332.2400000002</v>
      </c>
    </row>
    <row r="45" spans="1:19">
      <c r="A45" s="163" t="s">
        <v>186</v>
      </c>
      <c r="B45" s="169" t="s">
        <v>187</v>
      </c>
      <c r="C45" s="163" t="s">
        <v>202</v>
      </c>
      <c r="D45" s="164" t="s">
        <v>203</v>
      </c>
      <c r="E45" s="163" t="s">
        <v>267</v>
      </c>
      <c r="F45" s="164" t="s">
        <v>268</v>
      </c>
      <c r="G45" s="165">
        <v>1295980.6599999999</v>
      </c>
      <c r="H45" s="165">
        <v>1295980.6599999999</v>
      </c>
      <c r="I45" s="165">
        <v>1295980.6599999999</v>
      </c>
      <c r="J45" s="165">
        <v>1295980.6599999999</v>
      </c>
      <c r="K45" s="165">
        <v>1295980.6599999999</v>
      </c>
      <c r="L45" s="165">
        <v>1295980.6599999999</v>
      </c>
      <c r="M45" s="165">
        <v>1295980.6599999999</v>
      </c>
      <c r="N45" s="165">
        <v>1295980.6599999999</v>
      </c>
      <c r="O45" s="165">
        <v>1295980.6599999999</v>
      </c>
      <c r="P45" s="165">
        <v>1377432.44</v>
      </c>
      <c r="Q45" s="165">
        <v>1377743.66</v>
      </c>
      <c r="R45" s="165">
        <v>1377743.66</v>
      </c>
      <c r="S45" s="170">
        <v>1377743.66</v>
      </c>
    </row>
    <row r="46" spans="1:19">
      <c r="A46" s="163" t="s">
        <v>186</v>
      </c>
      <c r="B46" s="169" t="s">
        <v>187</v>
      </c>
      <c r="C46" s="163" t="s">
        <v>202</v>
      </c>
      <c r="D46" s="164" t="s">
        <v>203</v>
      </c>
      <c r="E46" s="163" t="s">
        <v>269</v>
      </c>
      <c r="F46" s="164" t="s">
        <v>270</v>
      </c>
      <c r="G46" s="165">
        <v>6161507.0800000001</v>
      </c>
      <c r="H46" s="165">
        <v>6161507.0800000001</v>
      </c>
      <c r="I46" s="165">
        <v>6167507.0800000001</v>
      </c>
      <c r="J46" s="165">
        <v>6170007.0800000001</v>
      </c>
      <c r="K46" s="165">
        <v>6170007.0800000001</v>
      </c>
      <c r="L46" s="165">
        <v>6170007.0800000001</v>
      </c>
      <c r="M46" s="165">
        <v>6170007.0800000001</v>
      </c>
      <c r="N46" s="165">
        <v>6170007.0800000001</v>
      </c>
      <c r="O46" s="165">
        <v>6170007.0800000001</v>
      </c>
      <c r="P46" s="165">
        <v>6170007.0800000001</v>
      </c>
      <c r="Q46" s="165">
        <v>6170007.0800000001</v>
      </c>
      <c r="R46" s="165">
        <v>6170007.0800000001</v>
      </c>
      <c r="S46" s="170">
        <v>6223830.8799999999</v>
      </c>
    </row>
    <row r="47" spans="1:19">
      <c r="A47" s="163" t="s">
        <v>186</v>
      </c>
      <c r="B47" s="169" t="s">
        <v>187</v>
      </c>
      <c r="C47" s="163" t="s">
        <v>202</v>
      </c>
      <c r="D47" s="164" t="s">
        <v>203</v>
      </c>
      <c r="E47" s="163" t="s">
        <v>271</v>
      </c>
      <c r="F47" s="164" t="s">
        <v>272</v>
      </c>
      <c r="G47" s="165">
        <v>389624.71</v>
      </c>
      <c r="H47" s="165">
        <v>389624.71</v>
      </c>
      <c r="I47" s="165">
        <v>389624.71</v>
      </c>
      <c r="J47" s="165">
        <v>389624.71</v>
      </c>
      <c r="K47" s="165">
        <v>389624.71</v>
      </c>
      <c r="L47" s="165">
        <v>389624.71</v>
      </c>
      <c r="M47" s="165">
        <v>389624.71</v>
      </c>
      <c r="N47" s="165">
        <v>389624.71</v>
      </c>
      <c r="O47" s="165">
        <v>389624.71</v>
      </c>
      <c r="P47" s="165">
        <v>389624.71</v>
      </c>
      <c r="Q47" s="165">
        <v>389624.71</v>
      </c>
      <c r="R47" s="165">
        <v>389624.71</v>
      </c>
      <c r="S47" s="170">
        <v>389624.71</v>
      </c>
    </row>
    <row r="48" spans="1:19">
      <c r="A48" s="163" t="s">
        <v>186</v>
      </c>
      <c r="B48" s="169" t="s">
        <v>187</v>
      </c>
      <c r="C48" s="163" t="s">
        <v>202</v>
      </c>
      <c r="D48" s="164" t="s">
        <v>203</v>
      </c>
      <c r="E48" s="163" t="s">
        <v>273</v>
      </c>
      <c r="F48" s="164" t="s">
        <v>274</v>
      </c>
      <c r="G48" s="165">
        <v>13548.02</v>
      </c>
      <c r="H48" s="165">
        <v>13548.02</v>
      </c>
      <c r="I48" s="165">
        <v>13548.02</v>
      </c>
      <c r="J48" s="165">
        <v>13741.07</v>
      </c>
      <c r="K48" s="165">
        <v>13741.07</v>
      </c>
      <c r="L48" s="165">
        <v>13741.07</v>
      </c>
      <c r="M48" s="165">
        <v>14039.37</v>
      </c>
      <c r="N48" s="165">
        <v>14039.37</v>
      </c>
      <c r="O48" s="165">
        <v>14039.37</v>
      </c>
      <c r="P48" s="165">
        <v>14455.18</v>
      </c>
      <c r="Q48" s="165">
        <v>14455.18</v>
      </c>
      <c r="R48" s="165">
        <v>14525.42</v>
      </c>
      <c r="S48" s="170">
        <v>15048.11</v>
      </c>
    </row>
    <row r="49" spans="1:19">
      <c r="A49" s="163" t="s">
        <v>186</v>
      </c>
      <c r="B49" s="169" t="s">
        <v>187</v>
      </c>
      <c r="C49" s="163" t="s">
        <v>202</v>
      </c>
      <c r="D49" s="164" t="s">
        <v>203</v>
      </c>
      <c r="E49" s="163" t="s">
        <v>275</v>
      </c>
      <c r="F49" s="164" t="s">
        <v>276</v>
      </c>
      <c r="G49" s="165">
        <v>122604.61</v>
      </c>
      <c r="H49" s="165">
        <v>122628.73000000001</v>
      </c>
      <c r="I49" s="165">
        <v>123131.36</v>
      </c>
      <c r="J49" s="165">
        <v>124696.14</v>
      </c>
      <c r="K49" s="165">
        <v>125039.36</v>
      </c>
      <c r="L49" s="165">
        <v>125328.95</v>
      </c>
      <c r="M49" s="165">
        <v>125961.74</v>
      </c>
      <c r="N49" s="165">
        <v>126063.59000000001</v>
      </c>
      <c r="O49" s="165">
        <v>126540.25</v>
      </c>
      <c r="P49" s="165">
        <v>127368.39</v>
      </c>
      <c r="Q49" s="165">
        <v>127924.03</v>
      </c>
      <c r="R49" s="165">
        <v>127937.8</v>
      </c>
      <c r="S49" s="170">
        <v>128398.44</v>
      </c>
    </row>
    <row r="50" spans="1:19">
      <c r="A50" s="163" t="s">
        <v>186</v>
      </c>
      <c r="B50" s="169" t="s">
        <v>187</v>
      </c>
      <c r="C50" s="163" t="s">
        <v>202</v>
      </c>
      <c r="D50" s="164" t="s">
        <v>203</v>
      </c>
      <c r="E50" s="163" t="s">
        <v>277</v>
      </c>
      <c r="F50" s="164" t="s">
        <v>124</v>
      </c>
      <c r="G50" s="165">
        <v>4473.5</v>
      </c>
      <c r="H50" s="165">
        <v>4473.5</v>
      </c>
      <c r="I50" s="165">
        <v>4473.5</v>
      </c>
      <c r="J50" s="165">
        <v>4473.5</v>
      </c>
      <c r="K50" s="165">
        <v>4473.5</v>
      </c>
      <c r="L50" s="165">
        <v>4473.5</v>
      </c>
      <c r="M50" s="165">
        <v>4473.5</v>
      </c>
      <c r="N50" s="165">
        <v>4473.5</v>
      </c>
      <c r="O50" s="165">
        <v>4473.5</v>
      </c>
      <c r="P50" s="165">
        <v>4473.5</v>
      </c>
      <c r="Q50" s="165">
        <v>4473.5</v>
      </c>
      <c r="R50" s="165">
        <v>4473.5</v>
      </c>
      <c r="S50" s="170">
        <v>4473.5</v>
      </c>
    </row>
    <row r="51" spans="1:19">
      <c r="A51" s="163" t="s">
        <v>186</v>
      </c>
      <c r="B51" s="169" t="s">
        <v>187</v>
      </c>
      <c r="C51" s="163" t="s">
        <v>202</v>
      </c>
      <c r="D51" s="164" t="s">
        <v>203</v>
      </c>
      <c r="E51" s="163" t="s">
        <v>278</v>
      </c>
      <c r="F51" s="164" t="s">
        <v>279</v>
      </c>
      <c r="G51" s="165">
        <v>122202.32</v>
      </c>
      <c r="H51" s="165">
        <v>122202.32</v>
      </c>
      <c r="I51" s="165">
        <v>122653.02</v>
      </c>
      <c r="J51" s="165">
        <v>123225.28</v>
      </c>
      <c r="K51" s="165">
        <v>123225.28</v>
      </c>
      <c r="L51" s="165">
        <v>123225.28</v>
      </c>
      <c r="M51" s="165">
        <v>123637.14</v>
      </c>
      <c r="N51" s="165">
        <v>123637.14</v>
      </c>
      <c r="O51" s="165">
        <v>123776.43</v>
      </c>
      <c r="P51" s="165">
        <v>123776.43</v>
      </c>
      <c r="Q51" s="165">
        <v>123926.9</v>
      </c>
      <c r="R51" s="165">
        <v>124101.34</v>
      </c>
      <c r="S51" s="170">
        <v>124101.34</v>
      </c>
    </row>
    <row r="52" spans="1:19">
      <c r="A52" s="163" t="s">
        <v>186</v>
      </c>
      <c r="B52" s="169" t="s">
        <v>187</v>
      </c>
      <c r="C52" s="163" t="s">
        <v>202</v>
      </c>
      <c r="D52" s="164" t="s">
        <v>203</v>
      </c>
      <c r="E52" s="163" t="s">
        <v>280</v>
      </c>
      <c r="F52" s="164" t="s">
        <v>281</v>
      </c>
      <c r="G52" s="165">
        <v>581.62</v>
      </c>
      <c r="H52" s="165">
        <v>581.62</v>
      </c>
      <c r="I52" s="165">
        <v>581.62</v>
      </c>
      <c r="J52" s="165">
        <v>581.62</v>
      </c>
      <c r="K52" s="165">
        <v>581.62</v>
      </c>
      <c r="L52" s="165">
        <v>581.62</v>
      </c>
      <c r="M52" s="165">
        <v>581.62</v>
      </c>
      <c r="N52" s="165">
        <v>581.62</v>
      </c>
      <c r="O52" s="165">
        <v>581.62</v>
      </c>
      <c r="P52" s="165">
        <v>581.62</v>
      </c>
      <c r="Q52" s="165">
        <v>581.62</v>
      </c>
      <c r="R52" s="165">
        <v>581.62</v>
      </c>
      <c r="S52" s="170">
        <v>581.62</v>
      </c>
    </row>
    <row r="53" spans="1:19">
      <c r="A53" s="163" t="s">
        <v>186</v>
      </c>
      <c r="B53" s="169" t="s">
        <v>187</v>
      </c>
      <c r="C53" s="163" t="s">
        <v>202</v>
      </c>
      <c r="D53" s="164" t="s">
        <v>203</v>
      </c>
      <c r="E53" s="163" t="s">
        <v>282</v>
      </c>
      <c r="F53" s="164" t="s">
        <v>283</v>
      </c>
      <c r="G53" s="165">
        <v>71232.38</v>
      </c>
      <c r="H53" s="165">
        <v>71232.38</v>
      </c>
      <c r="I53" s="165">
        <v>71310.16</v>
      </c>
      <c r="J53" s="165">
        <v>71415.86</v>
      </c>
      <c r="K53" s="165">
        <v>71410.570000000007</v>
      </c>
      <c r="L53" s="165">
        <v>71410.570000000007</v>
      </c>
      <c r="M53" s="165">
        <v>71788.070000000007</v>
      </c>
      <c r="N53" s="165">
        <v>73786.87</v>
      </c>
      <c r="O53" s="165">
        <v>73786.87</v>
      </c>
      <c r="P53" s="165">
        <v>75686.720000000001</v>
      </c>
      <c r="Q53" s="165">
        <v>77140.570000000007</v>
      </c>
      <c r="R53" s="165">
        <v>77147.460000000006</v>
      </c>
      <c r="S53" s="170">
        <v>77720.58</v>
      </c>
    </row>
    <row r="54" spans="1:19">
      <c r="A54" s="163" t="s">
        <v>186</v>
      </c>
      <c r="B54" s="169" t="s">
        <v>187</v>
      </c>
      <c r="C54" s="163" t="s">
        <v>202</v>
      </c>
      <c r="D54" s="164" t="s">
        <v>203</v>
      </c>
      <c r="E54" s="163" t="s">
        <v>284</v>
      </c>
      <c r="F54" s="164" t="s">
        <v>285</v>
      </c>
      <c r="G54" s="165">
        <v>351454155.30000001</v>
      </c>
      <c r="H54" s="165">
        <v>353427240.87000006</v>
      </c>
      <c r="I54" s="165">
        <v>356819824.25000006</v>
      </c>
      <c r="J54" s="165">
        <v>359952008.93000007</v>
      </c>
      <c r="K54" s="165">
        <v>361483834.04000002</v>
      </c>
      <c r="L54" s="165">
        <v>363617919.27000004</v>
      </c>
      <c r="M54" s="165">
        <v>365785836.18000007</v>
      </c>
      <c r="N54" s="165">
        <v>367104592.20000005</v>
      </c>
      <c r="O54" s="165">
        <v>369333613.49000001</v>
      </c>
      <c r="P54" s="165">
        <v>371355097.30000001</v>
      </c>
      <c r="Q54" s="165">
        <v>373056094.94000006</v>
      </c>
      <c r="R54" s="165">
        <v>374803095.05000001</v>
      </c>
      <c r="S54" s="170">
        <v>377049095.37000006</v>
      </c>
    </row>
    <row r="55" spans="1:19">
      <c r="A55" s="163" t="s">
        <v>186</v>
      </c>
      <c r="B55" s="169" t="s">
        <v>187</v>
      </c>
      <c r="C55" s="163" t="s">
        <v>202</v>
      </c>
      <c r="D55" s="164" t="s">
        <v>203</v>
      </c>
      <c r="E55" s="163" t="s">
        <v>286</v>
      </c>
      <c r="F55" s="164" t="s">
        <v>287</v>
      </c>
      <c r="G55" s="165">
        <v>48714541.799999997</v>
      </c>
      <c r="H55" s="165">
        <v>49048112.679999992</v>
      </c>
      <c r="I55" s="165">
        <v>49356568.529999994</v>
      </c>
      <c r="J55" s="165">
        <v>49664510.329999998</v>
      </c>
      <c r="K55" s="165">
        <v>50011571.939999998</v>
      </c>
      <c r="L55" s="165">
        <v>50348417.829999998</v>
      </c>
      <c r="M55" s="165">
        <v>50692268.539999992</v>
      </c>
      <c r="N55" s="165">
        <v>51023605.239999995</v>
      </c>
      <c r="O55" s="165">
        <v>51414197.849999994</v>
      </c>
      <c r="P55" s="165">
        <v>51728641.769999996</v>
      </c>
      <c r="Q55" s="165">
        <v>52145170.379999995</v>
      </c>
      <c r="R55" s="165">
        <v>52545728.509999998</v>
      </c>
      <c r="S55" s="170">
        <v>52888238.359999992</v>
      </c>
    </row>
    <row r="56" spans="1:19">
      <c r="A56" s="163" t="s">
        <v>186</v>
      </c>
      <c r="B56" s="169" t="s">
        <v>187</v>
      </c>
      <c r="C56" s="163" t="s">
        <v>202</v>
      </c>
      <c r="D56" s="164" t="s">
        <v>203</v>
      </c>
      <c r="E56" s="163" t="s">
        <v>288</v>
      </c>
      <c r="F56" s="164" t="s">
        <v>289</v>
      </c>
      <c r="G56" s="165">
        <v>231889.81000000003</v>
      </c>
      <c r="H56" s="165">
        <v>231889.81000000003</v>
      </c>
      <c r="I56" s="165">
        <v>231889.81000000003</v>
      </c>
      <c r="J56" s="165">
        <v>231889.81000000003</v>
      </c>
      <c r="K56" s="165">
        <v>231889.81000000003</v>
      </c>
      <c r="L56" s="165">
        <v>231889.81000000003</v>
      </c>
      <c r="M56" s="165">
        <v>231889.81000000003</v>
      </c>
      <c r="N56" s="165">
        <v>231889.81000000003</v>
      </c>
      <c r="O56" s="165">
        <v>231889.81000000003</v>
      </c>
      <c r="P56" s="165">
        <v>231889.81000000003</v>
      </c>
      <c r="Q56" s="165">
        <v>231889.81000000003</v>
      </c>
      <c r="R56" s="165">
        <v>231889.81000000003</v>
      </c>
      <c r="S56" s="170">
        <v>231889.81000000003</v>
      </c>
    </row>
    <row r="57" spans="1:19">
      <c r="A57" s="163" t="s">
        <v>186</v>
      </c>
      <c r="B57" s="169" t="s">
        <v>187</v>
      </c>
      <c r="C57" s="163" t="s">
        <v>202</v>
      </c>
      <c r="D57" s="164" t="s">
        <v>203</v>
      </c>
      <c r="E57" s="163" t="s">
        <v>290</v>
      </c>
      <c r="F57" s="164" t="s">
        <v>291</v>
      </c>
      <c r="G57" s="165">
        <v>390232.4</v>
      </c>
      <c r="H57" s="165">
        <v>408061.28</v>
      </c>
      <c r="I57" s="165">
        <v>410171.09</v>
      </c>
      <c r="J57" s="165">
        <v>381381.62</v>
      </c>
      <c r="K57" s="165">
        <v>739989.54999999993</v>
      </c>
      <c r="L57" s="165">
        <v>402833.05</v>
      </c>
      <c r="M57" s="165">
        <v>397480.24</v>
      </c>
      <c r="N57" s="165">
        <v>410324.89</v>
      </c>
      <c r="O57" s="165">
        <v>393016.36</v>
      </c>
      <c r="P57" s="165">
        <v>421785.37</v>
      </c>
      <c r="Q57" s="165">
        <v>465274</v>
      </c>
      <c r="R57" s="165">
        <v>398783.14</v>
      </c>
      <c r="S57" s="170">
        <v>452281.74</v>
      </c>
    </row>
    <row r="58" spans="1:19">
      <c r="A58" s="163" t="s">
        <v>186</v>
      </c>
      <c r="B58" s="169" t="s">
        <v>187</v>
      </c>
      <c r="C58" s="163" t="s">
        <v>202</v>
      </c>
      <c r="D58" s="164" t="s">
        <v>203</v>
      </c>
      <c r="E58" s="163" t="s">
        <v>292</v>
      </c>
      <c r="F58" s="164" t="s">
        <v>293</v>
      </c>
      <c r="G58" s="165">
        <v>137083.21000000002</v>
      </c>
      <c r="H58" s="165">
        <v>117752.30000000002</v>
      </c>
      <c r="I58" s="165">
        <v>136653.84000000003</v>
      </c>
      <c r="J58" s="165">
        <v>168583.77000000002</v>
      </c>
      <c r="K58" s="165">
        <v>150101.51</v>
      </c>
      <c r="L58" s="165">
        <v>174337.87000000002</v>
      </c>
      <c r="M58" s="165">
        <v>114573.93</v>
      </c>
      <c r="N58" s="165">
        <v>140248.63</v>
      </c>
      <c r="O58" s="165">
        <v>155403.10000000003</v>
      </c>
      <c r="P58" s="165">
        <v>157886.85</v>
      </c>
      <c r="Q58" s="165">
        <v>204479.35000000003</v>
      </c>
      <c r="R58" s="165">
        <v>153605.49999999994</v>
      </c>
      <c r="S58" s="170">
        <v>139809.06000000003</v>
      </c>
    </row>
    <row r="59" spans="1:19">
      <c r="A59" s="163" t="s">
        <v>186</v>
      </c>
      <c r="B59" s="169" t="s">
        <v>187</v>
      </c>
      <c r="C59" s="163" t="s">
        <v>202</v>
      </c>
      <c r="D59" s="164" t="s">
        <v>203</v>
      </c>
      <c r="E59" s="163" t="s">
        <v>294</v>
      </c>
      <c r="F59" s="164" t="s">
        <v>295</v>
      </c>
      <c r="G59" s="165">
        <v>18739.12</v>
      </c>
      <c r="H59" s="165">
        <v>19051.04</v>
      </c>
      <c r="I59" s="165">
        <v>18922.05</v>
      </c>
      <c r="J59" s="165">
        <v>20506.77</v>
      </c>
      <c r="K59" s="165">
        <v>28328.720000000001</v>
      </c>
      <c r="L59" s="165">
        <v>28328.720000000001</v>
      </c>
      <c r="M59" s="165">
        <v>28284.240000000002</v>
      </c>
      <c r="N59" s="165">
        <v>28733.98</v>
      </c>
      <c r="O59" s="165">
        <v>19838.75</v>
      </c>
      <c r="P59" s="165">
        <v>19709.580000000002</v>
      </c>
      <c r="Q59" s="165">
        <v>20128.63</v>
      </c>
      <c r="R59" s="165">
        <v>19576.68</v>
      </c>
      <c r="S59" s="170">
        <v>20442.41</v>
      </c>
    </row>
    <row r="60" spans="1:19">
      <c r="A60" s="163" t="s">
        <v>186</v>
      </c>
      <c r="B60" s="169" t="s">
        <v>187</v>
      </c>
      <c r="C60" s="163" t="s">
        <v>202</v>
      </c>
      <c r="D60" s="164" t="s">
        <v>203</v>
      </c>
      <c r="E60" s="163" t="s">
        <v>296</v>
      </c>
      <c r="F60" s="164" t="s">
        <v>297</v>
      </c>
      <c r="G60" s="165">
        <v>36865.93</v>
      </c>
      <c r="H60" s="165">
        <v>42047.25</v>
      </c>
      <c r="I60" s="165">
        <v>36327.19</v>
      </c>
      <c r="J60" s="165">
        <v>38133.119999999995</v>
      </c>
      <c r="K60" s="165">
        <v>33385.35</v>
      </c>
      <c r="L60" s="165">
        <v>40879.4</v>
      </c>
      <c r="M60" s="165">
        <v>35930.629999999997</v>
      </c>
      <c r="N60" s="165">
        <v>41489.660000000003</v>
      </c>
      <c r="O60" s="165">
        <v>36344.25</v>
      </c>
      <c r="P60" s="165">
        <v>35936.65</v>
      </c>
      <c r="Q60" s="165">
        <v>37531.979999999996</v>
      </c>
      <c r="R60" s="165">
        <v>36082.839999999997</v>
      </c>
      <c r="S60" s="170">
        <v>62856.27</v>
      </c>
    </row>
    <row r="61" spans="1:19">
      <c r="A61" s="163" t="s">
        <v>186</v>
      </c>
      <c r="B61" s="169" t="s">
        <v>187</v>
      </c>
      <c r="C61" s="163" t="s">
        <v>202</v>
      </c>
      <c r="D61" s="164" t="s">
        <v>203</v>
      </c>
      <c r="E61" s="163" t="s">
        <v>298</v>
      </c>
      <c r="F61" s="164" t="s">
        <v>299</v>
      </c>
      <c r="G61" s="165">
        <v>110090.44</v>
      </c>
      <c r="H61" s="165">
        <v>80330.410000000018</v>
      </c>
      <c r="I61" s="165">
        <v>92272.2</v>
      </c>
      <c r="J61" s="165">
        <v>92651.3</v>
      </c>
      <c r="K61" s="165">
        <v>80572.020000000033</v>
      </c>
      <c r="L61" s="165">
        <v>93125.590000000011</v>
      </c>
      <c r="M61" s="165">
        <v>137377.88000000003</v>
      </c>
      <c r="N61" s="165">
        <v>73301.41</v>
      </c>
      <c r="O61" s="165">
        <v>88049.400000000009</v>
      </c>
      <c r="P61" s="165">
        <v>101911.46999999999</v>
      </c>
      <c r="Q61" s="165">
        <v>93287.950000000012</v>
      </c>
      <c r="R61" s="165">
        <v>103338.38000000003</v>
      </c>
      <c r="S61" s="170">
        <v>87458.669999999969</v>
      </c>
    </row>
    <row r="62" spans="1:19">
      <c r="A62" s="163" t="s">
        <v>186</v>
      </c>
      <c r="B62" s="169" t="s">
        <v>187</v>
      </c>
      <c r="C62" s="163" t="s">
        <v>202</v>
      </c>
      <c r="D62" s="164" t="s">
        <v>203</v>
      </c>
      <c r="E62" s="163" t="s">
        <v>300</v>
      </c>
      <c r="F62" s="164" t="s">
        <v>301</v>
      </c>
      <c r="G62" s="165">
        <v>23205.34</v>
      </c>
      <c r="H62" s="165">
        <v>23506.78</v>
      </c>
      <c r="I62" s="165">
        <v>23376.639999999999</v>
      </c>
      <c r="J62" s="165">
        <v>23759.16</v>
      </c>
      <c r="K62" s="165">
        <v>33411.870000000003</v>
      </c>
      <c r="L62" s="165">
        <v>33324.32</v>
      </c>
      <c r="M62" s="165">
        <v>35258.120000000003</v>
      </c>
      <c r="N62" s="165">
        <v>35250.379999999997</v>
      </c>
      <c r="O62" s="165">
        <v>34274.959999999999</v>
      </c>
      <c r="P62" s="165">
        <v>35382.58</v>
      </c>
      <c r="Q62" s="165">
        <v>36213.160000000003</v>
      </c>
      <c r="R62" s="165">
        <v>36211.919999999998</v>
      </c>
      <c r="S62" s="170">
        <v>36211.919999999998</v>
      </c>
    </row>
    <row r="63" spans="1:19">
      <c r="A63" s="163" t="s">
        <v>186</v>
      </c>
      <c r="B63" s="169" t="s">
        <v>187</v>
      </c>
      <c r="C63" s="163" t="s">
        <v>202</v>
      </c>
      <c r="D63" s="164" t="s">
        <v>203</v>
      </c>
      <c r="E63" s="163" t="s">
        <v>302</v>
      </c>
      <c r="F63" s="164" t="s">
        <v>303</v>
      </c>
      <c r="G63" s="165">
        <v>15162.59</v>
      </c>
      <c r="H63" s="165">
        <v>16107.160000000002</v>
      </c>
      <c r="I63" s="165">
        <v>16075.040000000003</v>
      </c>
      <c r="J63" s="165">
        <v>15060.140000000001</v>
      </c>
      <c r="K63" s="165">
        <v>22388.500000000004</v>
      </c>
      <c r="L63" s="165">
        <v>22727.03</v>
      </c>
      <c r="M63" s="165">
        <v>20758.98</v>
      </c>
      <c r="N63" s="165">
        <v>13785.79</v>
      </c>
      <c r="O63" s="165">
        <v>20366.790000000005</v>
      </c>
      <c r="P63" s="165">
        <v>20830.240000000005</v>
      </c>
      <c r="Q63" s="165">
        <v>20623.460000000003</v>
      </c>
      <c r="R63" s="165">
        <v>20793.609999999997</v>
      </c>
      <c r="S63" s="170">
        <v>22457.199999999997</v>
      </c>
    </row>
    <row r="64" spans="1:19">
      <c r="A64" s="163" t="s">
        <v>186</v>
      </c>
      <c r="B64" s="169" t="s">
        <v>187</v>
      </c>
      <c r="C64" s="163" t="s">
        <v>202</v>
      </c>
      <c r="D64" s="164" t="s">
        <v>203</v>
      </c>
      <c r="E64" s="163" t="s">
        <v>304</v>
      </c>
      <c r="F64" s="164" t="s">
        <v>305</v>
      </c>
      <c r="G64" s="165">
        <v>2614.3500000000004</v>
      </c>
      <c r="H64" s="165">
        <v>2989.4</v>
      </c>
      <c r="I64" s="165">
        <v>9735.6799999999985</v>
      </c>
      <c r="J64" s="165">
        <v>7039.9600000000009</v>
      </c>
      <c r="K64" s="165">
        <v>19366.820000000003</v>
      </c>
      <c r="L64" s="165">
        <v>25036.060000000005</v>
      </c>
      <c r="M64" s="165">
        <v>15001</v>
      </c>
      <c r="N64" s="165">
        <v>15306.95</v>
      </c>
      <c r="O64" s="165">
        <v>6423.18</v>
      </c>
      <c r="P64" s="165">
        <v>6280.76</v>
      </c>
      <c r="Q64" s="165">
        <v>6971.4499999999989</v>
      </c>
      <c r="R64" s="165">
        <v>17725.549999999996</v>
      </c>
      <c r="S64" s="170">
        <v>10160.36</v>
      </c>
    </row>
    <row r="65" spans="1:20">
      <c r="A65" s="163" t="s">
        <v>186</v>
      </c>
      <c r="B65" s="169" t="s">
        <v>187</v>
      </c>
      <c r="C65" s="163" t="s">
        <v>202</v>
      </c>
      <c r="D65" s="164" t="s">
        <v>203</v>
      </c>
      <c r="E65" s="163" t="s">
        <v>306</v>
      </c>
      <c r="F65" s="164" t="s">
        <v>307</v>
      </c>
      <c r="G65" s="165">
        <v>54669.540000000008</v>
      </c>
      <c r="H65" s="165">
        <v>31499.350000000006</v>
      </c>
      <c r="I65" s="165">
        <v>38150.65</v>
      </c>
      <c r="J65" s="165">
        <v>29993.83</v>
      </c>
      <c r="K65" s="165">
        <v>46998.97</v>
      </c>
      <c r="L65" s="165">
        <v>30520.670000000006</v>
      </c>
      <c r="M65" s="165">
        <v>34245.370000000003</v>
      </c>
      <c r="N65" s="165">
        <v>38046.390000000007</v>
      </c>
      <c r="O65" s="165">
        <v>22390.900000000005</v>
      </c>
      <c r="P65" s="165">
        <v>56735.24</v>
      </c>
      <c r="Q65" s="165">
        <v>46463.35</v>
      </c>
      <c r="R65" s="165">
        <v>39817.75</v>
      </c>
      <c r="S65" s="170">
        <v>36354.839999999997</v>
      </c>
    </row>
    <row r="66" spans="1:20">
      <c r="A66" s="163" t="s">
        <v>186</v>
      </c>
      <c r="B66" s="169" t="s">
        <v>187</v>
      </c>
      <c r="C66" s="163" t="s">
        <v>202</v>
      </c>
      <c r="D66" s="164" t="s">
        <v>203</v>
      </c>
      <c r="E66" s="163" t="s">
        <v>308</v>
      </c>
      <c r="F66" s="164" t="s">
        <v>309</v>
      </c>
      <c r="G66" s="165">
        <v>-29053880.609999999</v>
      </c>
      <c r="H66" s="165">
        <v>-29128314.100000001</v>
      </c>
      <c r="I66" s="165">
        <v>-29778698.34</v>
      </c>
      <c r="J66" s="165">
        <v>-31001273.75</v>
      </c>
      <c r="K66" s="165">
        <v>-31145578.720000003</v>
      </c>
      <c r="L66" s="165">
        <v>-31549340.109999999</v>
      </c>
      <c r="M66" s="165">
        <v>-31794590.440000001</v>
      </c>
      <c r="N66" s="165">
        <v>-31860211.120000001</v>
      </c>
      <c r="O66" s="165">
        <v>-34384998.149999999</v>
      </c>
      <c r="P66" s="165">
        <v>-34468689.519999996</v>
      </c>
      <c r="Q66" s="165">
        <v>-35343017.989999995</v>
      </c>
      <c r="R66" s="165">
        <v>-35387395.93</v>
      </c>
      <c r="S66" s="170">
        <v>-35496718.07</v>
      </c>
    </row>
    <row r="67" spans="1:20">
      <c r="A67" s="163" t="s">
        <v>186</v>
      </c>
      <c r="B67" s="169" t="s">
        <v>187</v>
      </c>
      <c r="C67" s="163" t="s">
        <v>202</v>
      </c>
      <c r="D67" s="171" t="s">
        <v>203</v>
      </c>
      <c r="E67" s="163" t="s">
        <v>310</v>
      </c>
      <c r="F67" s="164" t="s">
        <v>311</v>
      </c>
      <c r="G67" s="165">
        <v>1182.54</v>
      </c>
      <c r="H67" s="165">
        <v>1182.54</v>
      </c>
      <c r="I67" s="165">
        <v>1182.54</v>
      </c>
      <c r="J67" s="165">
        <v>1182.54</v>
      </c>
      <c r="K67" s="165">
        <v>1182.54</v>
      </c>
      <c r="L67" s="165">
        <v>1182.54</v>
      </c>
      <c r="M67" s="165">
        <v>2083.54</v>
      </c>
      <c r="N67" s="165">
        <v>2083.54</v>
      </c>
      <c r="O67" s="165">
        <v>2083.54</v>
      </c>
      <c r="P67" s="165">
        <v>2083.54</v>
      </c>
      <c r="Q67" s="165">
        <v>2083.54</v>
      </c>
      <c r="R67" s="165">
        <v>2984.54</v>
      </c>
      <c r="S67" s="170">
        <v>2984.54</v>
      </c>
      <c r="T67" s="165">
        <f>SUM(S13:S67)</f>
        <v>8138759.3800000483</v>
      </c>
    </row>
    <row r="68" spans="1:20">
      <c r="A68" s="163" t="s">
        <v>186</v>
      </c>
      <c r="B68" s="169" t="s">
        <v>187</v>
      </c>
      <c r="C68" s="163" t="s">
        <v>312</v>
      </c>
      <c r="D68" s="164" t="s">
        <v>313</v>
      </c>
      <c r="E68" s="163" t="s">
        <v>314</v>
      </c>
      <c r="F68" s="164" t="s">
        <v>315</v>
      </c>
      <c r="G68" s="165">
        <v>-173460687.19</v>
      </c>
      <c r="H68" s="165">
        <v>-173946865.72</v>
      </c>
      <c r="I68" s="165">
        <v>-174294247.59999999</v>
      </c>
      <c r="J68" s="165">
        <v>-173392044.87</v>
      </c>
      <c r="K68" s="165">
        <v>-172020058.53</v>
      </c>
      <c r="L68" s="165">
        <v>-172450436.78</v>
      </c>
      <c r="M68" s="165">
        <v>-173474296.00999999</v>
      </c>
      <c r="N68" s="165">
        <v>-173727276.31999999</v>
      </c>
      <c r="O68" s="165">
        <v>-174930000.17999998</v>
      </c>
      <c r="P68" s="165">
        <v>-174575737.72</v>
      </c>
      <c r="Q68" s="165">
        <v>-174988819.5</v>
      </c>
      <c r="R68" s="165">
        <v>-176079173.17999998</v>
      </c>
      <c r="S68" s="165">
        <v>-175342053.45999998</v>
      </c>
    </row>
    <row r="69" spans="1:20">
      <c r="A69" s="163" t="s">
        <v>186</v>
      </c>
      <c r="B69" s="169" t="s">
        <v>187</v>
      </c>
      <c r="C69" s="163" t="s">
        <v>312</v>
      </c>
      <c r="D69" s="164" t="s">
        <v>313</v>
      </c>
      <c r="E69" s="163" t="s">
        <v>316</v>
      </c>
      <c r="F69" s="164" t="s">
        <v>317</v>
      </c>
      <c r="G69" s="165">
        <v>-137621.92000000001</v>
      </c>
      <c r="H69" s="165">
        <v>-137621.92000000001</v>
      </c>
      <c r="I69" s="165">
        <v>-137621.92000000001</v>
      </c>
      <c r="J69" s="165">
        <v>-132784.85999999999</v>
      </c>
      <c r="K69" s="165">
        <v>-132784.85999999999</v>
      </c>
      <c r="L69" s="165">
        <v>-132784.85999999999</v>
      </c>
      <c r="M69" s="165">
        <v>-132784.85999999999</v>
      </c>
      <c r="N69" s="165">
        <v>-132784.85999999999</v>
      </c>
      <c r="O69" s="165">
        <v>-132784.85999999999</v>
      </c>
      <c r="P69" s="165">
        <v>-132784.85999999999</v>
      </c>
      <c r="Q69" s="165">
        <v>-132784.85999999999</v>
      </c>
      <c r="R69" s="165">
        <v>-132784.85999999999</v>
      </c>
      <c r="S69" s="165">
        <v>-132784.85999999999</v>
      </c>
    </row>
    <row r="70" spans="1:20">
      <c r="A70" s="163" t="s">
        <v>186</v>
      </c>
      <c r="B70" s="169" t="s">
        <v>187</v>
      </c>
      <c r="C70" s="163" t="s">
        <v>312</v>
      </c>
      <c r="D70" s="164" t="s">
        <v>313</v>
      </c>
      <c r="E70" s="163" t="s">
        <v>318</v>
      </c>
      <c r="F70" s="164" t="s">
        <v>319</v>
      </c>
      <c r="G70" s="165">
        <v>2295311.2100000004</v>
      </c>
      <c r="H70" s="165">
        <v>2376391.2200000002</v>
      </c>
      <c r="I70" s="165">
        <v>2452614.3300000005</v>
      </c>
      <c r="J70" s="165">
        <v>2256144.9700000002</v>
      </c>
      <c r="K70" s="165">
        <v>2062297.66</v>
      </c>
      <c r="L70" s="165">
        <v>2045808.0199999998</v>
      </c>
      <c r="M70" s="165">
        <v>2016948.7299999997</v>
      </c>
      <c r="N70" s="165">
        <v>2074757.6199999999</v>
      </c>
      <c r="O70" s="165">
        <v>2215971.4700000002</v>
      </c>
      <c r="P70" s="165">
        <v>2105008.8400000003</v>
      </c>
      <c r="Q70" s="165">
        <v>2056065.5799999998</v>
      </c>
      <c r="R70" s="165">
        <v>1911903.9799999997</v>
      </c>
      <c r="S70" s="165">
        <v>1788365.53</v>
      </c>
    </row>
    <row r="71" spans="1:20">
      <c r="A71" s="163" t="s">
        <v>186</v>
      </c>
      <c r="B71" s="169" t="s">
        <v>187</v>
      </c>
      <c r="C71" s="163" t="s">
        <v>320</v>
      </c>
      <c r="D71" s="164" t="s">
        <v>321</v>
      </c>
      <c r="E71" s="163" t="s">
        <v>322</v>
      </c>
      <c r="F71" s="164" t="s">
        <v>323</v>
      </c>
      <c r="G71" s="165">
        <v>3278547.32</v>
      </c>
      <c r="H71" s="165">
        <v>3278547.32</v>
      </c>
      <c r="I71" s="165">
        <v>3278547.32</v>
      </c>
      <c r="J71" s="165">
        <v>3278547.32</v>
      </c>
      <c r="K71" s="165">
        <v>3278547.32</v>
      </c>
      <c r="L71" s="165">
        <v>3278547.32</v>
      </c>
      <c r="M71" s="165">
        <v>3278547.32</v>
      </c>
      <c r="N71" s="165">
        <v>3278547.32</v>
      </c>
      <c r="O71" s="165">
        <v>3278547.32</v>
      </c>
      <c r="P71" s="165">
        <v>3278547.32</v>
      </c>
      <c r="Q71" s="165">
        <v>3278547.32</v>
      </c>
      <c r="R71" s="165">
        <v>3278547.32</v>
      </c>
      <c r="S71" s="170">
        <v>3278547.32</v>
      </c>
    </row>
    <row r="72" spans="1:20">
      <c r="A72" s="163" t="s">
        <v>186</v>
      </c>
      <c r="B72" s="169" t="s">
        <v>187</v>
      </c>
      <c r="C72" s="163" t="s">
        <v>324</v>
      </c>
      <c r="D72" s="164" t="s">
        <v>325</v>
      </c>
      <c r="E72" s="163" t="s">
        <v>326</v>
      </c>
      <c r="F72" s="164" t="s">
        <v>327</v>
      </c>
      <c r="G72" s="165">
        <v>-3336783.64</v>
      </c>
      <c r="H72" s="165">
        <v>-3336783.64</v>
      </c>
      <c r="I72" s="165">
        <v>-3336783.64</v>
      </c>
      <c r="J72" s="165">
        <v>-3336783.64</v>
      </c>
      <c r="K72" s="165">
        <v>-3336783.64</v>
      </c>
      <c r="L72" s="165">
        <v>-3336783.64</v>
      </c>
      <c r="M72" s="165">
        <v>-3336783.64</v>
      </c>
      <c r="N72" s="165">
        <v>-3336783.64</v>
      </c>
      <c r="O72" s="165">
        <v>-3336783.64</v>
      </c>
      <c r="P72" s="165">
        <v>-3336783.64</v>
      </c>
      <c r="Q72" s="165">
        <v>-3336783.64</v>
      </c>
      <c r="R72" s="165">
        <v>-3336783.64</v>
      </c>
      <c r="S72" s="170">
        <v>-3336783.64</v>
      </c>
    </row>
    <row r="73" spans="1:20">
      <c r="A73" s="163" t="s">
        <v>186</v>
      </c>
      <c r="B73" s="169" t="s">
        <v>187</v>
      </c>
      <c r="C73" s="163" t="s">
        <v>324</v>
      </c>
      <c r="D73" s="164" t="s">
        <v>325</v>
      </c>
      <c r="E73" s="163" t="s">
        <v>328</v>
      </c>
      <c r="F73" s="164" t="s">
        <v>329</v>
      </c>
      <c r="G73" s="165">
        <v>58236.32</v>
      </c>
      <c r="H73" s="165">
        <v>58236.32</v>
      </c>
      <c r="I73" s="165">
        <v>58236.32</v>
      </c>
      <c r="J73" s="165">
        <v>58236.32</v>
      </c>
      <c r="K73" s="165">
        <v>58236.32</v>
      </c>
      <c r="L73" s="165">
        <v>58236.32</v>
      </c>
      <c r="M73" s="165">
        <v>58236.32</v>
      </c>
      <c r="N73" s="165">
        <v>58236.32</v>
      </c>
      <c r="O73" s="165">
        <v>58236.32</v>
      </c>
      <c r="P73" s="165">
        <v>58236.32</v>
      </c>
      <c r="Q73" s="165">
        <v>58236.32</v>
      </c>
      <c r="R73" s="165">
        <v>58236.32</v>
      </c>
      <c r="S73" s="170">
        <v>58236.32</v>
      </c>
      <c r="T73" s="165">
        <f>SUM(S71:S73)</f>
        <v>-2.9831426218152046E-10</v>
      </c>
    </row>
    <row r="74" spans="1:20">
      <c r="A74" s="163" t="s">
        <v>186</v>
      </c>
      <c r="B74" s="169" t="s">
        <v>187</v>
      </c>
      <c r="C74" s="163" t="s">
        <v>330</v>
      </c>
      <c r="D74" s="171" t="s">
        <v>331</v>
      </c>
      <c r="E74" s="163" t="s">
        <v>332</v>
      </c>
      <c r="F74" s="164" t="s">
        <v>333</v>
      </c>
      <c r="G74" s="165">
        <v>2217389</v>
      </c>
      <c r="H74" s="165">
        <v>2200386</v>
      </c>
      <c r="I74" s="165">
        <v>2187708</v>
      </c>
      <c r="J74" s="165">
        <v>2170295</v>
      </c>
      <c r="K74" s="165">
        <v>2164222</v>
      </c>
      <c r="L74" s="165">
        <v>2170852</v>
      </c>
      <c r="M74" s="165">
        <v>2183383</v>
      </c>
      <c r="N74" s="165">
        <v>2204127</v>
      </c>
      <c r="O74" s="165">
        <v>2220446</v>
      </c>
      <c r="P74" s="165">
        <v>2230011</v>
      </c>
      <c r="Q74" s="165">
        <v>2235300</v>
      </c>
      <c r="R74" s="165">
        <v>2231806</v>
      </c>
      <c r="S74" s="170">
        <v>2222208</v>
      </c>
    </row>
    <row r="75" spans="1:20">
      <c r="A75" s="163" t="s">
        <v>186</v>
      </c>
      <c r="B75" s="169" t="s">
        <v>187</v>
      </c>
      <c r="C75" s="163" t="s">
        <v>330</v>
      </c>
      <c r="D75" s="164" t="s">
        <v>331</v>
      </c>
      <c r="E75" s="163" t="s">
        <v>334</v>
      </c>
      <c r="F75" s="164" t="s">
        <v>335</v>
      </c>
      <c r="G75" s="165">
        <v>985907</v>
      </c>
      <c r="H75" s="165">
        <v>827121</v>
      </c>
      <c r="I75" s="165">
        <v>821358</v>
      </c>
      <c r="J75" s="165">
        <v>763226</v>
      </c>
      <c r="K75" s="165">
        <v>2356418.77</v>
      </c>
      <c r="L75" s="165">
        <v>5662254.7699999996</v>
      </c>
      <c r="M75" s="165">
        <v>7466513.2599999998</v>
      </c>
      <c r="N75" s="165">
        <v>8840841.7200000007</v>
      </c>
      <c r="O75" s="165">
        <v>6293603.7400000002</v>
      </c>
      <c r="P75" s="165">
        <v>4660227.8099999996</v>
      </c>
      <c r="Q75" s="165">
        <v>1526159</v>
      </c>
      <c r="R75" s="165">
        <v>854896</v>
      </c>
      <c r="S75" s="170">
        <v>797241</v>
      </c>
    </row>
    <row r="76" spans="1:20">
      <c r="A76" s="163" t="s">
        <v>186</v>
      </c>
      <c r="B76" s="169" t="s">
        <v>187</v>
      </c>
      <c r="C76" s="163" t="s">
        <v>330</v>
      </c>
      <c r="D76" s="164" t="s">
        <v>331</v>
      </c>
      <c r="E76" s="163" t="s">
        <v>336</v>
      </c>
      <c r="F76" s="164" t="s">
        <v>337</v>
      </c>
      <c r="G76" s="165">
        <v>12361240.050000001</v>
      </c>
      <c r="H76" s="165">
        <v>10031113.779999999</v>
      </c>
      <c r="I76" s="165">
        <v>7986547.3399999999</v>
      </c>
      <c r="J76" s="165">
        <v>7570501.3899999997</v>
      </c>
      <c r="K76" s="165">
        <v>5774339.9800000004</v>
      </c>
      <c r="L76" s="165">
        <v>8135145.2999999998</v>
      </c>
      <c r="M76" s="165">
        <v>12289555.98</v>
      </c>
      <c r="N76" s="165">
        <v>17716944.420000002</v>
      </c>
      <c r="O76" s="165">
        <v>17273050.309999999</v>
      </c>
      <c r="P76" s="165">
        <v>14485620.67</v>
      </c>
      <c r="Q76" s="165">
        <v>12428016.109999999</v>
      </c>
      <c r="R76" s="165">
        <v>9426918.3399999999</v>
      </c>
      <c r="S76" s="170">
        <v>8644090.6999999993</v>
      </c>
    </row>
    <row r="77" spans="1:20">
      <c r="A77" s="163" t="s">
        <v>186</v>
      </c>
      <c r="B77" s="169" t="s">
        <v>187</v>
      </c>
      <c r="C77" s="163" t="s">
        <v>330</v>
      </c>
      <c r="D77" s="164" t="s">
        <v>331</v>
      </c>
      <c r="E77" s="163" t="s">
        <v>338</v>
      </c>
      <c r="F77" s="164" t="s">
        <v>339</v>
      </c>
      <c r="G77" s="165">
        <v>467.55</v>
      </c>
      <c r="H77" s="165">
        <v>467.55</v>
      </c>
      <c r="I77" s="165">
        <v>467.55</v>
      </c>
      <c r="J77" s="165">
        <v>467.55</v>
      </c>
      <c r="K77" s="165">
        <v>467.55</v>
      </c>
      <c r="L77" s="165">
        <v>467.55</v>
      </c>
      <c r="M77" s="165">
        <v>467.55</v>
      </c>
      <c r="N77" s="165">
        <v>467.55</v>
      </c>
      <c r="O77" s="165">
        <v>467.55</v>
      </c>
      <c r="P77" s="165">
        <v>467.55</v>
      </c>
      <c r="Q77" s="165">
        <v>467.55</v>
      </c>
      <c r="R77" s="165">
        <v>467.55</v>
      </c>
      <c r="S77" s="170">
        <v>467.55</v>
      </c>
    </row>
    <row r="78" spans="1:20">
      <c r="A78" s="163" t="s">
        <v>186</v>
      </c>
      <c r="B78" s="169" t="s">
        <v>187</v>
      </c>
      <c r="C78" s="163" t="s">
        <v>330</v>
      </c>
      <c r="D78" s="164" t="s">
        <v>331</v>
      </c>
      <c r="E78" s="163" t="s">
        <v>340</v>
      </c>
      <c r="F78" s="164" t="s">
        <v>341</v>
      </c>
      <c r="G78" s="165">
        <v>1675883.88</v>
      </c>
      <c r="H78" s="165">
        <v>1629784.11</v>
      </c>
      <c r="I78" s="165">
        <v>1588286.9</v>
      </c>
      <c r="J78" s="165">
        <v>1634281.88</v>
      </c>
      <c r="K78" s="165">
        <v>1945343.65</v>
      </c>
      <c r="L78" s="165">
        <v>2072388.55</v>
      </c>
      <c r="M78" s="165">
        <v>2119359.23</v>
      </c>
      <c r="N78" s="165">
        <v>2437792.7799999998</v>
      </c>
      <c r="O78" s="165">
        <v>2140301.7799999998</v>
      </c>
      <c r="P78" s="165">
        <v>2475548.14</v>
      </c>
      <c r="Q78" s="165">
        <v>1914521.2</v>
      </c>
      <c r="R78" s="165">
        <v>1817389.36</v>
      </c>
      <c r="S78" s="170">
        <v>1718948.86</v>
      </c>
    </row>
    <row r="79" spans="1:20">
      <c r="A79" s="163" t="s">
        <v>186</v>
      </c>
      <c r="B79" s="169" t="s">
        <v>187</v>
      </c>
      <c r="C79" s="163" t="s">
        <v>330</v>
      </c>
      <c r="D79" s="164" t="s">
        <v>331</v>
      </c>
      <c r="E79" s="163" t="s">
        <v>342</v>
      </c>
      <c r="F79" s="164" t="s">
        <v>343</v>
      </c>
      <c r="G79" s="165">
        <v>1150357.1200000001</v>
      </c>
      <c r="H79" s="165">
        <v>1233015.03</v>
      </c>
      <c r="I79" s="165">
        <v>1642080.71</v>
      </c>
      <c r="J79" s="165">
        <v>2159249.98</v>
      </c>
      <c r="K79" s="165">
        <v>3128554.47</v>
      </c>
      <c r="L79" s="165">
        <v>3372869.31</v>
      </c>
      <c r="M79" s="165">
        <v>3063226.53</v>
      </c>
      <c r="N79" s="165">
        <v>2219592.59</v>
      </c>
      <c r="O79" s="165">
        <v>1484270.07</v>
      </c>
      <c r="P79" s="165">
        <v>1322326.04</v>
      </c>
      <c r="Q79" s="165">
        <v>1177486.51</v>
      </c>
      <c r="R79" s="165">
        <v>1297436.06</v>
      </c>
      <c r="S79" s="170">
        <v>1402618.02</v>
      </c>
    </row>
    <row r="80" spans="1:20">
      <c r="A80" s="163" t="s">
        <v>186</v>
      </c>
      <c r="B80" s="169" t="s">
        <v>187</v>
      </c>
      <c r="C80" s="163" t="s">
        <v>330</v>
      </c>
      <c r="D80" s="164" t="s">
        <v>331</v>
      </c>
      <c r="E80" s="163" t="s">
        <v>344</v>
      </c>
      <c r="F80" s="164" t="s">
        <v>345</v>
      </c>
      <c r="G80" s="165">
        <v>153105.39000000001</v>
      </c>
      <c r="H80" s="165">
        <v>153105.39000000001</v>
      </c>
      <c r="I80" s="165">
        <v>146478.88</v>
      </c>
      <c r="J80" s="165">
        <v>174522.77</v>
      </c>
      <c r="K80" s="165">
        <v>174522.77</v>
      </c>
      <c r="L80" s="165">
        <v>174535.32</v>
      </c>
      <c r="M80" s="165">
        <v>174665.72</v>
      </c>
      <c r="N80" s="165">
        <v>174771.29</v>
      </c>
      <c r="O80" s="165">
        <v>175206.15</v>
      </c>
      <c r="P80" s="165">
        <v>175527.65</v>
      </c>
      <c r="Q80" s="165">
        <v>175671.12</v>
      </c>
      <c r="R80" s="165">
        <v>175671.12</v>
      </c>
      <c r="S80" s="170">
        <v>175766.39999999999</v>
      </c>
    </row>
    <row r="81" spans="1:20">
      <c r="A81" s="163" t="s">
        <v>186</v>
      </c>
      <c r="B81" s="169" t="s">
        <v>187</v>
      </c>
      <c r="C81" s="163" t="s">
        <v>346</v>
      </c>
      <c r="D81" s="164" t="s">
        <v>347</v>
      </c>
      <c r="E81" s="163" t="s">
        <v>348</v>
      </c>
      <c r="F81" s="164" t="s">
        <v>349</v>
      </c>
      <c r="G81" s="165">
        <v>67755.289999999994</v>
      </c>
      <c r="H81" s="165">
        <v>61189.05</v>
      </c>
      <c r="I81" s="165">
        <v>104721.14</v>
      </c>
      <c r="J81" s="165">
        <v>121942.28</v>
      </c>
      <c r="K81" s="165">
        <v>256269.78</v>
      </c>
      <c r="L81" s="165">
        <v>140496.79999999999</v>
      </c>
      <c r="M81" s="165">
        <v>133122.79999999999</v>
      </c>
      <c r="N81" s="165">
        <v>140905.12</v>
      </c>
      <c r="O81" s="165">
        <v>109365.32</v>
      </c>
      <c r="P81" s="165">
        <v>115941.36</v>
      </c>
      <c r="Q81" s="165">
        <v>115373.17</v>
      </c>
      <c r="R81" s="165">
        <v>104612.88</v>
      </c>
      <c r="S81" s="170">
        <v>87307.49</v>
      </c>
    </row>
    <row r="82" spans="1:20">
      <c r="A82" s="163" t="s">
        <v>186</v>
      </c>
      <c r="B82" s="169" t="s">
        <v>187</v>
      </c>
      <c r="C82" s="163" t="s">
        <v>346</v>
      </c>
      <c r="D82" s="164" t="s">
        <v>347</v>
      </c>
      <c r="E82" s="163" t="s">
        <v>350</v>
      </c>
      <c r="F82" s="164" t="s">
        <v>351</v>
      </c>
      <c r="G82" s="165">
        <v>95463.81</v>
      </c>
      <c r="H82" s="165">
        <v>64550.25</v>
      </c>
      <c r="I82" s="165">
        <v>728581.8</v>
      </c>
      <c r="J82" s="165">
        <v>1698501.83</v>
      </c>
      <c r="K82" s="165">
        <v>1186408.19</v>
      </c>
      <c r="L82" s="165">
        <v>347073.18</v>
      </c>
      <c r="M82" s="165">
        <v>291526.53999999998</v>
      </c>
      <c r="N82" s="165">
        <v>280058.93</v>
      </c>
      <c r="O82" s="165">
        <v>2688901.85</v>
      </c>
      <c r="P82" s="165">
        <v>2438104.54</v>
      </c>
      <c r="Q82" s="165">
        <v>592803.6</v>
      </c>
      <c r="R82" s="165">
        <v>31591.07</v>
      </c>
      <c r="S82" s="170">
        <v>106203.62</v>
      </c>
    </row>
    <row r="83" spans="1:20">
      <c r="A83" s="163" t="s">
        <v>186</v>
      </c>
      <c r="B83" s="169" t="s">
        <v>187</v>
      </c>
      <c r="C83" s="163" t="s">
        <v>346</v>
      </c>
      <c r="D83" s="164" t="s">
        <v>347</v>
      </c>
      <c r="E83" s="163" t="s">
        <v>638</v>
      </c>
      <c r="F83" s="164" t="s">
        <v>639</v>
      </c>
      <c r="G83" s="165">
        <v>0</v>
      </c>
      <c r="H83" s="165">
        <v>59860</v>
      </c>
      <c r="I83" s="165">
        <v>0</v>
      </c>
      <c r="J83" s="165">
        <v>0</v>
      </c>
      <c r="K83" s="165">
        <v>0</v>
      </c>
      <c r="L83" s="165">
        <v>0</v>
      </c>
      <c r="M83" s="165">
        <v>0</v>
      </c>
      <c r="N83" s="165">
        <v>0</v>
      </c>
      <c r="O83" s="165">
        <v>0</v>
      </c>
      <c r="P83" s="165">
        <v>0</v>
      </c>
      <c r="Q83" s="165">
        <v>0</v>
      </c>
      <c r="R83" s="165">
        <v>0</v>
      </c>
      <c r="S83" s="170">
        <v>0</v>
      </c>
    </row>
    <row r="84" spans="1:20">
      <c r="A84" s="163" t="s">
        <v>186</v>
      </c>
      <c r="B84" s="169" t="s">
        <v>187</v>
      </c>
      <c r="C84" s="163" t="s">
        <v>346</v>
      </c>
      <c r="D84" s="164" t="s">
        <v>347</v>
      </c>
      <c r="E84" s="163" t="s">
        <v>352</v>
      </c>
      <c r="F84" s="164" t="s">
        <v>353</v>
      </c>
      <c r="G84" s="165">
        <v>-2726.05</v>
      </c>
      <c r="H84" s="165">
        <v>-6726.05</v>
      </c>
      <c r="I84" s="165">
        <v>-4000</v>
      </c>
      <c r="J84" s="165">
        <v>-4000</v>
      </c>
      <c r="K84" s="165">
        <v>0</v>
      </c>
      <c r="L84" s="165">
        <v>0</v>
      </c>
      <c r="M84" s="165">
        <v>0</v>
      </c>
      <c r="N84" s="165">
        <v>0</v>
      </c>
      <c r="O84" s="165">
        <v>4000</v>
      </c>
      <c r="P84" s="165">
        <v>-4000</v>
      </c>
      <c r="Q84" s="165">
        <v>0</v>
      </c>
      <c r="R84" s="165">
        <v>0</v>
      </c>
      <c r="S84" s="170">
        <v>4000</v>
      </c>
    </row>
    <row r="85" spans="1:20">
      <c r="A85" s="163" t="s">
        <v>186</v>
      </c>
      <c r="B85" s="169" t="s">
        <v>187</v>
      </c>
      <c r="C85" s="163" t="s">
        <v>354</v>
      </c>
      <c r="D85" s="164" t="s">
        <v>355</v>
      </c>
      <c r="E85" s="163" t="s">
        <v>356</v>
      </c>
      <c r="F85" s="164" t="s">
        <v>357</v>
      </c>
      <c r="G85" s="165">
        <v>-2217934.1600000034</v>
      </c>
      <c r="H85" s="165">
        <v>-2217934.1600000034</v>
      </c>
      <c r="I85" s="165">
        <v>-2217934.1600000034</v>
      </c>
      <c r="J85" s="165">
        <v>-2217934.1600000034</v>
      </c>
      <c r="K85" s="165">
        <v>-1687113.4900000019</v>
      </c>
      <c r="L85" s="165">
        <v>-1687113.4900000019</v>
      </c>
      <c r="M85" s="165">
        <v>-1687113.4900000019</v>
      </c>
      <c r="N85" s="165">
        <v>-1687113.4900000019</v>
      </c>
      <c r="O85" s="165">
        <v>-1687113.4900000019</v>
      </c>
      <c r="P85" s="165">
        <v>-1687113.4900000019</v>
      </c>
      <c r="Q85" s="165">
        <v>-1687113.4900000019</v>
      </c>
      <c r="R85" s="165">
        <v>-1687113.4900000019</v>
      </c>
      <c r="S85" s="170">
        <v>-1687113.4900000019</v>
      </c>
    </row>
    <row r="86" spans="1:20">
      <c r="A86" s="163" t="s">
        <v>186</v>
      </c>
      <c r="B86" s="169" t="s">
        <v>187</v>
      </c>
      <c r="C86" s="163" t="s">
        <v>354</v>
      </c>
      <c r="D86" s="164" t="s">
        <v>355</v>
      </c>
      <c r="E86" s="163" t="s">
        <v>358</v>
      </c>
      <c r="F86" s="164" t="s">
        <v>359</v>
      </c>
      <c r="G86" s="165">
        <v>-891114.57</v>
      </c>
      <c r="H86" s="165">
        <v>-841802.96</v>
      </c>
      <c r="I86" s="165">
        <v>-899991.12</v>
      </c>
      <c r="J86" s="165">
        <v>-871146.16</v>
      </c>
      <c r="K86" s="165">
        <v>-15945.71</v>
      </c>
      <c r="L86" s="165">
        <v>-158337.84</v>
      </c>
      <c r="M86" s="165">
        <v>-384950.8</v>
      </c>
      <c r="N86" s="165">
        <v>-594654.75</v>
      </c>
      <c r="O86" s="165">
        <v>-893636.03</v>
      </c>
      <c r="P86" s="165">
        <v>-1104025.7</v>
      </c>
      <c r="Q86" s="165">
        <v>-1025795.84</v>
      </c>
      <c r="R86" s="165">
        <v>-1148609.8400000001</v>
      </c>
      <c r="S86" s="170">
        <v>-1307422.8400000001</v>
      </c>
    </row>
    <row r="87" spans="1:20">
      <c r="A87" s="163" t="s">
        <v>186</v>
      </c>
      <c r="B87" s="169" t="s">
        <v>187</v>
      </c>
      <c r="C87" s="163" t="s">
        <v>354</v>
      </c>
      <c r="D87" s="164" t="s">
        <v>355</v>
      </c>
      <c r="E87" s="163" t="s">
        <v>360</v>
      </c>
      <c r="F87" s="164" t="s">
        <v>361</v>
      </c>
      <c r="G87" s="165">
        <v>1133817.04</v>
      </c>
      <c r="H87" s="165">
        <v>1215304.5</v>
      </c>
      <c r="I87" s="165">
        <v>1371643.88</v>
      </c>
      <c r="J87" s="165">
        <v>1489590.09</v>
      </c>
      <c r="K87" s="165">
        <v>132149.03</v>
      </c>
      <c r="L87" s="165">
        <v>199668.97</v>
      </c>
      <c r="M87" s="165">
        <v>223265.27</v>
      </c>
      <c r="N87" s="165">
        <v>279374.89</v>
      </c>
      <c r="O87" s="165">
        <v>510760.95</v>
      </c>
      <c r="P87" s="165">
        <v>588143.57999999996</v>
      </c>
      <c r="Q87" s="165">
        <v>645854.69999999995</v>
      </c>
      <c r="R87" s="165">
        <v>718917.25</v>
      </c>
      <c r="S87" s="170">
        <v>792894.96</v>
      </c>
    </row>
    <row r="88" spans="1:20">
      <c r="A88" s="163" t="s">
        <v>186</v>
      </c>
      <c r="B88" s="169" t="s">
        <v>187</v>
      </c>
      <c r="C88" s="163" t="s">
        <v>354</v>
      </c>
      <c r="D88" s="164" t="s">
        <v>355</v>
      </c>
      <c r="E88" s="163" t="s">
        <v>362</v>
      </c>
      <c r="F88" s="164" t="s">
        <v>363</v>
      </c>
      <c r="G88" s="165">
        <v>-81554.39</v>
      </c>
      <c r="H88" s="165">
        <v>-85605.22</v>
      </c>
      <c r="I88" s="165">
        <v>-91358.53</v>
      </c>
      <c r="J88" s="165">
        <v>-95474.76</v>
      </c>
      <c r="K88" s="165">
        <v>-19624.78</v>
      </c>
      <c r="L88" s="165">
        <v>-31370.79</v>
      </c>
      <c r="M88" s="165">
        <v>-32369.03</v>
      </c>
      <c r="N88" s="165">
        <v>-38014.67</v>
      </c>
      <c r="O88" s="165">
        <v>-49582.97</v>
      </c>
      <c r="P88" s="165">
        <v>-55027.22</v>
      </c>
      <c r="Q88" s="165">
        <v>-59106.82</v>
      </c>
      <c r="R88" s="165">
        <v>-62881.32</v>
      </c>
      <c r="S88" s="170">
        <v>-66091.28</v>
      </c>
    </row>
    <row r="89" spans="1:20">
      <c r="A89" s="163" t="s">
        <v>186</v>
      </c>
      <c r="B89" s="169" t="s">
        <v>187</v>
      </c>
      <c r="C89" s="163" t="s">
        <v>354</v>
      </c>
      <c r="D89" s="164" t="s">
        <v>355</v>
      </c>
      <c r="E89" s="163" t="s">
        <v>364</v>
      </c>
      <c r="F89" s="164" t="s">
        <v>365</v>
      </c>
      <c r="G89" s="165">
        <v>11768.87</v>
      </c>
      <c r="H89" s="165">
        <v>12363.88</v>
      </c>
      <c r="I89" s="165">
        <v>13946.39</v>
      </c>
      <c r="J89" s="165">
        <v>15447.68</v>
      </c>
      <c r="K89" s="165">
        <v>1378.35</v>
      </c>
      <c r="L89" s="165">
        <v>2425.33</v>
      </c>
      <c r="M89" s="165">
        <v>2397.13</v>
      </c>
      <c r="N89" s="165">
        <v>2831.69</v>
      </c>
      <c r="O89" s="165">
        <v>5580.95</v>
      </c>
      <c r="P89" s="165">
        <v>6297.43</v>
      </c>
      <c r="Q89" s="165">
        <v>6771.61</v>
      </c>
      <c r="R89" s="165">
        <v>7597.9</v>
      </c>
      <c r="S89" s="170">
        <v>7929.74</v>
      </c>
    </row>
    <row r="90" spans="1:20">
      <c r="A90" s="163" t="s">
        <v>186</v>
      </c>
      <c r="B90" s="169" t="s">
        <v>187</v>
      </c>
      <c r="C90" s="163" t="s">
        <v>354</v>
      </c>
      <c r="D90" s="164" t="s">
        <v>355</v>
      </c>
      <c r="E90" s="163" t="s">
        <v>366</v>
      </c>
      <c r="F90" s="164" t="s">
        <v>367</v>
      </c>
      <c r="G90" s="165">
        <v>-4867.24</v>
      </c>
      <c r="H90" s="165">
        <v>-5215.42</v>
      </c>
      <c r="I90" s="165">
        <v>-7260.38</v>
      </c>
      <c r="J90" s="165">
        <v>-7596.18</v>
      </c>
      <c r="K90" s="165">
        <v>-1073.8800000000001</v>
      </c>
      <c r="L90" s="165">
        <v>-2137.63</v>
      </c>
      <c r="M90" s="165">
        <v>-2746.97</v>
      </c>
      <c r="N90" s="165">
        <v>-3462.64</v>
      </c>
      <c r="O90" s="165">
        <v>-3952.73</v>
      </c>
      <c r="P90" s="165">
        <v>-4547.67</v>
      </c>
      <c r="Q90" s="165">
        <v>-5030.25</v>
      </c>
      <c r="R90" s="165">
        <v>-5399.37</v>
      </c>
      <c r="S90" s="170">
        <v>-5568.73</v>
      </c>
    </row>
    <row r="91" spans="1:20">
      <c r="A91" s="163" t="s">
        <v>186</v>
      </c>
      <c r="B91" s="169" t="s">
        <v>187</v>
      </c>
      <c r="C91" s="163" t="s">
        <v>368</v>
      </c>
      <c r="D91" s="164" t="s">
        <v>369</v>
      </c>
      <c r="E91" s="163" t="s">
        <v>314</v>
      </c>
      <c r="F91" s="164" t="s">
        <v>315</v>
      </c>
      <c r="G91" s="165">
        <v>119896.06</v>
      </c>
      <c r="H91" s="165">
        <v>119896.06</v>
      </c>
      <c r="I91" s="165">
        <v>119896.06</v>
      </c>
      <c r="J91" s="165">
        <v>119896.06</v>
      </c>
      <c r="K91" s="165">
        <v>119896.06</v>
      </c>
      <c r="L91" s="165">
        <v>119896.06</v>
      </c>
      <c r="M91" s="165">
        <v>119896.06</v>
      </c>
      <c r="N91" s="165">
        <v>119896.06</v>
      </c>
      <c r="O91" s="165">
        <v>119896.06</v>
      </c>
      <c r="P91" s="165">
        <v>119896.06</v>
      </c>
      <c r="Q91" s="165">
        <v>119896.06</v>
      </c>
      <c r="R91" s="165">
        <v>119896.06</v>
      </c>
      <c r="S91" s="170">
        <v>119896.06</v>
      </c>
      <c r="T91" s="165">
        <f>SUM(S74:S91)</f>
        <v>13013376.059999997</v>
      </c>
    </row>
    <row r="92" spans="1:20">
      <c r="A92" s="163" t="s">
        <v>186</v>
      </c>
      <c r="B92" s="169" t="s">
        <v>187</v>
      </c>
      <c r="C92" s="163" t="s">
        <v>370</v>
      </c>
      <c r="D92" s="164" t="s">
        <v>371</v>
      </c>
      <c r="E92" s="163" t="s">
        <v>372</v>
      </c>
      <c r="F92" s="164" t="s">
        <v>373</v>
      </c>
      <c r="G92" s="165">
        <v>592.80999999999995</v>
      </c>
      <c r="H92" s="165">
        <v>592.80999999999995</v>
      </c>
      <c r="I92" s="165">
        <v>641.58000000000004</v>
      </c>
      <c r="J92" s="165">
        <v>641.58000000000004</v>
      </c>
      <c r="K92" s="165">
        <v>0</v>
      </c>
      <c r="L92" s="165">
        <v>0</v>
      </c>
      <c r="M92" s="165">
        <v>0</v>
      </c>
      <c r="N92" s="165">
        <v>0</v>
      </c>
      <c r="O92" s="165">
        <v>0</v>
      </c>
      <c r="P92" s="165">
        <v>0</v>
      </c>
      <c r="Q92" s="165">
        <v>0</v>
      </c>
      <c r="R92" s="165">
        <v>0</v>
      </c>
      <c r="S92" s="170">
        <v>0</v>
      </c>
    </row>
    <row r="93" spans="1:20">
      <c r="A93" s="163" t="s">
        <v>186</v>
      </c>
      <c r="B93" s="169" t="s">
        <v>187</v>
      </c>
      <c r="C93" s="163" t="s">
        <v>370</v>
      </c>
      <c r="D93" s="164" t="s">
        <v>371</v>
      </c>
      <c r="E93" s="163" t="s">
        <v>640</v>
      </c>
      <c r="F93" s="164" t="s">
        <v>641</v>
      </c>
      <c r="G93" s="165">
        <v>271.23</v>
      </c>
      <c r="H93" s="165">
        <v>263.56</v>
      </c>
      <c r="I93" s="165">
        <v>242.63</v>
      </c>
      <c r="J93" s="165">
        <v>214.04</v>
      </c>
      <c r="K93" s="165">
        <v>-20.85</v>
      </c>
      <c r="L93" s="165">
        <v>-28.59</v>
      </c>
      <c r="M93" s="165">
        <v>-49.52</v>
      </c>
      <c r="N93" s="165">
        <v>-49.52</v>
      </c>
      <c r="O93" s="165">
        <v>-49.52</v>
      </c>
      <c r="P93" s="165">
        <v>-49.52</v>
      </c>
      <c r="Q93" s="165">
        <v>-49.52</v>
      </c>
      <c r="R93" s="165">
        <v>-49.52</v>
      </c>
      <c r="S93" s="165">
        <v>-49.52</v>
      </c>
    </row>
    <row r="94" spans="1:20">
      <c r="A94" s="163" t="s">
        <v>186</v>
      </c>
      <c r="B94" s="169" t="s">
        <v>187</v>
      </c>
      <c r="C94" s="163" t="s">
        <v>370</v>
      </c>
      <c r="D94" s="164" t="s">
        <v>371</v>
      </c>
      <c r="E94" s="163" t="s">
        <v>255</v>
      </c>
      <c r="F94" s="164" t="s">
        <v>256</v>
      </c>
      <c r="G94" s="165">
        <v>5840.9</v>
      </c>
      <c r="H94" s="165">
        <v>5859.32</v>
      </c>
      <c r="I94" s="165">
        <v>6652.32</v>
      </c>
      <c r="J94" s="165">
        <v>6673.98</v>
      </c>
      <c r="K94" s="165">
        <v>381.27</v>
      </c>
      <c r="L94" s="165">
        <v>1160.3399999999999</v>
      </c>
      <c r="M94" s="165">
        <v>1596.01</v>
      </c>
      <c r="N94" s="165">
        <v>2083.56</v>
      </c>
      <c r="O94" s="165">
        <v>2371.5</v>
      </c>
      <c r="P94" s="165">
        <v>3157.89</v>
      </c>
      <c r="Q94" s="165">
        <v>3468.26</v>
      </c>
      <c r="R94" s="165">
        <v>4226.63</v>
      </c>
      <c r="S94" s="165">
        <v>4635.4399999999996</v>
      </c>
    </row>
    <row r="95" spans="1:20">
      <c r="A95" s="163" t="s">
        <v>186</v>
      </c>
      <c r="B95" s="169" t="s">
        <v>187</v>
      </c>
      <c r="C95" s="163" t="s">
        <v>370</v>
      </c>
      <c r="D95" s="164" t="s">
        <v>371</v>
      </c>
      <c r="E95" s="163" t="s">
        <v>271</v>
      </c>
      <c r="F95" s="164" t="s">
        <v>272</v>
      </c>
      <c r="G95" s="165">
        <v>0</v>
      </c>
      <c r="H95" s="165">
        <v>0</v>
      </c>
      <c r="I95" s="165">
        <v>0</v>
      </c>
      <c r="J95" s="165">
        <v>0</v>
      </c>
      <c r="K95" s="165">
        <v>176.97</v>
      </c>
      <c r="L95" s="165">
        <v>176.97</v>
      </c>
      <c r="M95" s="165">
        <v>176.97</v>
      </c>
      <c r="N95" s="165">
        <v>176.97</v>
      </c>
      <c r="O95" s="165">
        <v>176.97</v>
      </c>
      <c r="P95" s="165">
        <v>176.97</v>
      </c>
      <c r="Q95" s="165">
        <v>176.97</v>
      </c>
      <c r="R95" s="165">
        <v>176.97</v>
      </c>
      <c r="S95" s="165">
        <v>176.97</v>
      </c>
    </row>
    <row r="96" spans="1:20">
      <c r="A96" s="163" t="s">
        <v>186</v>
      </c>
      <c r="B96" s="169" t="s">
        <v>187</v>
      </c>
      <c r="C96" s="163" t="s">
        <v>370</v>
      </c>
      <c r="D96" s="164" t="s">
        <v>371</v>
      </c>
      <c r="E96" s="163" t="s">
        <v>374</v>
      </c>
      <c r="F96" s="164" t="s">
        <v>375</v>
      </c>
      <c r="G96" s="165">
        <v>20.3</v>
      </c>
      <c r="H96" s="165">
        <v>20.3</v>
      </c>
      <c r="I96" s="165">
        <v>20.3</v>
      </c>
      <c r="J96" s="165">
        <v>20.3</v>
      </c>
      <c r="K96" s="165">
        <v>0</v>
      </c>
      <c r="L96" s="165">
        <v>0</v>
      </c>
      <c r="M96" s="165">
        <v>0</v>
      </c>
      <c r="N96" s="165">
        <v>0</v>
      </c>
      <c r="O96" s="165">
        <v>0</v>
      </c>
      <c r="P96" s="165">
        <v>0</v>
      </c>
      <c r="Q96" s="165">
        <v>0</v>
      </c>
      <c r="R96" s="165">
        <v>0</v>
      </c>
      <c r="S96" s="165">
        <v>0</v>
      </c>
    </row>
    <row r="97" spans="1:19">
      <c r="A97" s="163" t="s">
        <v>186</v>
      </c>
      <c r="B97" s="169" t="s">
        <v>187</v>
      </c>
      <c r="C97" s="163" t="s">
        <v>370</v>
      </c>
      <c r="D97" s="164" t="s">
        <v>371</v>
      </c>
      <c r="E97" s="163" t="s">
        <v>376</v>
      </c>
      <c r="F97" s="164" t="s">
        <v>377</v>
      </c>
      <c r="G97" s="165">
        <v>-1305121.94</v>
      </c>
      <c r="H97" s="165">
        <v>-1326064.3999999999</v>
      </c>
      <c r="I97" s="165">
        <v>-1330865.22</v>
      </c>
      <c r="J97" s="165">
        <v>-1335550.6100000001</v>
      </c>
      <c r="K97" s="165">
        <v>-29649.72</v>
      </c>
      <c r="L97" s="165">
        <v>-32672.52</v>
      </c>
      <c r="M97" s="165">
        <v>-39693.800000000003</v>
      </c>
      <c r="N97" s="165">
        <v>-48732.97</v>
      </c>
      <c r="O97" s="165">
        <v>-55878.82</v>
      </c>
      <c r="P97" s="165">
        <v>-60426.29</v>
      </c>
      <c r="Q97" s="165">
        <v>-66889.350000000006</v>
      </c>
      <c r="R97" s="165">
        <v>-76267.16</v>
      </c>
      <c r="S97" s="165">
        <v>-81378.490000000005</v>
      </c>
    </row>
    <row r="98" spans="1:19">
      <c r="A98" s="163" t="s">
        <v>186</v>
      </c>
      <c r="B98" s="169" t="s">
        <v>187</v>
      </c>
      <c r="C98" s="163" t="s">
        <v>370</v>
      </c>
      <c r="D98" s="164" t="s">
        <v>371</v>
      </c>
      <c r="E98" s="163" t="s">
        <v>378</v>
      </c>
      <c r="F98" s="164" t="s">
        <v>379</v>
      </c>
      <c r="G98" s="165">
        <v>44347.1</v>
      </c>
      <c r="H98" s="165">
        <v>49274.55</v>
      </c>
      <c r="I98" s="165">
        <v>54202.01</v>
      </c>
      <c r="J98" s="165">
        <v>59129.46</v>
      </c>
      <c r="K98" s="165">
        <v>4918.13</v>
      </c>
      <c r="L98" s="165">
        <v>9836.2800000000007</v>
      </c>
      <c r="M98" s="165">
        <v>14754.39</v>
      </c>
      <c r="N98" s="165">
        <v>19672.52</v>
      </c>
      <c r="O98" s="165">
        <v>24590.63</v>
      </c>
      <c r="P98" s="165">
        <v>29508.77</v>
      </c>
      <c r="Q98" s="165">
        <v>34426.89</v>
      </c>
      <c r="R98" s="165">
        <v>39345.019999999997</v>
      </c>
      <c r="S98" s="165">
        <v>44263.15</v>
      </c>
    </row>
    <row r="99" spans="1:19">
      <c r="A99" s="163" t="s">
        <v>186</v>
      </c>
      <c r="B99" s="169" t="s">
        <v>187</v>
      </c>
      <c r="C99" s="163" t="s">
        <v>380</v>
      </c>
      <c r="D99" s="164" t="s">
        <v>381</v>
      </c>
      <c r="E99" s="163" t="s">
        <v>382</v>
      </c>
      <c r="F99" s="164" t="s">
        <v>383</v>
      </c>
      <c r="G99" s="165">
        <v>1520188.35</v>
      </c>
      <c r="H99" s="165">
        <v>1859918.87</v>
      </c>
      <c r="I99" s="165">
        <v>2332359.5699999998</v>
      </c>
      <c r="J99" s="165">
        <v>2701513.04</v>
      </c>
      <c r="K99" s="165">
        <v>3146283.53</v>
      </c>
      <c r="L99" s="165">
        <v>2859859.07</v>
      </c>
      <c r="M99" s="165">
        <v>2264296.27</v>
      </c>
      <c r="N99" s="165">
        <v>1411875.59</v>
      </c>
      <c r="O99" s="165">
        <v>857150.22</v>
      </c>
      <c r="P99" s="165">
        <v>296814.71000000002</v>
      </c>
      <c r="Q99" s="165">
        <v>589079.51</v>
      </c>
      <c r="R99" s="165">
        <v>875219.1</v>
      </c>
      <c r="S99" s="165">
        <v>1175180.3400000001</v>
      </c>
    </row>
    <row r="100" spans="1:19">
      <c r="A100" s="163" t="s">
        <v>186</v>
      </c>
      <c r="B100" s="169" t="s">
        <v>187</v>
      </c>
      <c r="C100" s="163" t="s">
        <v>380</v>
      </c>
      <c r="D100" s="164" t="s">
        <v>381</v>
      </c>
      <c r="E100" s="163" t="s">
        <v>384</v>
      </c>
      <c r="F100" s="164" t="s">
        <v>385</v>
      </c>
      <c r="G100" s="165">
        <v>6286894.1600000001</v>
      </c>
      <c r="H100" s="165">
        <v>6696129.4299999997</v>
      </c>
      <c r="I100" s="165">
        <v>7084113.3300000001</v>
      </c>
      <c r="J100" s="165">
        <v>7462055.0099999998</v>
      </c>
      <c r="K100" s="165">
        <v>7862064.3799999999</v>
      </c>
      <c r="L100" s="165">
        <v>7855754.5300000003</v>
      </c>
      <c r="M100" s="165">
        <v>7356687.5700000003</v>
      </c>
      <c r="N100" s="165">
        <v>6130150.9199999999</v>
      </c>
      <c r="O100" s="165">
        <v>4628830.32</v>
      </c>
      <c r="P100" s="165">
        <v>3851950.32</v>
      </c>
      <c r="Q100" s="165">
        <v>3851950.31</v>
      </c>
      <c r="R100" s="165">
        <v>4194282.63</v>
      </c>
      <c r="S100" s="165">
        <v>5028794.16</v>
      </c>
    </row>
    <row r="101" spans="1:19">
      <c r="A101" s="163" t="s">
        <v>186</v>
      </c>
      <c r="B101" s="169" t="s">
        <v>187</v>
      </c>
      <c r="C101" s="163" t="s">
        <v>380</v>
      </c>
      <c r="D101" s="164" t="s">
        <v>381</v>
      </c>
      <c r="E101" s="163" t="s">
        <v>386</v>
      </c>
      <c r="F101" s="164" t="s">
        <v>387</v>
      </c>
      <c r="G101" s="165">
        <v>2245630.27</v>
      </c>
      <c r="H101" s="165">
        <v>2427530.0499999998</v>
      </c>
      <c r="I101" s="165">
        <v>2600016.87</v>
      </c>
      <c r="J101" s="165">
        <v>2768330.12</v>
      </c>
      <c r="K101" s="165">
        <v>2946112.61</v>
      </c>
      <c r="L101" s="165">
        <v>2746868.1</v>
      </c>
      <c r="M101" s="165">
        <v>2521176.5499999998</v>
      </c>
      <c r="N101" s="165">
        <v>2086338.2</v>
      </c>
      <c r="O101" s="165">
        <v>1718099.44</v>
      </c>
      <c r="P101" s="165">
        <v>1388129.44</v>
      </c>
      <c r="Q101" s="165">
        <v>1388487.03</v>
      </c>
      <c r="R101" s="165">
        <v>1462658.99</v>
      </c>
      <c r="S101" s="165">
        <v>1608439.84</v>
      </c>
    </row>
    <row r="102" spans="1:19">
      <c r="A102" s="163" t="s">
        <v>186</v>
      </c>
      <c r="B102" s="169" t="s">
        <v>187</v>
      </c>
      <c r="C102" s="163" t="s">
        <v>380</v>
      </c>
      <c r="D102" s="164" t="s">
        <v>381</v>
      </c>
      <c r="E102" s="163" t="s">
        <v>388</v>
      </c>
      <c r="F102" s="164" t="s">
        <v>389</v>
      </c>
      <c r="G102" s="165">
        <v>866036.78</v>
      </c>
      <c r="H102" s="165">
        <v>911575.99</v>
      </c>
      <c r="I102" s="165">
        <v>982553.55</v>
      </c>
      <c r="J102" s="165">
        <v>1032214</v>
      </c>
      <c r="K102" s="165">
        <v>1086856.92</v>
      </c>
      <c r="L102" s="165">
        <v>993482.29</v>
      </c>
      <c r="M102" s="165">
        <v>887501.79</v>
      </c>
      <c r="N102" s="165">
        <v>769677.26</v>
      </c>
      <c r="O102" s="165">
        <v>632380.75</v>
      </c>
      <c r="P102" s="165">
        <v>462809.29</v>
      </c>
      <c r="Q102" s="165">
        <v>516771.97</v>
      </c>
      <c r="R102" s="165">
        <v>548450.07999999996</v>
      </c>
      <c r="S102" s="165">
        <v>603573.54</v>
      </c>
    </row>
    <row r="103" spans="1:19">
      <c r="A103" s="163" t="s">
        <v>186</v>
      </c>
      <c r="B103" s="169" t="s">
        <v>187</v>
      </c>
      <c r="C103" s="163" t="s">
        <v>380</v>
      </c>
      <c r="D103" s="164" t="s">
        <v>381</v>
      </c>
      <c r="E103" s="163" t="s">
        <v>390</v>
      </c>
      <c r="F103" s="164" t="s">
        <v>391</v>
      </c>
      <c r="G103" s="165">
        <v>1355732.86</v>
      </c>
      <c r="H103" s="165">
        <v>1453698.92</v>
      </c>
      <c r="I103" s="165">
        <v>1586735.98</v>
      </c>
      <c r="J103" s="165">
        <v>1710667.49</v>
      </c>
      <c r="K103" s="165">
        <v>1827468.94</v>
      </c>
      <c r="L103" s="165">
        <v>1690510.85</v>
      </c>
      <c r="M103" s="165">
        <v>1577442.07</v>
      </c>
      <c r="N103" s="165">
        <v>1352882.92</v>
      </c>
      <c r="O103" s="165">
        <v>965050.81</v>
      </c>
      <c r="P103" s="165">
        <v>850309.81</v>
      </c>
      <c r="Q103" s="165">
        <v>850309.82</v>
      </c>
      <c r="R103" s="165">
        <v>898363.95</v>
      </c>
      <c r="S103" s="165">
        <v>983682</v>
      </c>
    </row>
    <row r="104" spans="1:19">
      <c r="A104" s="163" t="s">
        <v>186</v>
      </c>
      <c r="B104" s="169" t="s">
        <v>187</v>
      </c>
      <c r="C104" s="163" t="s">
        <v>380</v>
      </c>
      <c r="D104" s="164" t="s">
        <v>381</v>
      </c>
      <c r="E104" s="163" t="s">
        <v>392</v>
      </c>
      <c r="F104" s="164" t="s">
        <v>393</v>
      </c>
      <c r="G104" s="165">
        <v>748067.85</v>
      </c>
      <c r="H104" s="165">
        <v>788263.98</v>
      </c>
      <c r="I104" s="165">
        <v>842787.43</v>
      </c>
      <c r="J104" s="165">
        <v>893427.39</v>
      </c>
      <c r="K104" s="165">
        <v>941061.54</v>
      </c>
      <c r="L104" s="165">
        <v>877295.48</v>
      </c>
      <c r="M104" s="165">
        <v>806666.67</v>
      </c>
      <c r="N104" s="165">
        <v>672226.74</v>
      </c>
      <c r="O104" s="165">
        <v>543220.29</v>
      </c>
      <c r="P104" s="165">
        <v>438730.29</v>
      </c>
      <c r="Q104" s="165">
        <v>438730.29</v>
      </c>
      <c r="R104" s="165">
        <v>463018.67</v>
      </c>
      <c r="S104" s="165">
        <v>510568.16</v>
      </c>
    </row>
    <row r="105" spans="1:19">
      <c r="A105" s="163" t="s">
        <v>186</v>
      </c>
      <c r="B105" s="169" t="s">
        <v>187</v>
      </c>
      <c r="C105" s="163" t="s">
        <v>380</v>
      </c>
      <c r="D105" s="164" t="s">
        <v>381</v>
      </c>
      <c r="E105" s="163" t="s">
        <v>394</v>
      </c>
      <c r="F105" s="164" t="s">
        <v>395</v>
      </c>
      <c r="G105" s="165">
        <v>8223429.96</v>
      </c>
      <c r="H105" s="165">
        <v>8618861.6500000004</v>
      </c>
      <c r="I105" s="165">
        <v>9152746.7300000004</v>
      </c>
      <c r="J105" s="165">
        <v>9649225.2200000007</v>
      </c>
      <c r="K105" s="165">
        <v>10114327.720000001</v>
      </c>
      <c r="L105" s="165">
        <v>9430645.3699999992</v>
      </c>
      <c r="M105" s="165">
        <v>8641367.8900000006</v>
      </c>
      <c r="N105" s="165">
        <v>7454351.4800000004</v>
      </c>
      <c r="O105" s="165">
        <v>6396154.9299999997</v>
      </c>
      <c r="P105" s="165">
        <v>4659944.26</v>
      </c>
      <c r="Q105" s="165">
        <v>5217163.83</v>
      </c>
      <c r="R105" s="165">
        <v>5745801.1799999997</v>
      </c>
      <c r="S105" s="165">
        <v>6661893.7999999998</v>
      </c>
    </row>
    <row r="106" spans="1:19">
      <c r="A106" s="163" t="s">
        <v>186</v>
      </c>
      <c r="B106" s="169" t="s">
        <v>187</v>
      </c>
      <c r="C106" s="163" t="s">
        <v>396</v>
      </c>
      <c r="D106" s="164" t="s">
        <v>397</v>
      </c>
      <c r="E106" s="163" t="s">
        <v>398</v>
      </c>
      <c r="F106" s="164" t="s">
        <v>399</v>
      </c>
      <c r="G106" s="165">
        <v>0</v>
      </c>
      <c r="H106" s="165">
        <v>276630.23</v>
      </c>
      <c r="I106" s="165">
        <v>251482.03</v>
      </c>
      <c r="J106" s="165">
        <v>226333.83</v>
      </c>
      <c r="K106" s="165">
        <v>201185.63</v>
      </c>
      <c r="L106" s="165">
        <v>176037.43</v>
      </c>
      <c r="M106" s="165">
        <v>150889.23000000001</v>
      </c>
      <c r="N106" s="165">
        <v>125741.03</v>
      </c>
      <c r="O106" s="165">
        <v>100592.83</v>
      </c>
      <c r="P106" s="165">
        <v>75444.63</v>
      </c>
      <c r="Q106" s="165">
        <v>50296.43</v>
      </c>
      <c r="R106" s="165">
        <v>25148.23</v>
      </c>
      <c r="S106" s="165">
        <v>0</v>
      </c>
    </row>
    <row r="107" spans="1:19">
      <c r="A107" s="163" t="s">
        <v>186</v>
      </c>
      <c r="B107" s="169" t="s">
        <v>187</v>
      </c>
      <c r="C107" s="163" t="s">
        <v>396</v>
      </c>
      <c r="D107" s="164" t="s">
        <v>397</v>
      </c>
      <c r="E107" s="163" t="s">
        <v>642</v>
      </c>
      <c r="F107" s="164" t="s">
        <v>643</v>
      </c>
      <c r="G107" s="165">
        <v>0</v>
      </c>
      <c r="H107" s="165">
        <v>68994.61</v>
      </c>
      <c r="I107" s="165">
        <v>68994.61</v>
      </c>
      <c r="J107" s="165">
        <v>68994.61</v>
      </c>
      <c r="K107" s="165">
        <v>63736.36</v>
      </c>
      <c r="L107" s="165">
        <v>63736.36</v>
      </c>
      <c r="M107" s="165">
        <v>63736.36</v>
      </c>
      <c r="N107" s="165">
        <v>63736.36</v>
      </c>
      <c r="O107" s="165">
        <v>63736.36</v>
      </c>
      <c r="P107" s="165">
        <v>63736.36</v>
      </c>
      <c r="Q107" s="165">
        <v>63736.36</v>
      </c>
      <c r="R107" s="165">
        <v>0</v>
      </c>
      <c r="S107" s="165">
        <v>0</v>
      </c>
    </row>
    <row r="108" spans="1:19">
      <c r="A108" s="163" t="s">
        <v>186</v>
      </c>
      <c r="B108" s="169" t="s">
        <v>187</v>
      </c>
      <c r="C108" s="163" t="s">
        <v>396</v>
      </c>
      <c r="D108" s="171" t="s">
        <v>397</v>
      </c>
      <c r="E108" s="163" t="s">
        <v>644</v>
      </c>
      <c r="F108" s="164" t="s">
        <v>645</v>
      </c>
      <c r="G108" s="165">
        <v>17429.060000000001</v>
      </c>
      <c r="H108" s="165">
        <v>11619.38</v>
      </c>
      <c r="I108" s="165">
        <v>5809.7</v>
      </c>
      <c r="J108" s="165">
        <v>0</v>
      </c>
      <c r="K108" s="165">
        <v>0</v>
      </c>
      <c r="L108" s="165">
        <v>0</v>
      </c>
      <c r="M108" s="165">
        <v>0</v>
      </c>
      <c r="N108" s="165">
        <v>0</v>
      </c>
      <c r="O108" s="165">
        <v>0</v>
      </c>
      <c r="P108" s="165">
        <v>0</v>
      </c>
      <c r="Q108" s="165">
        <v>66926.27</v>
      </c>
      <c r="R108" s="165">
        <v>53541.02</v>
      </c>
      <c r="S108" s="170">
        <v>40155.769999999997</v>
      </c>
    </row>
    <row r="109" spans="1:19">
      <c r="A109" s="163" t="s">
        <v>186</v>
      </c>
      <c r="B109" s="169" t="s">
        <v>187</v>
      </c>
      <c r="C109" s="163" t="s">
        <v>396</v>
      </c>
      <c r="D109" s="164" t="s">
        <v>397</v>
      </c>
      <c r="E109" s="163" t="s">
        <v>400</v>
      </c>
      <c r="F109" s="164" t="s">
        <v>401</v>
      </c>
      <c r="G109" s="165">
        <v>14714.86</v>
      </c>
      <c r="H109" s="165">
        <v>12875.5</v>
      </c>
      <c r="I109" s="165">
        <v>11036.14</v>
      </c>
      <c r="J109" s="165">
        <v>9196.7800000000007</v>
      </c>
      <c r="K109" s="165">
        <v>7357.42</v>
      </c>
      <c r="L109" s="165">
        <v>5518.06</v>
      </c>
      <c r="M109" s="165">
        <v>3678.7</v>
      </c>
      <c r="N109" s="165">
        <v>1839.34</v>
      </c>
      <c r="O109" s="165">
        <v>0.01</v>
      </c>
      <c r="P109" s="165">
        <v>-1849.12</v>
      </c>
      <c r="Q109" s="165">
        <v>19881.66</v>
      </c>
      <c r="R109" s="165">
        <v>43190.98</v>
      </c>
      <c r="S109" s="170">
        <v>38903.040000000001</v>
      </c>
    </row>
    <row r="110" spans="1:19">
      <c r="A110" s="163" t="s">
        <v>186</v>
      </c>
      <c r="B110" s="169" t="s">
        <v>187</v>
      </c>
      <c r="C110" s="163" t="s">
        <v>402</v>
      </c>
      <c r="D110" s="164" t="s">
        <v>403</v>
      </c>
      <c r="E110" s="163" t="s">
        <v>404</v>
      </c>
      <c r="F110" s="164" t="s">
        <v>405</v>
      </c>
      <c r="G110" s="165">
        <v>231393.44</v>
      </c>
      <c r="H110" s="165">
        <v>221332.86</v>
      </c>
      <c r="I110" s="165">
        <v>211272.28</v>
      </c>
      <c r="J110" s="165">
        <v>201211.7</v>
      </c>
      <c r="K110" s="165">
        <v>191151.12</v>
      </c>
      <c r="L110" s="165">
        <v>181090.54</v>
      </c>
      <c r="M110" s="165">
        <v>171029.96</v>
      </c>
      <c r="N110" s="165">
        <v>160969.38</v>
      </c>
      <c r="O110" s="165">
        <v>150908.79999999999</v>
      </c>
      <c r="P110" s="165">
        <v>140848.22</v>
      </c>
      <c r="Q110" s="165">
        <v>130787.64</v>
      </c>
      <c r="R110" s="165">
        <v>120727.06</v>
      </c>
      <c r="S110" s="170">
        <v>110666.48</v>
      </c>
    </row>
    <row r="111" spans="1:19">
      <c r="A111" s="163" t="s">
        <v>186</v>
      </c>
      <c r="B111" s="169" t="s">
        <v>187</v>
      </c>
      <c r="C111" s="163" t="s">
        <v>406</v>
      </c>
      <c r="D111" s="164" t="s">
        <v>407</v>
      </c>
      <c r="E111" s="163" t="s">
        <v>408</v>
      </c>
      <c r="F111" s="164" t="s">
        <v>409</v>
      </c>
      <c r="G111" s="165">
        <v>33690</v>
      </c>
      <c r="H111" s="165">
        <v>33690</v>
      </c>
      <c r="I111" s="165">
        <v>33690</v>
      </c>
      <c r="J111" s="165">
        <v>33690</v>
      </c>
      <c r="K111" s="165">
        <v>33690</v>
      </c>
      <c r="L111" s="165">
        <v>33690</v>
      </c>
      <c r="M111" s="165">
        <v>33690</v>
      </c>
      <c r="N111" s="165">
        <v>33690</v>
      </c>
      <c r="O111" s="165">
        <v>33690</v>
      </c>
      <c r="P111" s="165">
        <v>33690</v>
      </c>
      <c r="Q111" s="165">
        <v>33690</v>
      </c>
      <c r="R111" s="165">
        <v>33690</v>
      </c>
      <c r="S111" s="170">
        <v>33690</v>
      </c>
    </row>
    <row r="112" spans="1:19">
      <c r="A112" s="163" t="s">
        <v>186</v>
      </c>
      <c r="B112" s="169" t="s">
        <v>187</v>
      </c>
      <c r="C112" s="163" t="s">
        <v>406</v>
      </c>
      <c r="D112" s="164" t="s">
        <v>407</v>
      </c>
      <c r="E112" s="163" t="s">
        <v>410</v>
      </c>
      <c r="F112" s="164" t="s">
        <v>411</v>
      </c>
      <c r="G112" s="165">
        <v>-1151386.32</v>
      </c>
      <c r="H112" s="165">
        <v>-1270390.22</v>
      </c>
      <c r="I112" s="165">
        <v>-1390022.52</v>
      </c>
      <c r="J112" s="165">
        <v>-1512104.14</v>
      </c>
      <c r="K112" s="165">
        <v>-119812.48</v>
      </c>
      <c r="L112" s="165">
        <v>-250547.22</v>
      </c>
      <c r="M112" s="165">
        <v>-436548.33</v>
      </c>
      <c r="N112" s="165">
        <v>-559850.61</v>
      </c>
      <c r="O112" s="165">
        <v>-688653.89</v>
      </c>
      <c r="P112" s="165">
        <v>-815713.18</v>
      </c>
      <c r="Q112" s="165">
        <v>-941597.43</v>
      </c>
      <c r="R112" s="165">
        <v>-1129744.51</v>
      </c>
      <c r="S112" s="165">
        <v>-1259176.31</v>
      </c>
    </row>
    <row r="113" spans="1:19">
      <c r="A113" s="163" t="s">
        <v>186</v>
      </c>
      <c r="B113" s="169" t="s">
        <v>187</v>
      </c>
      <c r="C113" s="163" t="s">
        <v>406</v>
      </c>
      <c r="D113" s="164" t="s">
        <v>407</v>
      </c>
      <c r="E113" s="163" t="s">
        <v>412</v>
      </c>
      <c r="F113" s="164" t="s">
        <v>413</v>
      </c>
      <c r="G113" s="165">
        <v>-257438.02</v>
      </c>
      <c r="H113" s="165">
        <v>-284418.39</v>
      </c>
      <c r="I113" s="165">
        <v>-311541.33</v>
      </c>
      <c r="J113" s="165">
        <v>-339219.47</v>
      </c>
      <c r="K113" s="165">
        <v>-27163.7</v>
      </c>
      <c r="L113" s="165">
        <v>-53046.92</v>
      </c>
      <c r="M113" s="165">
        <v>-89872.04</v>
      </c>
      <c r="N113" s="165">
        <v>-114283.86</v>
      </c>
      <c r="O113" s="165">
        <v>-139784.64000000001</v>
      </c>
      <c r="P113" s="165">
        <v>-164940.26</v>
      </c>
      <c r="Q113" s="165">
        <v>-189863.23</v>
      </c>
      <c r="R113" s="165">
        <v>-227113.14</v>
      </c>
      <c r="S113" s="165">
        <v>-252738.52</v>
      </c>
    </row>
    <row r="114" spans="1:19">
      <c r="A114" s="163" t="s">
        <v>186</v>
      </c>
      <c r="B114" s="169" t="s">
        <v>187</v>
      </c>
      <c r="C114" s="163" t="s">
        <v>406</v>
      </c>
      <c r="D114" s="164" t="s">
        <v>407</v>
      </c>
      <c r="E114" s="163" t="s">
        <v>414</v>
      </c>
      <c r="F114" s="164" t="s">
        <v>415</v>
      </c>
      <c r="G114" s="165">
        <v>-86421.91</v>
      </c>
      <c r="H114" s="165">
        <v>-95459.43</v>
      </c>
      <c r="I114" s="165">
        <v>-104544.6</v>
      </c>
      <c r="J114" s="165">
        <v>-113815.81</v>
      </c>
      <c r="K114" s="165">
        <v>-9098.76</v>
      </c>
      <c r="L114" s="165">
        <v>-19091.2</v>
      </c>
      <c r="M114" s="165">
        <v>-33307.85</v>
      </c>
      <c r="N114" s="165">
        <v>-42732.27</v>
      </c>
      <c r="O114" s="165">
        <v>-52577.120000000003</v>
      </c>
      <c r="P114" s="165">
        <v>-62288.639999999999</v>
      </c>
      <c r="Q114" s="165">
        <v>-71910.39</v>
      </c>
      <c r="R114" s="165">
        <v>-86291.05</v>
      </c>
      <c r="S114" s="165">
        <v>-96183.92</v>
      </c>
    </row>
    <row r="115" spans="1:19">
      <c r="A115" s="163" t="s">
        <v>186</v>
      </c>
      <c r="B115" s="169" t="s">
        <v>187</v>
      </c>
      <c r="C115" s="163" t="s">
        <v>406</v>
      </c>
      <c r="D115" s="164" t="s">
        <v>407</v>
      </c>
      <c r="E115" s="163" t="s">
        <v>416</v>
      </c>
      <c r="F115" s="164" t="s">
        <v>417</v>
      </c>
      <c r="G115" s="165">
        <v>-12602.55</v>
      </c>
      <c r="H115" s="165">
        <v>-13921.98</v>
      </c>
      <c r="I115" s="165">
        <v>-15248.17</v>
      </c>
      <c r="J115" s="165">
        <v>-16601.669999999998</v>
      </c>
      <c r="K115" s="165">
        <v>-1328.42</v>
      </c>
      <c r="L115" s="165">
        <v>-2993.84</v>
      </c>
      <c r="M115" s="165">
        <v>-5363.28</v>
      </c>
      <c r="N115" s="165">
        <v>-6934.09</v>
      </c>
      <c r="O115" s="165">
        <v>-8574.86</v>
      </c>
      <c r="P115" s="165">
        <v>-10193.5</v>
      </c>
      <c r="Q115" s="165">
        <v>-11797.13</v>
      </c>
      <c r="R115" s="165">
        <v>-14193.97</v>
      </c>
      <c r="S115" s="165">
        <v>-15842.8</v>
      </c>
    </row>
    <row r="116" spans="1:19">
      <c r="A116" s="163" t="s">
        <v>186</v>
      </c>
      <c r="B116" s="169" t="s">
        <v>187</v>
      </c>
      <c r="C116" s="163" t="s">
        <v>406</v>
      </c>
      <c r="D116" s="164" t="s">
        <v>407</v>
      </c>
      <c r="E116" s="163" t="s">
        <v>418</v>
      </c>
      <c r="F116" s="164" t="s">
        <v>419</v>
      </c>
      <c r="G116" s="165">
        <v>-40327.72</v>
      </c>
      <c r="H116" s="165">
        <v>-44549.61</v>
      </c>
      <c r="I116" s="165">
        <v>-48793.74</v>
      </c>
      <c r="J116" s="165">
        <v>-53124.82</v>
      </c>
      <c r="K116" s="165">
        <v>-4250.54</v>
      </c>
      <c r="L116" s="165">
        <v>-8899.7900000000009</v>
      </c>
      <c r="M116" s="165">
        <v>-15514.46</v>
      </c>
      <c r="N116" s="165">
        <v>-19899.349999999999</v>
      </c>
      <c r="O116" s="165">
        <v>-24479.91</v>
      </c>
      <c r="P116" s="165">
        <v>-28998.42</v>
      </c>
      <c r="Q116" s="165">
        <v>-33475.22</v>
      </c>
      <c r="R116" s="165">
        <v>-40166.199999999997</v>
      </c>
      <c r="S116" s="165">
        <v>-44769.14</v>
      </c>
    </row>
    <row r="117" spans="1:19">
      <c r="A117" s="163" t="s">
        <v>186</v>
      </c>
      <c r="B117" s="169" t="s">
        <v>187</v>
      </c>
      <c r="C117" s="163" t="s">
        <v>406</v>
      </c>
      <c r="D117" s="164" t="s">
        <v>407</v>
      </c>
      <c r="E117" s="163" t="s">
        <v>420</v>
      </c>
      <c r="F117" s="164" t="s">
        <v>421</v>
      </c>
      <c r="G117" s="165">
        <v>-3103.55</v>
      </c>
      <c r="H117" s="165">
        <v>-4960.6000000000004</v>
      </c>
      <c r="I117" s="165">
        <v>-8416.7999999999993</v>
      </c>
      <c r="J117" s="165">
        <v>-8416.7999999999993</v>
      </c>
      <c r="K117" s="165">
        <v>0</v>
      </c>
      <c r="L117" s="165">
        <v>0</v>
      </c>
      <c r="M117" s="165">
        <v>0</v>
      </c>
      <c r="N117" s="165">
        <v>0</v>
      </c>
      <c r="O117" s="165">
        <v>-6868.48</v>
      </c>
      <c r="P117" s="165">
        <v>-8268.65</v>
      </c>
      <c r="Q117" s="165">
        <v>-8682.51</v>
      </c>
      <c r="R117" s="165">
        <v>-9212.6</v>
      </c>
      <c r="S117" s="165">
        <v>-11298.67</v>
      </c>
    </row>
    <row r="118" spans="1:19">
      <c r="A118" s="163" t="s">
        <v>186</v>
      </c>
      <c r="B118" s="169" t="s">
        <v>187</v>
      </c>
      <c r="C118" s="163" t="s">
        <v>406</v>
      </c>
      <c r="D118" s="164" t="s">
        <v>407</v>
      </c>
      <c r="E118" s="163" t="s">
        <v>646</v>
      </c>
      <c r="F118" s="164" t="s">
        <v>647</v>
      </c>
      <c r="G118" s="165">
        <v>-0.01</v>
      </c>
      <c r="H118" s="165">
        <v>0</v>
      </c>
      <c r="I118" s="165">
        <v>0</v>
      </c>
      <c r="J118" s="165">
        <v>0</v>
      </c>
      <c r="K118" s="165">
        <v>0</v>
      </c>
      <c r="L118" s="165">
        <v>0</v>
      </c>
      <c r="M118" s="165">
        <v>0</v>
      </c>
      <c r="N118" s="165">
        <v>0</v>
      </c>
      <c r="O118" s="165">
        <v>0</v>
      </c>
      <c r="P118" s="165">
        <v>-0.01</v>
      </c>
      <c r="Q118" s="165">
        <v>0</v>
      </c>
      <c r="R118" s="165">
        <v>0</v>
      </c>
      <c r="S118" s="165">
        <v>-0.01</v>
      </c>
    </row>
    <row r="119" spans="1:19">
      <c r="A119" s="163" t="s">
        <v>186</v>
      </c>
      <c r="B119" s="169" t="s">
        <v>187</v>
      </c>
      <c r="C119" s="163" t="s">
        <v>406</v>
      </c>
      <c r="D119" s="164" t="s">
        <v>407</v>
      </c>
      <c r="E119" s="163" t="s">
        <v>422</v>
      </c>
      <c r="F119" s="164" t="s">
        <v>423</v>
      </c>
      <c r="G119" s="165">
        <v>-703.63</v>
      </c>
      <c r="H119" s="165">
        <v>-1124.6600000000001</v>
      </c>
      <c r="I119" s="165">
        <v>-1908.25</v>
      </c>
      <c r="J119" s="165">
        <v>-1908.25</v>
      </c>
      <c r="K119" s="165">
        <v>0</v>
      </c>
      <c r="L119" s="165">
        <v>0</v>
      </c>
      <c r="M119" s="165">
        <v>0</v>
      </c>
      <c r="N119" s="165">
        <v>0</v>
      </c>
      <c r="O119" s="165">
        <v>-1359.85</v>
      </c>
      <c r="P119" s="165">
        <v>-1637.06</v>
      </c>
      <c r="Q119" s="165">
        <v>-1719</v>
      </c>
      <c r="R119" s="165">
        <v>-1823.94</v>
      </c>
      <c r="S119" s="165">
        <v>-2236.94</v>
      </c>
    </row>
    <row r="120" spans="1:19">
      <c r="A120" s="163" t="s">
        <v>186</v>
      </c>
      <c r="B120" s="169" t="s">
        <v>187</v>
      </c>
      <c r="C120" s="163" t="s">
        <v>406</v>
      </c>
      <c r="D120" s="164" t="s">
        <v>407</v>
      </c>
      <c r="E120" s="163" t="s">
        <v>424</v>
      </c>
      <c r="F120" s="164" t="s">
        <v>425</v>
      </c>
      <c r="G120" s="165">
        <v>-235.69</v>
      </c>
      <c r="H120" s="165">
        <v>-376.72</v>
      </c>
      <c r="I120" s="165">
        <v>-639.19000000000005</v>
      </c>
      <c r="J120" s="165">
        <v>-639.19000000000005</v>
      </c>
      <c r="K120" s="165">
        <v>0</v>
      </c>
      <c r="L120" s="165">
        <v>0</v>
      </c>
      <c r="M120" s="165">
        <v>0</v>
      </c>
      <c r="N120" s="165">
        <v>0</v>
      </c>
      <c r="O120" s="165">
        <v>-524.98</v>
      </c>
      <c r="P120" s="165">
        <v>-631.99</v>
      </c>
      <c r="Q120" s="165">
        <v>-663.62</v>
      </c>
      <c r="R120" s="165">
        <v>-704.14</v>
      </c>
      <c r="S120" s="165">
        <v>-863.59</v>
      </c>
    </row>
    <row r="121" spans="1:19">
      <c r="A121" s="163" t="s">
        <v>186</v>
      </c>
      <c r="B121" s="169" t="s">
        <v>187</v>
      </c>
      <c r="C121" s="163" t="s">
        <v>406</v>
      </c>
      <c r="D121" s="164" t="s">
        <v>407</v>
      </c>
      <c r="E121" s="163" t="s">
        <v>426</v>
      </c>
      <c r="F121" s="164" t="s">
        <v>427</v>
      </c>
      <c r="G121" s="165">
        <v>-34.409999999999997</v>
      </c>
      <c r="H121" s="165">
        <v>-55</v>
      </c>
      <c r="I121" s="165">
        <v>-93.32</v>
      </c>
      <c r="J121" s="165">
        <v>-93.32</v>
      </c>
      <c r="K121" s="165">
        <v>0</v>
      </c>
      <c r="L121" s="165">
        <v>0</v>
      </c>
      <c r="M121" s="165">
        <v>0</v>
      </c>
      <c r="N121" s="165">
        <v>0</v>
      </c>
      <c r="O121" s="165">
        <v>-87.48</v>
      </c>
      <c r="P121" s="165">
        <v>-105.32</v>
      </c>
      <c r="Q121" s="165">
        <v>-110.59</v>
      </c>
      <c r="R121" s="165">
        <v>-117.35</v>
      </c>
      <c r="S121" s="165">
        <v>-143.91999999999999</v>
      </c>
    </row>
    <row r="122" spans="1:19">
      <c r="A122" s="163" t="s">
        <v>186</v>
      </c>
      <c r="B122" s="169" t="s">
        <v>187</v>
      </c>
      <c r="C122" s="163" t="s">
        <v>406</v>
      </c>
      <c r="D122" s="164" t="s">
        <v>407</v>
      </c>
      <c r="E122" s="163" t="s">
        <v>428</v>
      </c>
      <c r="F122" s="164" t="s">
        <v>429</v>
      </c>
      <c r="G122" s="165">
        <v>-110.1</v>
      </c>
      <c r="H122" s="165">
        <v>-175.99</v>
      </c>
      <c r="I122" s="165">
        <v>-298.61</v>
      </c>
      <c r="J122" s="165">
        <v>-298.61</v>
      </c>
      <c r="K122" s="165">
        <v>0</v>
      </c>
      <c r="L122" s="165">
        <v>0</v>
      </c>
      <c r="M122" s="165">
        <v>0</v>
      </c>
      <c r="N122" s="165">
        <v>0</v>
      </c>
      <c r="O122" s="165">
        <v>-244.26</v>
      </c>
      <c r="P122" s="165">
        <v>-294.06</v>
      </c>
      <c r="Q122" s="165">
        <v>-308.77999999999997</v>
      </c>
      <c r="R122" s="165">
        <v>-327.63</v>
      </c>
      <c r="S122" s="165">
        <v>-401.81</v>
      </c>
    </row>
    <row r="123" spans="1:19">
      <c r="A123" s="163" t="s">
        <v>186</v>
      </c>
      <c r="B123" s="169" t="s">
        <v>187</v>
      </c>
      <c r="C123" s="163" t="s">
        <v>406</v>
      </c>
      <c r="D123" s="164" t="s">
        <v>407</v>
      </c>
      <c r="E123" s="163" t="s">
        <v>430</v>
      </c>
      <c r="F123" s="164" t="s">
        <v>431</v>
      </c>
      <c r="G123" s="165">
        <v>0</v>
      </c>
      <c r="H123" s="165">
        <v>0</v>
      </c>
      <c r="I123" s="165">
        <v>0</v>
      </c>
      <c r="J123" s="165">
        <v>0</v>
      </c>
      <c r="K123" s="165">
        <v>0</v>
      </c>
      <c r="L123" s="165">
        <v>0</v>
      </c>
      <c r="M123" s="165">
        <v>0</v>
      </c>
      <c r="N123" s="165">
        <v>0</v>
      </c>
      <c r="O123" s="165">
        <v>0</v>
      </c>
      <c r="P123" s="165">
        <v>-1753.48</v>
      </c>
      <c r="Q123" s="165">
        <v>-3135.51</v>
      </c>
      <c r="R123" s="165">
        <v>-5032.96</v>
      </c>
      <c r="S123" s="165">
        <v>-5032.96</v>
      </c>
    </row>
    <row r="124" spans="1:19">
      <c r="A124" s="163" t="s">
        <v>186</v>
      </c>
      <c r="B124" s="169" t="s">
        <v>187</v>
      </c>
      <c r="C124" s="163" t="s">
        <v>406</v>
      </c>
      <c r="D124" s="164" t="s">
        <v>407</v>
      </c>
      <c r="E124" s="163" t="s">
        <v>432</v>
      </c>
      <c r="F124" s="164" t="s">
        <v>433</v>
      </c>
      <c r="G124" s="165">
        <v>0</v>
      </c>
      <c r="H124" s="165">
        <v>0</v>
      </c>
      <c r="I124" s="165">
        <v>0</v>
      </c>
      <c r="J124" s="165">
        <v>0</v>
      </c>
      <c r="K124" s="165">
        <v>0</v>
      </c>
      <c r="L124" s="165">
        <v>0</v>
      </c>
      <c r="M124" s="165">
        <v>0</v>
      </c>
      <c r="N124" s="165">
        <v>0</v>
      </c>
      <c r="O124" s="165">
        <v>0</v>
      </c>
      <c r="P124" s="165">
        <v>-347.16</v>
      </c>
      <c r="Q124" s="165">
        <v>-620.78</v>
      </c>
      <c r="R124" s="165">
        <v>-996.44</v>
      </c>
      <c r="S124" s="165">
        <v>-996.44</v>
      </c>
    </row>
    <row r="125" spans="1:19">
      <c r="A125" s="163" t="s">
        <v>186</v>
      </c>
      <c r="B125" s="169" t="s">
        <v>187</v>
      </c>
      <c r="C125" s="163" t="s">
        <v>406</v>
      </c>
      <c r="D125" s="164" t="s">
        <v>407</v>
      </c>
      <c r="E125" s="163" t="s">
        <v>434</v>
      </c>
      <c r="F125" s="164" t="s">
        <v>435</v>
      </c>
      <c r="G125" s="165">
        <v>0</v>
      </c>
      <c r="H125" s="165">
        <v>0</v>
      </c>
      <c r="I125" s="165">
        <v>0</v>
      </c>
      <c r="J125" s="165">
        <v>0</v>
      </c>
      <c r="K125" s="165">
        <v>0</v>
      </c>
      <c r="L125" s="165">
        <v>0</v>
      </c>
      <c r="M125" s="165">
        <v>0</v>
      </c>
      <c r="N125" s="165">
        <v>0</v>
      </c>
      <c r="O125" s="165">
        <v>0</v>
      </c>
      <c r="P125" s="165">
        <v>-134.02000000000001</v>
      </c>
      <c r="Q125" s="165">
        <v>-239.65</v>
      </c>
      <c r="R125" s="165">
        <v>-384.68</v>
      </c>
      <c r="S125" s="165">
        <v>-384.68</v>
      </c>
    </row>
    <row r="126" spans="1:19">
      <c r="A126" s="163" t="s">
        <v>186</v>
      </c>
      <c r="B126" s="169" t="s">
        <v>187</v>
      </c>
      <c r="C126" s="163" t="s">
        <v>406</v>
      </c>
      <c r="D126" s="164" t="s">
        <v>407</v>
      </c>
      <c r="E126" s="163" t="s">
        <v>436</v>
      </c>
      <c r="F126" s="164" t="s">
        <v>437</v>
      </c>
      <c r="G126" s="165">
        <v>0</v>
      </c>
      <c r="H126" s="165">
        <v>0</v>
      </c>
      <c r="I126" s="165">
        <v>0</v>
      </c>
      <c r="J126" s="165">
        <v>0</v>
      </c>
      <c r="K126" s="165">
        <v>0</v>
      </c>
      <c r="L126" s="165">
        <v>0</v>
      </c>
      <c r="M126" s="165">
        <v>0</v>
      </c>
      <c r="N126" s="165">
        <v>0</v>
      </c>
      <c r="O126" s="165">
        <v>0</v>
      </c>
      <c r="P126" s="165">
        <v>-22.34</v>
      </c>
      <c r="Q126" s="165">
        <v>-39.950000000000003</v>
      </c>
      <c r="R126" s="165">
        <v>-64.12</v>
      </c>
      <c r="S126" s="165">
        <v>-64.12</v>
      </c>
    </row>
    <row r="127" spans="1:19">
      <c r="A127" s="163" t="s">
        <v>186</v>
      </c>
      <c r="B127" s="169" t="s">
        <v>187</v>
      </c>
      <c r="C127" s="163" t="s">
        <v>406</v>
      </c>
      <c r="D127" s="164" t="s">
        <v>407</v>
      </c>
      <c r="E127" s="163" t="s">
        <v>438</v>
      </c>
      <c r="F127" s="164" t="s">
        <v>439</v>
      </c>
      <c r="G127" s="165">
        <v>0</v>
      </c>
      <c r="H127" s="165">
        <v>0</v>
      </c>
      <c r="I127" s="165">
        <v>0</v>
      </c>
      <c r="J127" s="165">
        <v>0</v>
      </c>
      <c r="K127" s="165">
        <v>0</v>
      </c>
      <c r="L127" s="165">
        <v>0</v>
      </c>
      <c r="M127" s="165">
        <v>0</v>
      </c>
      <c r="N127" s="165">
        <v>0</v>
      </c>
      <c r="O127" s="165">
        <v>0</v>
      </c>
      <c r="P127" s="165">
        <v>-62.36</v>
      </c>
      <c r="Q127" s="165">
        <v>-111.51</v>
      </c>
      <c r="R127" s="165">
        <v>-178.99</v>
      </c>
      <c r="S127" s="165">
        <v>-178.99</v>
      </c>
    </row>
    <row r="128" spans="1:19">
      <c r="A128" s="163" t="s">
        <v>186</v>
      </c>
      <c r="B128" s="169" t="s">
        <v>187</v>
      </c>
      <c r="C128" s="163" t="s">
        <v>406</v>
      </c>
      <c r="D128" s="164" t="s">
        <v>407</v>
      </c>
      <c r="E128" s="163" t="s">
        <v>648</v>
      </c>
      <c r="F128" s="164" t="s">
        <v>649</v>
      </c>
      <c r="G128" s="165">
        <v>0</v>
      </c>
      <c r="H128" s="165">
        <v>0</v>
      </c>
      <c r="I128" s="165">
        <v>0</v>
      </c>
      <c r="J128" s="165">
        <v>0</v>
      </c>
      <c r="K128" s="165">
        <v>0</v>
      </c>
      <c r="L128" s="165">
        <v>0</v>
      </c>
      <c r="M128" s="165">
        <v>-28.84</v>
      </c>
      <c r="N128" s="165">
        <v>-28.84</v>
      </c>
      <c r="O128" s="165">
        <v>-28.84</v>
      </c>
      <c r="P128" s="165">
        <v>-28.84</v>
      </c>
      <c r="Q128" s="165">
        <v>-28.84</v>
      </c>
      <c r="R128" s="165">
        <v>-28.84</v>
      </c>
      <c r="S128" s="165">
        <v>-28.84</v>
      </c>
    </row>
    <row r="129" spans="1:19">
      <c r="A129" s="163" t="s">
        <v>186</v>
      </c>
      <c r="B129" s="169" t="s">
        <v>187</v>
      </c>
      <c r="C129" s="163" t="s">
        <v>406</v>
      </c>
      <c r="D129" s="164" t="s">
        <v>407</v>
      </c>
      <c r="E129" s="163" t="s">
        <v>650</v>
      </c>
      <c r="F129" s="164" t="s">
        <v>651</v>
      </c>
      <c r="G129" s="165">
        <v>0</v>
      </c>
      <c r="H129" s="165">
        <v>0</v>
      </c>
      <c r="I129" s="165">
        <v>0</v>
      </c>
      <c r="J129" s="165">
        <v>0</v>
      </c>
      <c r="K129" s="165">
        <v>0</v>
      </c>
      <c r="L129" s="165">
        <v>0</v>
      </c>
      <c r="M129" s="165">
        <v>-12.85</v>
      </c>
      <c r="N129" s="165">
        <v>-12.85</v>
      </c>
      <c r="O129" s="165">
        <v>-12.85</v>
      </c>
      <c r="P129" s="165">
        <v>-12.85</v>
      </c>
      <c r="Q129" s="165">
        <v>-12.85</v>
      </c>
      <c r="R129" s="165">
        <v>-12.85</v>
      </c>
      <c r="S129" s="165">
        <v>-12.85</v>
      </c>
    </row>
    <row r="130" spans="1:19">
      <c r="A130" s="163" t="s">
        <v>186</v>
      </c>
      <c r="B130" s="169" t="s">
        <v>187</v>
      </c>
      <c r="C130" s="163" t="s">
        <v>406</v>
      </c>
      <c r="D130" s="164" t="s">
        <v>407</v>
      </c>
      <c r="E130" s="163" t="s">
        <v>652</v>
      </c>
      <c r="F130" s="164" t="s">
        <v>653</v>
      </c>
      <c r="G130" s="165">
        <v>0</v>
      </c>
      <c r="H130" s="165">
        <v>0</v>
      </c>
      <c r="I130" s="165">
        <v>0</v>
      </c>
      <c r="J130" s="165">
        <v>0</v>
      </c>
      <c r="K130" s="165">
        <v>0</v>
      </c>
      <c r="L130" s="165">
        <v>0</v>
      </c>
      <c r="M130" s="165">
        <v>-5.15</v>
      </c>
      <c r="N130" s="165">
        <v>-5.15</v>
      </c>
      <c r="O130" s="165">
        <v>-5.15</v>
      </c>
      <c r="P130" s="165">
        <v>-5.15</v>
      </c>
      <c r="Q130" s="165">
        <v>-5.15</v>
      </c>
      <c r="R130" s="165">
        <v>-5.15</v>
      </c>
      <c r="S130" s="165">
        <v>-5.15</v>
      </c>
    </row>
    <row r="131" spans="1:19">
      <c r="A131" s="163" t="s">
        <v>186</v>
      </c>
      <c r="B131" s="169" t="s">
        <v>187</v>
      </c>
      <c r="C131" s="163" t="s">
        <v>406</v>
      </c>
      <c r="D131" s="164" t="s">
        <v>407</v>
      </c>
      <c r="E131" s="163" t="s">
        <v>654</v>
      </c>
      <c r="F131" s="164" t="s">
        <v>655</v>
      </c>
      <c r="G131" s="165">
        <v>0</v>
      </c>
      <c r="H131" s="165">
        <v>0</v>
      </c>
      <c r="I131" s="165">
        <v>0</v>
      </c>
      <c r="J131" s="165">
        <v>0</v>
      </c>
      <c r="K131" s="165">
        <v>0</v>
      </c>
      <c r="L131" s="165">
        <v>0</v>
      </c>
      <c r="M131" s="165">
        <v>-2.44</v>
      </c>
      <c r="N131" s="165">
        <v>-2.44</v>
      </c>
      <c r="O131" s="165">
        <v>-2.44</v>
      </c>
      <c r="P131" s="165">
        <v>-2.44</v>
      </c>
      <c r="Q131" s="165">
        <v>-2.44</v>
      </c>
      <c r="R131" s="165">
        <v>-2.44</v>
      </c>
      <c r="S131" s="165">
        <v>-2.44</v>
      </c>
    </row>
    <row r="132" spans="1:19">
      <c r="A132" s="163" t="s">
        <v>186</v>
      </c>
      <c r="B132" s="169" t="s">
        <v>187</v>
      </c>
      <c r="C132" s="163" t="s">
        <v>406</v>
      </c>
      <c r="D132" s="164" t="s">
        <v>407</v>
      </c>
      <c r="E132" s="163" t="s">
        <v>656</v>
      </c>
      <c r="F132" s="164" t="s">
        <v>657</v>
      </c>
      <c r="G132" s="165">
        <v>0</v>
      </c>
      <c r="H132" s="165">
        <v>0</v>
      </c>
      <c r="I132" s="165">
        <v>0</v>
      </c>
      <c r="J132" s="165">
        <v>0</v>
      </c>
      <c r="K132" s="165">
        <v>0</v>
      </c>
      <c r="L132" s="165">
        <v>0</v>
      </c>
      <c r="M132" s="165">
        <v>-0.39</v>
      </c>
      <c r="N132" s="165">
        <v>-0.39</v>
      </c>
      <c r="O132" s="165">
        <v>-0.39</v>
      </c>
      <c r="P132" s="165">
        <v>-0.39</v>
      </c>
      <c r="Q132" s="165">
        <v>-0.39</v>
      </c>
      <c r="R132" s="165">
        <v>-0.39</v>
      </c>
      <c r="S132" s="165">
        <v>-0.39</v>
      </c>
    </row>
    <row r="133" spans="1:19">
      <c r="A133" s="163" t="s">
        <v>186</v>
      </c>
      <c r="B133" s="169" t="s">
        <v>187</v>
      </c>
      <c r="C133" s="163" t="s">
        <v>406</v>
      </c>
      <c r="D133" s="164" t="s">
        <v>407</v>
      </c>
      <c r="E133" s="163" t="s">
        <v>658</v>
      </c>
      <c r="F133" s="164" t="s">
        <v>659</v>
      </c>
      <c r="G133" s="165">
        <v>0</v>
      </c>
      <c r="H133" s="165">
        <v>0</v>
      </c>
      <c r="I133" s="165">
        <v>0</v>
      </c>
      <c r="J133" s="165">
        <v>0</v>
      </c>
      <c r="K133" s="165">
        <v>0</v>
      </c>
      <c r="L133" s="165">
        <v>0</v>
      </c>
      <c r="M133" s="165">
        <v>-1.08</v>
      </c>
      <c r="N133" s="165">
        <v>-1.08</v>
      </c>
      <c r="O133" s="165">
        <v>-1.08</v>
      </c>
      <c r="P133" s="165">
        <v>-1.08</v>
      </c>
      <c r="Q133" s="165">
        <v>-1.08</v>
      </c>
      <c r="R133" s="165">
        <v>-1.08</v>
      </c>
      <c r="S133" s="165">
        <v>-1.08</v>
      </c>
    </row>
    <row r="134" spans="1:19">
      <c r="A134" s="163" t="s">
        <v>186</v>
      </c>
      <c r="B134" s="169" t="s">
        <v>187</v>
      </c>
      <c r="C134" s="163" t="s">
        <v>406</v>
      </c>
      <c r="D134" s="164" t="s">
        <v>407</v>
      </c>
      <c r="E134" s="163" t="s">
        <v>440</v>
      </c>
      <c r="F134" s="164" t="s">
        <v>441</v>
      </c>
      <c r="G134" s="165">
        <v>0</v>
      </c>
      <c r="H134" s="165">
        <v>0</v>
      </c>
      <c r="I134" s="165">
        <v>0</v>
      </c>
      <c r="J134" s="165">
        <v>0</v>
      </c>
      <c r="K134" s="165">
        <v>0</v>
      </c>
      <c r="L134" s="165">
        <v>0</v>
      </c>
      <c r="M134" s="165">
        <v>28.84</v>
      </c>
      <c r="N134" s="165">
        <v>28.84</v>
      </c>
      <c r="O134" s="165">
        <v>28.84</v>
      </c>
      <c r="P134" s="165">
        <v>28.84</v>
      </c>
      <c r="Q134" s="165">
        <v>28.84</v>
      </c>
      <c r="R134" s="165">
        <v>28.84</v>
      </c>
      <c r="S134" s="165">
        <v>28.84</v>
      </c>
    </row>
    <row r="135" spans="1:19">
      <c r="A135" s="163" t="s">
        <v>186</v>
      </c>
      <c r="B135" s="169" t="s">
        <v>187</v>
      </c>
      <c r="C135" s="163" t="s">
        <v>406</v>
      </c>
      <c r="D135" s="164" t="s">
        <v>407</v>
      </c>
      <c r="E135" s="163" t="s">
        <v>442</v>
      </c>
      <c r="F135" s="164" t="s">
        <v>443</v>
      </c>
      <c r="G135" s="165">
        <v>0</v>
      </c>
      <c r="H135" s="165">
        <v>0</v>
      </c>
      <c r="I135" s="165">
        <v>0</v>
      </c>
      <c r="J135" s="165">
        <v>0</v>
      </c>
      <c r="K135" s="165">
        <v>0</v>
      </c>
      <c r="L135" s="165">
        <v>0</v>
      </c>
      <c r="M135" s="165">
        <v>12.85</v>
      </c>
      <c r="N135" s="165">
        <v>12.85</v>
      </c>
      <c r="O135" s="165">
        <v>12.85</v>
      </c>
      <c r="P135" s="165">
        <v>12.85</v>
      </c>
      <c r="Q135" s="165">
        <v>12.85</v>
      </c>
      <c r="R135" s="165">
        <v>12.85</v>
      </c>
      <c r="S135" s="165">
        <v>12.85</v>
      </c>
    </row>
    <row r="136" spans="1:19">
      <c r="A136" s="163" t="s">
        <v>186</v>
      </c>
      <c r="B136" s="169" t="s">
        <v>187</v>
      </c>
      <c r="C136" s="163" t="s">
        <v>406</v>
      </c>
      <c r="D136" s="164" t="s">
        <v>407</v>
      </c>
      <c r="E136" s="163" t="s">
        <v>444</v>
      </c>
      <c r="F136" s="164" t="s">
        <v>445</v>
      </c>
      <c r="G136" s="165">
        <v>0</v>
      </c>
      <c r="H136" s="165">
        <v>0</v>
      </c>
      <c r="I136" s="165">
        <v>0</v>
      </c>
      <c r="J136" s="165">
        <v>0</v>
      </c>
      <c r="K136" s="165">
        <v>0</v>
      </c>
      <c r="L136" s="165">
        <v>0</v>
      </c>
      <c r="M136" s="165">
        <v>5.15</v>
      </c>
      <c r="N136" s="165">
        <v>5.15</v>
      </c>
      <c r="O136" s="165">
        <v>5.15</v>
      </c>
      <c r="P136" s="165">
        <v>5.15</v>
      </c>
      <c r="Q136" s="165">
        <v>5.15</v>
      </c>
      <c r="R136" s="165">
        <v>5.15</v>
      </c>
      <c r="S136" s="165">
        <v>5.15</v>
      </c>
    </row>
    <row r="137" spans="1:19">
      <c r="A137" s="163" t="s">
        <v>186</v>
      </c>
      <c r="B137" s="169" t="s">
        <v>187</v>
      </c>
      <c r="C137" s="163" t="s">
        <v>406</v>
      </c>
      <c r="D137" s="164" t="s">
        <v>407</v>
      </c>
      <c r="E137" s="163" t="s">
        <v>446</v>
      </c>
      <c r="F137" s="164" t="s">
        <v>447</v>
      </c>
      <c r="G137" s="165">
        <v>0</v>
      </c>
      <c r="H137" s="165">
        <v>0</v>
      </c>
      <c r="I137" s="165">
        <v>0</v>
      </c>
      <c r="J137" s="165">
        <v>0</v>
      </c>
      <c r="K137" s="165">
        <v>0</v>
      </c>
      <c r="L137" s="165">
        <v>0</v>
      </c>
      <c r="M137" s="165">
        <v>2.44</v>
      </c>
      <c r="N137" s="165">
        <v>2.44</v>
      </c>
      <c r="O137" s="165">
        <v>2.44</v>
      </c>
      <c r="P137" s="165">
        <v>2.44</v>
      </c>
      <c r="Q137" s="165">
        <v>2.44</v>
      </c>
      <c r="R137" s="165">
        <v>2.44</v>
      </c>
      <c r="S137" s="165">
        <v>2.44</v>
      </c>
    </row>
    <row r="138" spans="1:19">
      <c r="A138" s="163" t="s">
        <v>186</v>
      </c>
      <c r="B138" s="169" t="s">
        <v>187</v>
      </c>
      <c r="C138" s="163" t="s">
        <v>406</v>
      </c>
      <c r="D138" s="164" t="s">
        <v>407</v>
      </c>
      <c r="E138" s="163" t="s">
        <v>448</v>
      </c>
      <c r="F138" s="164" t="s">
        <v>449</v>
      </c>
      <c r="G138" s="165">
        <v>0</v>
      </c>
      <c r="H138" s="165">
        <v>0</v>
      </c>
      <c r="I138" s="165">
        <v>0</v>
      </c>
      <c r="J138" s="165">
        <v>0</v>
      </c>
      <c r="K138" s="165">
        <v>0</v>
      </c>
      <c r="L138" s="165">
        <v>0</v>
      </c>
      <c r="M138" s="165">
        <v>0.39</v>
      </c>
      <c r="N138" s="165">
        <v>0.39</v>
      </c>
      <c r="O138" s="165">
        <v>0.39</v>
      </c>
      <c r="P138" s="165">
        <v>0.39</v>
      </c>
      <c r="Q138" s="165">
        <v>0.39</v>
      </c>
      <c r="R138" s="165">
        <v>0.39</v>
      </c>
      <c r="S138" s="165">
        <v>0.39</v>
      </c>
    </row>
    <row r="139" spans="1:19">
      <c r="A139" s="163" t="s">
        <v>186</v>
      </c>
      <c r="B139" s="169" t="s">
        <v>187</v>
      </c>
      <c r="C139" s="163" t="s">
        <v>406</v>
      </c>
      <c r="D139" s="164" t="s">
        <v>407</v>
      </c>
      <c r="E139" s="163" t="s">
        <v>450</v>
      </c>
      <c r="F139" s="164" t="s">
        <v>451</v>
      </c>
      <c r="G139" s="165">
        <v>0</v>
      </c>
      <c r="H139" s="165">
        <v>0</v>
      </c>
      <c r="I139" s="165">
        <v>0</v>
      </c>
      <c r="J139" s="165">
        <v>0</v>
      </c>
      <c r="K139" s="165">
        <v>0</v>
      </c>
      <c r="L139" s="165">
        <v>0</v>
      </c>
      <c r="M139" s="165">
        <v>1.08</v>
      </c>
      <c r="N139" s="165">
        <v>1.08</v>
      </c>
      <c r="O139" s="165">
        <v>1.08</v>
      </c>
      <c r="P139" s="165">
        <v>1.08</v>
      </c>
      <c r="Q139" s="165">
        <v>1.08</v>
      </c>
      <c r="R139" s="165">
        <v>1.08</v>
      </c>
      <c r="S139" s="165">
        <v>1.08</v>
      </c>
    </row>
    <row r="140" spans="1:19">
      <c r="A140" s="163" t="s">
        <v>186</v>
      </c>
      <c r="B140" s="169" t="s">
        <v>187</v>
      </c>
      <c r="C140" s="163" t="s">
        <v>406</v>
      </c>
      <c r="D140" s="164" t="s">
        <v>407</v>
      </c>
      <c r="E140" s="163" t="s">
        <v>452</v>
      </c>
      <c r="F140" s="164" t="s">
        <v>453</v>
      </c>
      <c r="G140" s="165">
        <v>-223086.54</v>
      </c>
      <c r="H140" s="165">
        <v>-244987.44</v>
      </c>
      <c r="I140" s="165">
        <v>-267004.07</v>
      </c>
      <c r="J140" s="165">
        <v>-289471.42</v>
      </c>
      <c r="K140" s="165">
        <v>-22049.79</v>
      </c>
      <c r="L140" s="165">
        <v>-40646.83</v>
      </c>
      <c r="M140" s="165">
        <v>-67105.58</v>
      </c>
      <c r="N140" s="165">
        <v>-84645.38</v>
      </c>
      <c r="O140" s="165">
        <v>-102967.65</v>
      </c>
      <c r="P140" s="165">
        <v>-121041.93</v>
      </c>
      <c r="Q140" s="165">
        <v>-138948.94</v>
      </c>
      <c r="R140" s="165">
        <v>-165713.07</v>
      </c>
      <c r="S140" s="165">
        <v>-184124.83</v>
      </c>
    </row>
    <row r="141" spans="1:19">
      <c r="A141" s="163" t="s">
        <v>186</v>
      </c>
      <c r="B141" s="169" t="s">
        <v>187</v>
      </c>
      <c r="C141" s="163" t="s">
        <v>406</v>
      </c>
      <c r="D141" s="164" t="s">
        <v>407</v>
      </c>
      <c r="E141" s="163" t="s">
        <v>454</v>
      </c>
      <c r="F141" s="164" t="s">
        <v>455</v>
      </c>
      <c r="G141" s="165">
        <v>-129633.86</v>
      </c>
      <c r="H141" s="165">
        <v>-140980.12</v>
      </c>
      <c r="I141" s="165">
        <v>-152386.34</v>
      </c>
      <c r="J141" s="165">
        <v>-164026.04</v>
      </c>
      <c r="K141" s="165">
        <v>-11423.37</v>
      </c>
      <c r="L141" s="165">
        <v>-20652.52</v>
      </c>
      <c r="M141" s="165">
        <v>-33783.089999999997</v>
      </c>
      <c r="N141" s="165">
        <v>-42487.56</v>
      </c>
      <c r="O141" s="165">
        <v>-51580.36</v>
      </c>
      <c r="P141" s="165">
        <v>-60550.09</v>
      </c>
      <c r="Q141" s="165">
        <v>-69436.83</v>
      </c>
      <c r="R141" s="165">
        <v>-82718.92</v>
      </c>
      <c r="S141" s="165">
        <v>-91856.1</v>
      </c>
    </row>
    <row r="142" spans="1:19">
      <c r="A142" s="163" t="s">
        <v>186</v>
      </c>
      <c r="B142" s="169" t="s">
        <v>187</v>
      </c>
      <c r="C142" s="163" t="s">
        <v>406</v>
      </c>
      <c r="D142" s="164" t="s">
        <v>407</v>
      </c>
      <c r="E142" s="163" t="s">
        <v>456</v>
      </c>
      <c r="F142" s="164" t="s">
        <v>457</v>
      </c>
      <c r="G142" s="165">
        <v>-57308.959999999999</v>
      </c>
      <c r="H142" s="165">
        <v>-63179.98</v>
      </c>
      <c r="I142" s="165">
        <v>-69082.06</v>
      </c>
      <c r="J142" s="165">
        <v>-75105.009999999995</v>
      </c>
      <c r="K142" s="165">
        <v>-5910.89</v>
      </c>
      <c r="L142" s="165">
        <v>-10698.92</v>
      </c>
      <c r="M142" s="165">
        <v>-17511.060000000001</v>
      </c>
      <c r="N142" s="165">
        <v>-22026.99</v>
      </c>
      <c r="O142" s="165">
        <v>-26744.36</v>
      </c>
      <c r="P142" s="165">
        <v>-31397.88</v>
      </c>
      <c r="Q142" s="165">
        <v>-36008.26</v>
      </c>
      <c r="R142" s="165">
        <v>-42899.07</v>
      </c>
      <c r="S142" s="165">
        <v>-47639.4</v>
      </c>
    </row>
    <row r="143" spans="1:19">
      <c r="A143" s="163" t="s">
        <v>186</v>
      </c>
      <c r="B143" s="169" t="s">
        <v>187</v>
      </c>
      <c r="C143" s="163" t="s">
        <v>406</v>
      </c>
      <c r="D143" s="164" t="s">
        <v>407</v>
      </c>
      <c r="E143" s="163" t="s">
        <v>458</v>
      </c>
      <c r="F143" s="164" t="s">
        <v>459</v>
      </c>
      <c r="G143" s="165">
        <v>0</v>
      </c>
      <c r="H143" s="165">
        <v>0</v>
      </c>
      <c r="I143" s="165">
        <v>0</v>
      </c>
      <c r="J143" s="165">
        <v>0</v>
      </c>
      <c r="K143" s="165">
        <v>0</v>
      </c>
      <c r="L143" s="165">
        <v>0</v>
      </c>
      <c r="M143" s="165">
        <v>4.01</v>
      </c>
      <c r="N143" s="165">
        <v>4.01</v>
      </c>
      <c r="O143" s="165">
        <v>4.01</v>
      </c>
      <c r="P143" s="165">
        <v>4.01</v>
      </c>
      <c r="Q143" s="165">
        <v>4.01</v>
      </c>
      <c r="R143" s="165">
        <v>4.01</v>
      </c>
      <c r="S143" s="165">
        <v>4.01</v>
      </c>
    </row>
    <row r="144" spans="1:19">
      <c r="A144" s="163" t="s">
        <v>186</v>
      </c>
      <c r="B144" s="169" t="s">
        <v>187</v>
      </c>
      <c r="C144" s="163" t="s">
        <v>406</v>
      </c>
      <c r="D144" s="164" t="s">
        <v>407</v>
      </c>
      <c r="E144" s="163" t="s">
        <v>460</v>
      </c>
      <c r="F144" s="164" t="s">
        <v>461</v>
      </c>
      <c r="G144" s="165">
        <v>0</v>
      </c>
      <c r="H144" s="165">
        <v>0</v>
      </c>
      <c r="I144" s="165">
        <v>0</v>
      </c>
      <c r="J144" s="165">
        <v>0</v>
      </c>
      <c r="K144" s="165">
        <v>0</v>
      </c>
      <c r="L144" s="165">
        <v>0</v>
      </c>
      <c r="M144" s="165">
        <v>1.77</v>
      </c>
      <c r="N144" s="165">
        <v>1.77</v>
      </c>
      <c r="O144" s="165">
        <v>1.77</v>
      </c>
      <c r="P144" s="165">
        <v>1.77</v>
      </c>
      <c r="Q144" s="165">
        <v>1.77</v>
      </c>
      <c r="R144" s="165">
        <v>1.77</v>
      </c>
      <c r="S144" s="165">
        <v>1.77</v>
      </c>
    </row>
    <row r="145" spans="1:19">
      <c r="A145" s="163" t="s">
        <v>186</v>
      </c>
      <c r="B145" s="169" t="s">
        <v>187</v>
      </c>
      <c r="C145" s="163" t="s">
        <v>406</v>
      </c>
      <c r="D145" s="164" t="s">
        <v>407</v>
      </c>
      <c r="E145" s="163" t="s">
        <v>462</v>
      </c>
      <c r="F145" s="164" t="s">
        <v>463</v>
      </c>
      <c r="G145" s="165">
        <v>37850.18</v>
      </c>
      <c r="H145" s="165">
        <v>38100.19</v>
      </c>
      <c r="I145" s="165">
        <v>38484.83</v>
      </c>
      <c r="J145" s="165">
        <v>38484.83</v>
      </c>
      <c r="K145" s="165">
        <v>461.6</v>
      </c>
      <c r="L145" s="165">
        <v>461.6</v>
      </c>
      <c r="M145" s="165">
        <v>577.02</v>
      </c>
      <c r="N145" s="165">
        <v>44577.02</v>
      </c>
      <c r="O145" s="165">
        <v>45038.559999999998</v>
      </c>
      <c r="P145" s="165">
        <v>45884.72</v>
      </c>
      <c r="Q145" s="165">
        <v>46250.11</v>
      </c>
      <c r="R145" s="165">
        <v>47288.59</v>
      </c>
      <c r="S145" s="165">
        <v>47615.54</v>
      </c>
    </row>
    <row r="146" spans="1:19">
      <c r="A146" s="163" t="s">
        <v>186</v>
      </c>
      <c r="B146" s="169" t="s">
        <v>187</v>
      </c>
      <c r="C146" s="163" t="s">
        <v>406</v>
      </c>
      <c r="D146" s="164" t="s">
        <v>407</v>
      </c>
      <c r="E146" s="163" t="s">
        <v>464</v>
      </c>
      <c r="F146" s="164" t="s">
        <v>465</v>
      </c>
      <c r="G146" s="165">
        <v>419643.05</v>
      </c>
      <c r="H146" s="165">
        <v>461366.16</v>
      </c>
      <c r="I146" s="165">
        <v>503325.14</v>
      </c>
      <c r="J146" s="165">
        <v>545832.49</v>
      </c>
      <c r="K146" s="165">
        <v>43125.82</v>
      </c>
      <c r="L146" s="165">
        <v>86591.34</v>
      </c>
      <c r="M146" s="165">
        <v>151655.13</v>
      </c>
      <c r="N146" s="165">
        <v>195841.14</v>
      </c>
      <c r="O146" s="165">
        <v>241079.12</v>
      </c>
      <c r="P146" s="165">
        <v>285680.3</v>
      </c>
      <c r="Q146" s="165">
        <v>328343.99</v>
      </c>
      <c r="R146" s="165">
        <v>391387.6</v>
      </c>
      <c r="S146" s="165">
        <v>435308</v>
      </c>
    </row>
    <row r="147" spans="1:19">
      <c r="A147" s="163" t="s">
        <v>186</v>
      </c>
      <c r="B147" s="169" t="s">
        <v>187</v>
      </c>
      <c r="C147" s="163" t="s">
        <v>406</v>
      </c>
      <c r="D147" s="164" t="s">
        <v>407</v>
      </c>
      <c r="E147" s="163" t="s">
        <v>466</v>
      </c>
      <c r="F147" s="164" t="s">
        <v>467</v>
      </c>
      <c r="G147" s="165">
        <v>10701270.060000001</v>
      </c>
      <c r="H147" s="165">
        <v>11099700.579999998</v>
      </c>
      <c r="I147" s="165">
        <v>11432984.270000001</v>
      </c>
      <c r="J147" s="165">
        <v>11804497.559999999</v>
      </c>
      <c r="K147" s="165">
        <v>12200225.609999999</v>
      </c>
      <c r="L147" s="165">
        <v>12614779.369999999</v>
      </c>
      <c r="M147" s="165">
        <v>13063059.030000007</v>
      </c>
      <c r="N147" s="165">
        <v>13484489.180000002</v>
      </c>
      <c r="O147" s="165">
        <v>13870652.370000001</v>
      </c>
      <c r="P147" s="165">
        <v>14253743.699999999</v>
      </c>
      <c r="Q147" s="165">
        <v>14688417.07</v>
      </c>
      <c r="R147" s="165">
        <v>15154116.4</v>
      </c>
      <c r="S147" s="165">
        <v>15581268.630000001</v>
      </c>
    </row>
    <row r="148" spans="1:19">
      <c r="A148" s="163" t="s">
        <v>186</v>
      </c>
      <c r="B148" s="169" t="s">
        <v>187</v>
      </c>
      <c r="C148" s="163" t="s">
        <v>406</v>
      </c>
      <c r="D148" s="164" t="s">
        <v>407</v>
      </c>
      <c r="E148" s="163" t="s">
        <v>468</v>
      </c>
      <c r="F148" s="164" t="s">
        <v>469</v>
      </c>
      <c r="G148" s="165">
        <v>-9750.86</v>
      </c>
      <c r="H148" s="165">
        <v>-7512.85</v>
      </c>
      <c r="I148" s="165">
        <v>-1148.24</v>
      </c>
      <c r="J148" s="165">
        <v>1223.9000000000001</v>
      </c>
      <c r="K148" s="165">
        <v>4621.8100000000004</v>
      </c>
      <c r="L148" s="165">
        <v>9172.18</v>
      </c>
      <c r="M148" s="165">
        <v>-10409.709999999999</v>
      </c>
      <c r="N148" s="165">
        <v>-3579.28</v>
      </c>
      <c r="O148" s="165">
        <v>-896.59</v>
      </c>
      <c r="P148" s="165">
        <v>1046.9100000000001</v>
      </c>
      <c r="Q148" s="165">
        <v>4344.53</v>
      </c>
      <c r="R148" s="165">
        <v>-10746.41</v>
      </c>
      <c r="S148" s="165">
        <v>-10273.58</v>
      </c>
    </row>
    <row r="149" spans="1:19">
      <c r="A149" s="163" t="s">
        <v>186</v>
      </c>
      <c r="B149" s="169" t="s">
        <v>187</v>
      </c>
      <c r="C149" s="163" t="s">
        <v>406</v>
      </c>
      <c r="D149" s="164" t="s">
        <v>407</v>
      </c>
      <c r="E149" s="163" t="s">
        <v>470</v>
      </c>
      <c r="F149" s="164" t="s">
        <v>471</v>
      </c>
      <c r="G149" s="165">
        <v>178542.36</v>
      </c>
      <c r="H149" s="165">
        <v>197260.04</v>
      </c>
      <c r="I149" s="165">
        <v>215825.76</v>
      </c>
      <c r="J149" s="165">
        <v>235776.55</v>
      </c>
      <c r="K149" s="165">
        <v>20567.849999999999</v>
      </c>
      <c r="L149" s="165">
        <v>41917.03</v>
      </c>
      <c r="M149" s="165">
        <v>74051.38</v>
      </c>
      <c r="N149" s="165">
        <v>96893.18</v>
      </c>
      <c r="O149" s="165">
        <v>120230.84</v>
      </c>
      <c r="P149" s="165">
        <v>143144.57</v>
      </c>
      <c r="Q149" s="165">
        <v>165690.28</v>
      </c>
      <c r="R149" s="165">
        <v>200063.24</v>
      </c>
      <c r="S149" s="165">
        <v>223782.59</v>
      </c>
    </row>
    <row r="150" spans="1:19">
      <c r="A150" s="163" t="s">
        <v>186</v>
      </c>
      <c r="B150" s="169" t="s">
        <v>187</v>
      </c>
      <c r="C150" s="163" t="s">
        <v>406</v>
      </c>
      <c r="D150" s="164" t="s">
        <v>407</v>
      </c>
      <c r="E150" s="163" t="s">
        <v>472</v>
      </c>
      <c r="F150" s="164" t="s">
        <v>473</v>
      </c>
      <c r="G150" s="165">
        <v>-153.11000000000001</v>
      </c>
      <c r="H150" s="165">
        <v>-244.72</v>
      </c>
      <c r="I150" s="165">
        <v>-415.24</v>
      </c>
      <c r="J150" s="165">
        <v>-415.24</v>
      </c>
      <c r="K150" s="165">
        <v>0</v>
      </c>
      <c r="L150" s="165">
        <v>0</v>
      </c>
      <c r="M150" s="165">
        <v>0</v>
      </c>
      <c r="N150" s="165">
        <v>0</v>
      </c>
      <c r="O150" s="165">
        <v>-251.55</v>
      </c>
      <c r="P150" s="165">
        <v>-302.83</v>
      </c>
      <c r="Q150" s="165">
        <v>-317.99</v>
      </c>
      <c r="R150" s="165">
        <v>-337.4</v>
      </c>
      <c r="S150" s="165">
        <v>-413.8</v>
      </c>
    </row>
    <row r="151" spans="1:19">
      <c r="A151" s="163" t="s">
        <v>186</v>
      </c>
      <c r="B151" s="169" t="s">
        <v>187</v>
      </c>
      <c r="C151" s="163" t="s">
        <v>406</v>
      </c>
      <c r="D151" s="164" t="s">
        <v>407</v>
      </c>
      <c r="E151" s="163" t="s">
        <v>660</v>
      </c>
      <c r="F151" s="164" t="s">
        <v>661</v>
      </c>
      <c r="G151" s="165">
        <v>0</v>
      </c>
      <c r="H151" s="165">
        <v>0</v>
      </c>
      <c r="I151" s="165">
        <v>0</v>
      </c>
      <c r="J151" s="165">
        <v>0</v>
      </c>
      <c r="K151" s="165">
        <v>0</v>
      </c>
      <c r="L151" s="165">
        <v>0</v>
      </c>
      <c r="M151" s="165">
        <v>-4.01</v>
      </c>
      <c r="N151" s="165">
        <v>-4.01</v>
      </c>
      <c r="O151" s="165">
        <v>-4.01</v>
      </c>
      <c r="P151" s="165">
        <v>-4.01</v>
      </c>
      <c r="Q151" s="165">
        <v>-4.01</v>
      </c>
      <c r="R151" s="165">
        <v>-4.01</v>
      </c>
      <c r="S151" s="165">
        <v>-4.01</v>
      </c>
    </row>
    <row r="152" spans="1:19">
      <c r="A152" s="163" t="s">
        <v>186</v>
      </c>
      <c r="B152" s="169" t="s">
        <v>187</v>
      </c>
      <c r="C152" s="163" t="s">
        <v>406</v>
      </c>
      <c r="D152" s="164" t="s">
        <v>407</v>
      </c>
      <c r="E152" s="163" t="s">
        <v>662</v>
      </c>
      <c r="F152" s="164" t="s">
        <v>663</v>
      </c>
      <c r="G152" s="165">
        <v>0</v>
      </c>
      <c r="H152" s="165">
        <v>0</v>
      </c>
      <c r="I152" s="165">
        <v>0</v>
      </c>
      <c r="J152" s="165">
        <v>0</v>
      </c>
      <c r="K152" s="165">
        <v>0</v>
      </c>
      <c r="L152" s="165">
        <v>0</v>
      </c>
      <c r="M152" s="165">
        <v>-1.77</v>
      </c>
      <c r="N152" s="165">
        <v>-1.77</v>
      </c>
      <c r="O152" s="165">
        <v>-1.77</v>
      </c>
      <c r="P152" s="165">
        <v>-1.77</v>
      </c>
      <c r="Q152" s="165">
        <v>-1.77</v>
      </c>
      <c r="R152" s="165">
        <v>-1.77</v>
      </c>
      <c r="S152" s="165">
        <v>-1.77</v>
      </c>
    </row>
    <row r="153" spans="1:19">
      <c r="A153" s="163" t="s">
        <v>186</v>
      </c>
      <c r="B153" s="169" t="s">
        <v>187</v>
      </c>
      <c r="C153" s="163" t="s">
        <v>406</v>
      </c>
      <c r="D153" s="164" t="s">
        <v>407</v>
      </c>
      <c r="E153" s="163" t="s">
        <v>474</v>
      </c>
      <c r="F153" s="164" t="s">
        <v>475</v>
      </c>
      <c r="G153" s="165">
        <v>-571.16</v>
      </c>
      <c r="H153" s="165">
        <v>-912.92</v>
      </c>
      <c r="I153" s="165">
        <v>-1548.98</v>
      </c>
      <c r="J153" s="165">
        <v>-1548.98</v>
      </c>
      <c r="K153" s="165">
        <v>0</v>
      </c>
      <c r="L153" s="165">
        <v>0</v>
      </c>
      <c r="M153" s="165">
        <v>0</v>
      </c>
      <c r="N153" s="165">
        <v>0</v>
      </c>
      <c r="O153" s="165">
        <v>-977.04</v>
      </c>
      <c r="P153" s="165">
        <v>-1176.22</v>
      </c>
      <c r="Q153" s="165">
        <v>-1235.0899999999999</v>
      </c>
      <c r="R153" s="165">
        <v>-1310.49</v>
      </c>
      <c r="S153" s="165">
        <v>-1607.23</v>
      </c>
    </row>
    <row r="154" spans="1:19">
      <c r="A154" s="163" t="s">
        <v>186</v>
      </c>
      <c r="B154" s="169" t="s">
        <v>187</v>
      </c>
      <c r="C154" s="163" t="s">
        <v>406</v>
      </c>
      <c r="D154" s="164" t="s">
        <v>407</v>
      </c>
      <c r="E154" s="163" t="s">
        <v>476</v>
      </c>
      <c r="F154" s="164" t="s">
        <v>477</v>
      </c>
      <c r="G154" s="165">
        <v>-295.89999999999998</v>
      </c>
      <c r="H154" s="165">
        <v>-472.96</v>
      </c>
      <c r="I154" s="165">
        <v>-802.48</v>
      </c>
      <c r="J154" s="165">
        <v>-802.48</v>
      </c>
      <c r="K154" s="165">
        <v>0</v>
      </c>
      <c r="L154" s="165">
        <v>0</v>
      </c>
      <c r="M154" s="165">
        <v>0</v>
      </c>
      <c r="N154" s="165">
        <v>0</v>
      </c>
      <c r="O154" s="165">
        <v>-484.86</v>
      </c>
      <c r="P154" s="165">
        <v>-583.71</v>
      </c>
      <c r="Q154" s="165">
        <v>-612.92999999999995</v>
      </c>
      <c r="R154" s="165">
        <v>-650.35</v>
      </c>
      <c r="S154" s="165">
        <v>-797.62</v>
      </c>
    </row>
    <row r="155" spans="1:19">
      <c r="A155" s="163" t="s">
        <v>186</v>
      </c>
      <c r="B155" s="169" t="s">
        <v>187</v>
      </c>
      <c r="C155" s="163" t="s">
        <v>406</v>
      </c>
      <c r="D155" s="164" t="s">
        <v>407</v>
      </c>
      <c r="E155" s="163" t="s">
        <v>478</v>
      </c>
      <c r="F155" s="164" t="s">
        <v>479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165">
        <v>0</v>
      </c>
      <c r="O155" s="165">
        <v>0</v>
      </c>
      <c r="P155" s="165">
        <v>-249.43</v>
      </c>
      <c r="Q155" s="165">
        <v>-446.03</v>
      </c>
      <c r="R155" s="165">
        <v>-715.94</v>
      </c>
      <c r="S155" s="165">
        <v>-715.94</v>
      </c>
    </row>
    <row r="156" spans="1:19">
      <c r="A156" s="163" t="s">
        <v>186</v>
      </c>
      <c r="B156" s="169" t="s">
        <v>187</v>
      </c>
      <c r="C156" s="163" t="s">
        <v>406</v>
      </c>
      <c r="D156" s="164" t="s">
        <v>407</v>
      </c>
      <c r="E156" s="163" t="s">
        <v>480</v>
      </c>
      <c r="F156" s="164" t="s">
        <v>481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165">
        <v>0</v>
      </c>
      <c r="O156" s="165">
        <v>0</v>
      </c>
      <c r="P156" s="165">
        <v>-123.79</v>
      </c>
      <c r="Q156" s="165">
        <v>-221.35</v>
      </c>
      <c r="R156" s="165">
        <v>-355.3</v>
      </c>
      <c r="S156" s="165">
        <v>-355.3</v>
      </c>
    </row>
    <row r="157" spans="1:19">
      <c r="A157" s="163" t="s">
        <v>186</v>
      </c>
      <c r="B157" s="169" t="s">
        <v>187</v>
      </c>
      <c r="C157" s="163" t="s">
        <v>406</v>
      </c>
      <c r="D157" s="164" t="s">
        <v>407</v>
      </c>
      <c r="E157" s="163" t="s">
        <v>482</v>
      </c>
      <c r="F157" s="164" t="s">
        <v>483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165">
        <v>0</v>
      </c>
      <c r="O157" s="165">
        <v>0</v>
      </c>
      <c r="P157" s="165">
        <v>-64.209999999999994</v>
      </c>
      <c r="Q157" s="165">
        <v>-114.82</v>
      </c>
      <c r="R157" s="165">
        <v>-184.31</v>
      </c>
      <c r="S157" s="165">
        <v>-184.31</v>
      </c>
    </row>
    <row r="158" spans="1:19">
      <c r="A158" s="163" t="s">
        <v>186</v>
      </c>
      <c r="B158" s="169" t="s">
        <v>187</v>
      </c>
      <c r="C158" s="163" t="s">
        <v>406</v>
      </c>
      <c r="D158" s="164" t="s">
        <v>407</v>
      </c>
      <c r="E158" s="163" t="s">
        <v>664</v>
      </c>
      <c r="F158" s="164" t="s">
        <v>665</v>
      </c>
      <c r="G158" s="165">
        <v>0</v>
      </c>
      <c r="H158" s="165">
        <v>0</v>
      </c>
      <c r="I158" s="165">
        <v>0</v>
      </c>
      <c r="J158" s="165">
        <v>0</v>
      </c>
      <c r="K158" s="165">
        <v>0</v>
      </c>
      <c r="L158" s="165">
        <v>0</v>
      </c>
      <c r="M158" s="165">
        <v>-1.35</v>
      </c>
      <c r="N158" s="165">
        <v>-1.35</v>
      </c>
      <c r="O158" s="165">
        <v>-1.35</v>
      </c>
      <c r="P158" s="165">
        <v>-1.35</v>
      </c>
      <c r="Q158" s="165">
        <v>-1.35</v>
      </c>
      <c r="R158" s="165">
        <v>-1.35</v>
      </c>
      <c r="S158" s="165">
        <v>-1.35</v>
      </c>
    </row>
    <row r="159" spans="1:19">
      <c r="A159" s="163" t="s">
        <v>186</v>
      </c>
      <c r="B159" s="169" t="s">
        <v>187</v>
      </c>
      <c r="C159" s="163" t="s">
        <v>406</v>
      </c>
      <c r="D159" s="164" t="s">
        <v>407</v>
      </c>
      <c r="E159" s="163" t="s">
        <v>485</v>
      </c>
      <c r="F159" s="164" t="s">
        <v>486</v>
      </c>
      <c r="G159" s="165">
        <v>0</v>
      </c>
      <c r="H159" s="165">
        <v>0</v>
      </c>
      <c r="I159" s="165">
        <v>0</v>
      </c>
      <c r="J159" s="165">
        <v>0</v>
      </c>
      <c r="K159" s="165">
        <v>0</v>
      </c>
      <c r="L159" s="165">
        <v>0</v>
      </c>
      <c r="M159" s="165">
        <v>1.35</v>
      </c>
      <c r="N159" s="165">
        <v>1.35</v>
      </c>
      <c r="O159" s="165">
        <v>1.35</v>
      </c>
      <c r="P159" s="165">
        <v>1.35</v>
      </c>
      <c r="Q159" s="165">
        <v>1.35</v>
      </c>
      <c r="R159" s="165">
        <v>1.35</v>
      </c>
      <c r="S159" s="165">
        <v>1.35</v>
      </c>
    </row>
    <row r="160" spans="1:19">
      <c r="A160" s="163" t="s">
        <v>186</v>
      </c>
      <c r="B160" s="169" t="s">
        <v>187</v>
      </c>
      <c r="C160" s="163" t="s">
        <v>406</v>
      </c>
      <c r="D160" s="164" t="s">
        <v>407</v>
      </c>
      <c r="E160" s="163" t="s">
        <v>378</v>
      </c>
      <c r="F160" s="164" t="s">
        <v>379</v>
      </c>
      <c r="G160" s="165">
        <v>-84593.279999999999</v>
      </c>
      <c r="H160" s="165">
        <v>-104970.44</v>
      </c>
      <c r="I160" s="165">
        <v>-125347.6</v>
      </c>
      <c r="J160" s="165">
        <v>-145724.76</v>
      </c>
      <c r="K160" s="165">
        <v>-153172.6</v>
      </c>
      <c r="L160" s="165">
        <v>-161106.44</v>
      </c>
      <c r="M160" s="165">
        <v>-168554.28</v>
      </c>
      <c r="N160" s="165">
        <v>-176002.12</v>
      </c>
      <c r="O160" s="165">
        <v>-40988.269999999997</v>
      </c>
      <c r="P160" s="165">
        <v>-46447.28</v>
      </c>
      <c r="Q160" s="165">
        <v>-1011.17</v>
      </c>
      <c r="R160" s="165">
        <v>3680.06</v>
      </c>
      <c r="S160" s="165">
        <v>3762.67</v>
      </c>
    </row>
    <row r="161" spans="1:20">
      <c r="A161" s="163" t="s">
        <v>186</v>
      </c>
      <c r="B161" s="169" t="s">
        <v>187</v>
      </c>
      <c r="C161" s="163" t="s">
        <v>406</v>
      </c>
      <c r="D161" s="164" t="s">
        <v>407</v>
      </c>
      <c r="E161" s="163" t="s">
        <v>487</v>
      </c>
      <c r="F161" s="164" t="s">
        <v>484</v>
      </c>
      <c r="G161" s="165">
        <v>0</v>
      </c>
      <c r="H161" s="165">
        <v>0</v>
      </c>
      <c r="I161" s="165">
        <v>0</v>
      </c>
      <c r="J161" s="165">
        <v>0</v>
      </c>
      <c r="K161" s="165">
        <v>-0.04</v>
      </c>
      <c r="L161" s="165">
        <v>-0.04</v>
      </c>
      <c r="M161" s="165">
        <v>-0.1</v>
      </c>
      <c r="N161" s="165">
        <v>-9.0000000000000011E-2</v>
      </c>
      <c r="O161" s="165">
        <v>0</v>
      </c>
      <c r="P161" s="165">
        <v>0</v>
      </c>
      <c r="Q161" s="165">
        <v>-0.06</v>
      </c>
      <c r="R161" s="165">
        <v>-0.04</v>
      </c>
      <c r="S161" s="165">
        <v>-0.06</v>
      </c>
    </row>
    <row r="162" spans="1:20">
      <c r="A162" s="163" t="s">
        <v>186</v>
      </c>
      <c r="B162" s="169" t="s">
        <v>187</v>
      </c>
      <c r="C162" s="163" t="s">
        <v>406</v>
      </c>
      <c r="D162" s="164" t="s">
        <v>407</v>
      </c>
      <c r="E162" s="163" t="s">
        <v>488</v>
      </c>
      <c r="F162" s="164" t="s">
        <v>489</v>
      </c>
      <c r="G162" s="165">
        <v>-483.61</v>
      </c>
      <c r="H162" s="165">
        <v>-604.52</v>
      </c>
      <c r="I162" s="165">
        <v>-725.43</v>
      </c>
      <c r="J162" s="165">
        <v>-852.26</v>
      </c>
      <c r="K162" s="165">
        <v>-1001.21</v>
      </c>
      <c r="L162" s="165">
        <v>0</v>
      </c>
      <c r="M162" s="165">
        <v>-148.94999999999999</v>
      </c>
      <c r="N162" s="165">
        <v>-297.89999999999998</v>
      </c>
      <c r="O162" s="165">
        <v>-1200</v>
      </c>
      <c r="P162" s="165">
        <v>-1348.95</v>
      </c>
      <c r="Q162" s="165">
        <v>0</v>
      </c>
      <c r="R162" s="165">
        <v>0</v>
      </c>
      <c r="S162" s="165">
        <v>0</v>
      </c>
    </row>
    <row r="163" spans="1:20">
      <c r="A163" s="163" t="s">
        <v>186</v>
      </c>
      <c r="B163" s="169" t="s">
        <v>187</v>
      </c>
      <c r="C163" s="163" t="s">
        <v>406</v>
      </c>
      <c r="D163" s="164" t="s">
        <v>407</v>
      </c>
      <c r="E163" s="163" t="s">
        <v>666</v>
      </c>
      <c r="F163" s="164" t="s">
        <v>667</v>
      </c>
      <c r="G163" s="165">
        <v>0</v>
      </c>
      <c r="H163" s="165">
        <v>0</v>
      </c>
      <c r="I163" s="165">
        <v>0</v>
      </c>
      <c r="J163" s="165">
        <v>0</v>
      </c>
      <c r="K163" s="165">
        <v>0</v>
      </c>
      <c r="L163" s="165">
        <v>63960</v>
      </c>
      <c r="M163" s="165">
        <v>33690</v>
      </c>
      <c r="N163" s="165">
        <v>33690</v>
      </c>
      <c r="O163" s="165">
        <v>33690</v>
      </c>
      <c r="P163" s="165">
        <v>33690</v>
      </c>
      <c r="Q163" s="165">
        <v>33690</v>
      </c>
      <c r="R163" s="165">
        <v>97650</v>
      </c>
      <c r="S163" s="165">
        <v>67380</v>
      </c>
      <c r="T163" s="165">
        <f>SUM(S106:S163)</f>
        <v>14554251.73</v>
      </c>
    </row>
    <row r="164" spans="1:20">
      <c r="A164" s="163" t="s">
        <v>186</v>
      </c>
      <c r="B164" s="169" t="s">
        <v>187</v>
      </c>
      <c r="C164" s="163" t="s">
        <v>490</v>
      </c>
      <c r="D164" s="164" t="s">
        <v>491</v>
      </c>
      <c r="E164" s="163" t="s">
        <v>408</v>
      </c>
      <c r="F164" s="164" t="s">
        <v>409</v>
      </c>
      <c r="G164" s="165">
        <v>410952.55</v>
      </c>
      <c r="H164" s="165">
        <v>391513.35</v>
      </c>
      <c r="I164" s="165">
        <v>372075.68</v>
      </c>
      <c r="J164" s="165">
        <v>352639.77</v>
      </c>
      <c r="K164" s="165">
        <v>0</v>
      </c>
      <c r="L164" s="165">
        <v>0</v>
      </c>
      <c r="M164" s="165">
        <v>0</v>
      </c>
      <c r="N164" s="165">
        <v>0</v>
      </c>
      <c r="O164" s="165">
        <v>0</v>
      </c>
      <c r="P164" s="165">
        <v>0</v>
      </c>
      <c r="Q164" s="165">
        <v>0</v>
      </c>
      <c r="R164" s="165">
        <v>0</v>
      </c>
      <c r="S164" s="165">
        <v>0</v>
      </c>
    </row>
    <row r="165" spans="1:20">
      <c r="A165" s="163" t="s">
        <v>186</v>
      </c>
      <c r="B165" s="169" t="s">
        <v>187</v>
      </c>
      <c r="C165" s="163" t="s">
        <v>490</v>
      </c>
      <c r="D165" s="164" t="s">
        <v>491</v>
      </c>
      <c r="E165" s="163" t="s">
        <v>492</v>
      </c>
      <c r="F165" s="164" t="s">
        <v>493</v>
      </c>
      <c r="G165" s="165">
        <v>35742.04</v>
      </c>
      <c r="H165" s="165">
        <v>35742.04</v>
      </c>
      <c r="I165" s="165">
        <v>35742.04</v>
      </c>
      <c r="J165" s="165">
        <v>35742.04</v>
      </c>
      <c r="K165" s="165">
        <v>35742.04</v>
      </c>
      <c r="L165" s="165">
        <v>35742.04</v>
      </c>
      <c r="M165" s="165">
        <v>35742.04</v>
      </c>
      <c r="N165" s="165">
        <v>35742.04</v>
      </c>
      <c r="O165" s="165">
        <v>35742.04</v>
      </c>
      <c r="P165" s="165">
        <v>35742.04</v>
      </c>
      <c r="Q165" s="165">
        <v>35742.04</v>
      </c>
      <c r="R165" s="165">
        <v>35742.04</v>
      </c>
      <c r="S165" s="165">
        <v>35742.04</v>
      </c>
    </row>
    <row r="166" spans="1:20">
      <c r="A166" s="163" t="s">
        <v>186</v>
      </c>
      <c r="B166" s="169" t="s">
        <v>187</v>
      </c>
      <c r="C166" s="163" t="s">
        <v>490</v>
      </c>
      <c r="D166" s="164" t="s">
        <v>491</v>
      </c>
      <c r="E166" s="163" t="s">
        <v>494</v>
      </c>
      <c r="F166" s="164" t="s">
        <v>495</v>
      </c>
      <c r="G166" s="165">
        <v>0</v>
      </c>
      <c r="H166" s="165">
        <v>0</v>
      </c>
      <c r="I166" s="165">
        <v>0</v>
      </c>
      <c r="J166" s="165">
        <v>0</v>
      </c>
      <c r="K166" s="165">
        <v>0</v>
      </c>
      <c r="L166" s="165">
        <v>0</v>
      </c>
      <c r="M166" s="165">
        <v>0</v>
      </c>
      <c r="N166" s="165">
        <v>7035</v>
      </c>
      <c r="O166" s="165">
        <v>-9441.75</v>
      </c>
      <c r="P166" s="165">
        <v>7035</v>
      </c>
      <c r="Q166" s="165">
        <v>7035</v>
      </c>
      <c r="R166" s="165">
        <v>7035</v>
      </c>
      <c r="S166" s="165">
        <v>14070</v>
      </c>
    </row>
    <row r="167" spans="1:20">
      <c r="A167" s="163" t="s">
        <v>186</v>
      </c>
      <c r="B167" s="169" t="s">
        <v>187</v>
      </c>
      <c r="C167" s="163" t="s">
        <v>490</v>
      </c>
      <c r="D167" s="164" t="s">
        <v>491</v>
      </c>
      <c r="E167" s="163" t="s">
        <v>378</v>
      </c>
      <c r="F167" s="164" t="s">
        <v>379</v>
      </c>
      <c r="G167" s="165">
        <v>5509029.4900000002</v>
      </c>
      <c r="H167" s="165">
        <v>5458389.3399999999</v>
      </c>
      <c r="I167" s="165">
        <v>5407638.6200000001</v>
      </c>
      <c r="J167" s="165">
        <v>5356777.01</v>
      </c>
      <c r="K167" s="165">
        <v>4263233.22</v>
      </c>
      <c r="L167" s="165">
        <v>4222014.01</v>
      </c>
      <c r="M167" s="165">
        <v>4180704.62</v>
      </c>
      <c r="N167" s="165">
        <v>4139304.88</v>
      </c>
      <c r="O167" s="165">
        <v>4097814.62</v>
      </c>
      <c r="P167" s="165">
        <v>4056233.57</v>
      </c>
      <c r="Q167" s="165">
        <v>4014561.56</v>
      </c>
      <c r="R167" s="165">
        <v>3972788.05</v>
      </c>
      <c r="S167" s="170">
        <v>3930919.62</v>
      </c>
    </row>
    <row r="168" spans="1:20">
      <c r="A168" s="163" t="s">
        <v>186</v>
      </c>
      <c r="B168" s="169" t="s">
        <v>187</v>
      </c>
      <c r="C168" s="163" t="s">
        <v>490</v>
      </c>
      <c r="D168" s="164" t="s">
        <v>491</v>
      </c>
      <c r="E168" s="163" t="s">
        <v>487</v>
      </c>
      <c r="F168" s="164" t="s">
        <v>484</v>
      </c>
      <c r="G168" s="165">
        <v>4265858.38</v>
      </c>
      <c r="H168" s="165">
        <v>4250926.78</v>
      </c>
      <c r="I168" s="165">
        <v>4199833.3</v>
      </c>
      <c r="J168" s="165">
        <v>4251909.2699999996</v>
      </c>
      <c r="K168" s="165">
        <v>4507881.57</v>
      </c>
      <c r="L168" s="165">
        <v>4383189.1900000004</v>
      </c>
      <c r="M168" s="165">
        <v>4579354.3499999996</v>
      </c>
      <c r="N168" s="165">
        <v>4480788.32</v>
      </c>
      <c r="O168" s="165">
        <v>4576921.8600000003</v>
      </c>
      <c r="P168" s="165">
        <v>4553312.83</v>
      </c>
      <c r="Q168" s="165">
        <v>4537298.6399999997</v>
      </c>
      <c r="R168" s="165">
        <v>4536719.54</v>
      </c>
      <c r="S168" s="170">
        <v>4611265.7600000007</v>
      </c>
    </row>
    <row r="169" spans="1:20">
      <c r="A169" s="163" t="s">
        <v>186</v>
      </c>
      <c r="B169" s="169" t="s">
        <v>187</v>
      </c>
      <c r="C169" s="163" t="s">
        <v>490</v>
      </c>
      <c r="D169" s="164" t="s">
        <v>491</v>
      </c>
      <c r="E169" s="163" t="s">
        <v>488</v>
      </c>
      <c r="F169" s="164" t="s">
        <v>489</v>
      </c>
      <c r="G169" s="165">
        <v>3736386.03</v>
      </c>
      <c r="H169" s="165">
        <v>3719766.08</v>
      </c>
      <c r="I169" s="165">
        <v>3703112.46</v>
      </c>
      <c r="J169" s="165">
        <v>3686425.08</v>
      </c>
      <c r="K169" s="165">
        <v>3669132.71</v>
      </c>
      <c r="L169" s="165">
        <v>3652386.22</v>
      </c>
      <c r="M169" s="165">
        <v>3635605.18</v>
      </c>
      <c r="N169" s="165">
        <v>3618789.54</v>
      </c>
      <c r="O169" s="165">
        <v>3601936.73</v>
      </c>
      <c r="P169" s="165">
        <v>3585048.84</v>
      </c>
      <c r="Q169" s="165">
        <v>3568125.93</v>
      </c>
      <c r="R169" s="165">
        <v>3551167.8</v>
      </c>
      <c r="S169" s="170">
        <v>3534174.05</v>
      </c>
    </row>
    <row r="170" spans="1:20">
      <c r="A170" s="163" t="s">
        <v>186</v>
      </c>
      <c r="B170" s="169" t="s">
        <v>187</v>
      </c>
      <c r="C170" s="163" t="s">
        <v>490</v>
      </c>
      <c r="D170" s="164" t="s">
        <v>491</v>
      </c>
      <c r="E170" s="163" t="s">
        <v>666</v>
      </c>
      <c r="F170" s="164" t="s">
        <v>667</v>
      </c>
      <c r="G170" s="165">
        <v>0</v>
      </c>
      <c r="H170" s="165">
        <v>0</v>
      </c>
      <c r="I170" s="165">
        <v>0</v>
      </c>
      <c r="J170" s="165">
        <v>0</v>
      </c>
      <c r="K170" s="165">
        <v>333205.39</v>
      </c>
      <c r="L170" s="165">
        <v>313544.96999999997</v>
      </c>
      <c r="M170" s="165">
        <v>293865.40999999997</v>
      </c>
      <c r="N170" s="165">
        <v>274187.03000000003</v>
      </c>
      <c r="O170" s="165">
        <v>254509.74</v>
      </c>
      <c r="P170" s="165">
        <v>234833.58</v>
      </c>
      <c r="Q170" s="165">
        <v>215158.56</v>
      </c>
      <c r="R170" s="165">
        <v>195256.75</v>
      </c>
      <c r="S170" s="170">
        <v>175335.25</v>
      </c>
      <c r="T170" s="165">
        <f>SUM(S164:S170)</f>
        <v>12301506.720000003</v>
      </c>
    </row>
    <row r="171" spans="1:20">
      <c r="A171" s="163" t="s">
        <v>186</v>
      </c>
      <c r="B171" s="169" t="s">
        <v>187</v>
      </c>
      <c r="C171" s="163" t="s">
        <v>498</v>
      </c>
      <c r="D171" s="164" t="s">
        <v>499</v>
      </c>
      <c r="E171" s="163" t="s">
        <v>500</v>
      </c>
      <c r="F171" s="164" t="s">
        <v>501</v>
      </c>
      <c r="G171" s="165">
        <v>13540764.630000001</v>
      </c>
      <c r="H171" s="165">
        <v>13375827.869999999</v>
      </c>
      <c r="I171" s="165">
        <v>13210891.109999999</v>
      </c>
      <c r="J171" s="165">
        <v>11307893.109999999</v>
      </c>
      <c r="K171" s="165">
        <v>11142956.35</v>
      </c>
      <c r="L171" s="165">
        <v>10978019.59</v>
      </c>
      <c r="M171" s="165">
        <v>9731156.5899999999</v>
      </c>
      <c r="N171" s="165">
        <v>9566219.8300000001</v>
      </c>
      <c r="O171" s="165">
        <v>9401283.0700000003</v>
      </c>
      <c r="P171" s="165">
        <v>11399784.07</v>
      </c>
      <c r="Q171" s="165">
        <v>11234847.310000001</v>
      </c>
      <c r="R171" s="165">
        <v>11069910.550000001</v>
      </c>
      <c r="S171" s="170">
        <v>10857474.550000001</v>
      </c>
    </row>
    <row r="172" spans="1:20">
      <c r="A172" s="163" t="s">
        <v>186</v>
      </c>
      <c r="B172" s="169" t="s">
        <v>187</v>
      </c>
      <c r="C172" s="163" t="s">
        <v>498</v>
      </c>
      <c r="D172" s="164" t="s">
        <v>499</v>
      </c>
      <c r="E172" s="163" t="s">
        <v>502</v>
      </c>
      <c r="F172" s="164" t="s">
        <v>503</v>
      </c>
      <c r="G172" s="165">
        <v>7514049.4199999999</v>
      </c>
      <c r="H172" s="165">
        <v>7514049.4199999999</v>
      </c>
      <c r="I172" s="165">
        <v>7514049.4199999999</v>
      </c>
      <c r="J172" s="165">
        <v>8236344.4199999999</v>
      </c>
      <c r="K172" s="165">
        <v>8236344.4199999999</v>
      </c>
      <c r="L172" s="165">
        <v>8236344.4199999999</v>
      </c>
      <c r="M172" s="165">
        <v>7900958.4199999999</v>
      </c>
      <c r="N172" s="165">
        <v>7900958.4199999999</v>
      </c>
      <c r="O172" s="165">
        <v>7900958.4199999999</v>
      </c>
      <c r="P172" s="165">
        <v>7418533.4199999999</v>
      </c>
      <c r="Q172" s="165">
        <v>7418533.4199999999</v>
      </c>
      <c r="R172" s="165">
        <v>7418533.4199999999</v>
      </c>
      <c r="S172" s="170">
        <v>7406050.4199999999</v>
      </c>
    </row>
    <row r="173" spans="1:20">
      <c r="A173" s="163" t="s">
        <v>186</v>
      </c>
      <c r="B173" s="169" t="s">
        <v>187</v>
      </c>
      <c r="C173" s="163" t="s">
        <v>504</v>
      </c>
      <c r="D173" s="164" t="s">
        <v>505</v>
      </c>
      <c r="E173" s="163" t="s">
        <v>506</v>
      </c>
      <c r="F173" s="164" t="s">
        <v>507</v>
      </c>
      <c r="G173" s="165">
        <v>1404442.81</v>
      </c>
      <c r="H173" s="165">
        <v>2330261.46</v>
      </c>
      <c r="I173" s="165">
        <v>2023784.52</v>
      </c>
      <c r="J173" s="165">
        <v>2422354.5099999998</v>
      </c>
      <c r="K173" s="165">
        <v>3830361.28</v>
      </c>
      <c r="L173" s="165">
        <v>6450665.1399999997</v>
      </c>
      <c r="M173" s="165">
        <v>8289321.4100000001</v>
      </c>
      <c r="N173" s="165">
        <v>14156792.689999999</v>
      </c>
      <c r="O173" s="165">
        <v>8180059.75</v>
      </c>
      <c r="P173" s="165">
        <v>7186888.9699999997</v>
      </c>
      <c r="Q173" s="165">
        <v>1563983.08</v>
      </c>
      <c r="R173" s="165">
        <v>2243470.2999999998</v>
      </c>
      <c r="S173" s="170">
        <v>2433245.3199999998</v>
      </c>
    </row>
    <row r="174" spans="1:20">
      <c r="A174" s="163" t="s">
        <v>186</v>
      </c>
      <c r="B174" s="169" t="s">
        <v>187</v>
      </c>
      <c r="C174" s="163" t="s">
        <v>504</v>
      </c>
      <c r="D174" s="164" t="s">
        <v>505</v>
      </c>
      <c r="E174" s="163" t="s">
        <v>508</v>
      </c>
      <c r="F174" s="164" t="s">
        <v>509</v>
      </c>
      <c r="G174" s="165">
        <v>3822936.95</v>
      </c>
      <c r="H174" s="165">
        <v>4030740.45</v>
      </c>
      <c r="I174" s="165">
        <v>4261798.99</v>
      </c>
      <c r="J174" s="165">
        <v>4471344.97</v>
      </c>
      <c r="K174" s="165">
        <v>4646162.6100000003</v>
      </c>
      <c r="L174" s="165">
        <v>4680920.1399999997</v>
      </c>
      <c r="M174" s="165">
        <v>4509604.63</v>
      </c>
      <c r="N174" s="165">
        <v>4056021.72</v>
      </c>
      <c r="O174" s="165">
        <v>3717852.28</v>
      </c>
      <c r="P174" s="165">
        <v>3540598.23</v>
      </c>
      <c r="Q174" s="165">
        <v>3783037.11</v>
      </c>
      <c r="R174" s="165">
        <v>4088262.82</v>
      </c>
      <c r="S174" s="170">
        <v>4409407.04</v>
      </c>
    </row>
    <row r="175" spans="1:20">
      <c r="A175" s="163" t="s">
        <v>186</v>
      </c>
      <c r="B175" s="169" t="s">
        <v>187</v>
      </c>
      <c r="C175" s="163" t="s">
        <v>504</v>
      </c>
      <c r="D175" s="164" t="s">
        <v>505</v>
      </c>
      <c r="E175" s="163" t="s">
        <v>510</v>
      </c>
      <c r="F175" s="164" t="s">
        <v>511</v>
      </c>
      <c r="G175" s="165">
        <v>-22362758.039999999</v>
      </c>
      <c r="H175" s="165">
        <v>-22272819.07</v>
      </c>
      <c r="I175" s="165">
        <v>-21435806.609999999</v>
      </c>
      <c r="J175" s="165">
        <v>-20463523.41</v>
      </c>
      <c r="K175" s="165">
        <v>-19406079.27</v>
      </c>
      <c r="L175" s="165">
        <v>-18341388.739999998</v>
      </c>
      <c r="M175" s="165">
        <v>-18815493.350000001</v>
      </c>
      <c r="N175" s="165">
        <v>-22186622.059999999</v>
      </c>
      <c r="O175" s="165">
        <v>-18665780.920000002</v>
      </c>
      <c r="P175" s="165">
        <v>-16320201.68</v>
      </c>
      <c r="Q175" s="165">
        <v>-15240524.9</v>
      </c>
      <c r="R175" s="165">
        <v>-12539100.630000001</v>
      </c>
      <c r="S175" s="170">
        <v>-12328007.039999999</v>
      </c>
    </row>
    <row r="176" spans="1:20">
      <c r="A176" s="163" t="s">
        <v>186</v>
      </c>
      <c r="B176" s="169" t="s">
        <v>187</v>
      </c>
      <c r="C176" s="163" t="s">
        <v>504</v>
      </c>
      <c r="D176" s="164" t="s">
        <v>505</v>
      </c>
      <c r="E176" s="163" t="s">
        <v>512</v>
      </c>
      <c r="F176" s="164" t="s">
        <v>513</v>
      </c>
      <c r="G176" s="165">
        <v>-746205.17</v>
      </c>
      <c r="H176" s="165">
        <v>-575687.09</v>
      </c>
      <c r="I176" s="165">
        <v>-566769.35</v>
      </c>
      <c r="J176" s="165">
        <v>-526740.52</v>
      </c>
      <c r="K176" s="165">
        <v>-1544737.01</v>
      </c>
      <c r="L176" s="165">
        <v>-3953716.68</v>
      </c>
      <c r="M176" s="165">
        <v>-4966736.47</v>
      </c>
      <c r="N176" s="165">
        <v>-6027062.1500000004</v>
      </c>
      <c r="O176" s="165">
        <v>-3909574.45</v>
      </c>
      <c r="P176" s="165">
        <v>-3087985.88</v>
      </c>
      <c r="Q176" s="165">
        <v>-1061321.3899999999</v>
      </c>
      <c r="R176" s="165">
        <v>-595060.41</v>
      </c>
      <c r="S176" s="165">
        <v>-550514.15</v>
      </c>
    </row>
    <row r="177" spans="1:20">
      <c r="A177" s="163" t="s">
        <v>186</v>
      </c>
      <c r="B177" s="169" t="s">
        <v>187</v>
      </c>
      <c r="C177" s="163" t="s">
        <v>504</v>
      </c>
      <c r="D177" s="164" t="s">
        <v>505</v>
      </c>
      <c r="E177" s="163" t="s">
        <v>514</v>
      </c>
      <c r="F177" s="164" t="s">
        <v>515</v>
      </c>
      <c r="G177" s="165">
        <v>473460.47999999998</v>
      </c>
      <c r="H177" s="165">
        <v>567231.48</v>
      </c>
      <c r="I177" s="165">
        <v>756944.73</v>
      </c>
      <c r="J177" s="165">
        <v>906910.63</v>
      </c>
      <c r="K177" s="165">
        <v>1048916.43</v>
      </c>
      <c r="L177" s="165">
        <v>0</v>
      </c>
      <c r="M177" s="165">
        <v>-17618.11</v>
      </c>
      <c r="N177" s="165">
        <v>-7810.6</v>
      </c>
      <c r="O177" s="165">
        <v>198876.79</v>
      </c>
      <c r="P177" s="165">
        <v>235274.16</v>
      </c>
      <c r="Q177" s="165">
        <v>247022.15</v>
      </c>
      <c r="R177" s="165">
        <v>277121.86</v>
      </c>
      <c r="S177" s="165">
        <v>315320.74</v>
      </c>
      <c r="T177" s="165">
        <f>SUM(S173:S177)</f>
        <v>-5720548.0899999999</v>
      </c>
    </row>
    <row r="178" spans="1:20">
      <c r="A178" s="163" t="s">
        <v>186</v>
      </c>
      <c r="B178" s="169" t="s">
        <v>187</v>
      </c>
      <c r="C178" s="163" t="s">
        <v>516</v>
      </c>
      <c r="D178" s="164" t="s">
        <v>517</v>
      </c>
      <c r="E178" s="163" t="s">
        <v>408</v>
      </c>
      <c r="F178" s="164" t="s">
        <v>409</v>
      </c>
      <c r="G178" s="165">
        <v>-257018.9</v>
      </c>
      <c r="H178" s="165">
        <v>-257244.66</v>
      </c>
      <c r="I178" s="165">
        <v>-257470.93</v>
      </c>
      <c r="J178" s="165">
        <v>-257697.88</v>
      </c>
      <c r="K178" s="165">
        <v>0</v>
      </c>
      <c r="L178" s="165">
        <v>0</v>
      </c>
      <c r="M178" s="165">
        <v>0</v>
      </c>
      <c r="N178" s="165">
        <v>0</v>
      </c>
      <c r="O178" s="165">
        <v>0</v>
      </c>
      <c r="P178" s="165">
        <v>0</v>
      </c>
      <c r="Q178" s="165">
        <v>0</v>
      </c>
      <c r="R178" s="165">
        <v>0</v>
      </c>
      <c r="S178" s="170">
        <v>0</v>
      </c>
    </row>
    <row r="179" spans="1:20">
      <c r="A179" s="163" t="s">
        <v>186</v>
      </c>
      <c r="B179" s="169" t="s">
        <v>187</v>
      </c>
      <c r="C179" s="163" t="s">
        <v>516</v>
      </c>
      <c r="D179" s="164" t="s">
        <v>517</v>
      </c>
      <c r="E179" s="163" t="s">
        <v>378</v>
      </c>
      <c r="F179" s="164" t="s">
        <v>379</v>
      </c>
      <c r="G179" s="165">
        <v>-5393654.4800000004</v>
      </c>
      <c r="H179" s="165">
        <v>-5336775.3</v>
      </c>
      <c r="I179" s="165">
        <v>-5279775.72</v>
      </c>
      <c r="J179" s="165">
        <v>-5222655.47</v>
      </c>
      <c r="K179" s="165">
        <v>-4092236.02</v>
      </c>
      <c r="L179" s="165">
        <v>-4046627.83</v>
      </c>
      <c r="M179" s="165">
        <v>-4000922.74</v>
      </c>
      <c r="N179" s="165">
        <v>-3955120.64</v>
      </c>
      <c r="O179" s="165">
        <v>-3909221.28</v>
      </c>
      <c r="P179" s="165">
        <v>-3863224.46</v>
      </c>
      <c r="Q179" s="165">
        <v>-3817129.88</v>
      </c>
      <c r="R179" s="165">
        <v>-3768388.69</v>
      </c>
      <c r="S179" s="170">
        <v>-3722098.1</v>
      </c>
    </row>
    <row r="180" spans="1:20">
      <c r="A180" s="163" t="s">
        <v>186</v>
      </c>
      <c r="B180" s="169" t="s">
        <v>187</v>
      </c>
      <c r="C180" s="163" t="s">
        <v>516</v>
      </c>
      <c r="D180" s="164" t="s">
        <v>517</v>
      </c>
      <c r="E180" s="163" t="s">
        <v>487</v>
      </c>
      <c r="F180" s="164" t="s">
        <v>484</v>
      </c>
      <c r="G180" s="165">
        <v>-2832005.42</v>
      </c>
      <c r="H180" s="165">
        <v>-2819853.18</v>
      </c>
      <c r="I180" s="165">
        <v>-2779264.08</v>
      </c>
      <c r="J180" s="165">
        <v>-2822892.92</v>
      </c>
      <c r="K180" s="165">
        <v>-3100646.6700000004</v>
      </c>
      <c r="L180" s="165">
        <v>-2995653.03</v>
      </c>
      <c r="M180" s="165">
        <v>-3171527.12</v>
      </c>
      <c r="N180" s="165">
        <v>-3096566.76</v>
      </c>
      <c r="O180" s="165">
        <v>-3177171.34</v>
      </c>
      <c r="P180" s="165">
        <v>-3156723.34</v>
      </c>
      <c r="Q180" s="165">
        <v>-3141891.4000000004</v>
      </c>
      <c r="R180" s="165">
        <v>-3143339.7199999997</v>
      </c>
      <c r="S180" s="170">
        <v>-3213630.4</v>
      </c>
    </row>
    <row r="181" spans="1:20">
      <c r="A181" s="163" t="s">
        <v>186</v>
      </c>
      <c r="B181" s="169" t="s">
        <v>187</v>
      </c>
      <c r="C181" s="163" t="s">
        <v>516</v>
      </c>
      <c r="D181" s="164" t="s">
        <v>517</v>
      </c>
      <c r="E181" s="163" t="s">
        <v>488</v>
      </c>
      <c r="F181" s="164" t="s">
        <v>489</v>
      </c>
      <c r="G181" s="165">
        <v>-3711296.37</v>
      </c>
      <c r="H181" s="165">
        <v>-3696928.29</v>
      </c>
      <c r="I181" s="165">
        <v>-3682493.14</v>
      </c>
      <c r="J181" s="165">
        <v>-3668022.12</v>
      </c>
      <c r="K181" s="165">
        <v>-3656797.24</v>
      </c>
      <c r="L181" s="165">
        <v>-3642198.01</v>
      </c>
      <c r="M181" s="165">
        <v>-3627453.83</v>
      </c>
      <c r="N181" s="165">
        <v>-3612662.01</v>
      </c>
      <c r="O181" s="165">
        <v>-3596711.53</v>
      </c>
      <c r="P181" s="165">
        <v>-3581798.78</v>
      </c>
      <c r="Q181" s="165">
        <v>-3566848.78</v>
      </c>
      <c r="R181" s="165">
        <v>-3551792.98</v>
      </c>
      <c r="S181" s="170">
        <v>-3536628.86</v>
      </c>
    </row>
    <row r="182" spans="1:20">
      <c r="A182" s="163" t="s">
        <v>186</v>
      </c>
      <c r="B182" s="169" t="s">
        <v>187</v>
      </c>
      <c r="C182" s="163" t="s">
        <v>516</v>
      </c>
      <c r="D182" s="164" t="s">
        <v>517</v>
      </c>
      <c r="E182" s="163" t="s">
        <v>666</v>
      </c>
      <c r="F182" s="164" t="s">
        <v>667</v>
      </c>
      <c r="G182" s="165">
        <v>0</v>
      </c>
      <c r="H182" s="165">
        <v>0</v>
      </c>
      <c r="I182" s="165">
        <v>0</v>
      </c>
      <c r="J182" s="165">
        <v>0</v>
      </c>
      <c r="K182" s="165">
        <v>-89253.91</v>
      </c>
      <c r="L182" s="165">
        <v>-0.06</v>
      </c>
      <c r="M182" s="165">
        <v>-0.06</v>
      </c>
      <c r="N182" s="165">
        <v>-0.06</v>
      </c>
      <c r="O182" s="165">
        <v>-0.23</v>
      </c>
      <c r="P182" s="165">
        <v>0.11</v>
      </c>
      <c r="Q182" s="165">
        <v>-0.06</v>
      </c>
      <c r="R182" s="165">
        <v>-0.06</v>
      </c>
      <c r="S182" s="170">
        <v>-0.06</v>
      </c>
    </row>
    <row r="183" spans="1:20">
      <c r="A183" s="163" t="s">
        <v>186</v>
      </c>
      <c r="B183" s="169" t="s">
        <v>187</v>
      </c>
      <c r="C183" s="163" t="s">
        <v>518</v>
      </c>
      <c r="D183" s="164" t="s">
        <v>88</v>
      </c>
      <c r="E183" s="163" t="s">
        <v>644</v>
      </c>
      <c r="F183" s="164" t="s">
        <v>645</v>
      </c>
      <c r="G183" s="165">
        <v>0</v>
      </c>
      <c r="H183" s="165">
        <v>0</v>
      </c>
      <c r="I183" s="165">
        <v>0</v>
      </c>
      <c r="J183" s="165">
        <v>0</v>
      </c>
      <c r="K183" s="165">
        <v>-5654.22</v>
      </c>
      <c r="L183" s="165">
        <v>-11308.44</v>
      </c>
      <c r="M183" s="165">
        <v>-16962.66</v>
      </c>
      <c r="N183" s="165">
        <v>-22616.880000000001</v>
      </c>
      <c r="O183" s="165">
        <v>-28271.1</v>
      </c>
      <c r="P183" s="165">
        <v>-33925.32</v>
      </c>
      <c r="Q183" s="165">
        <v>0</v>
      </c>
      <c r="R183" s="165">
        <v>0</v>
      </c>
      <c r="S183" s="170">
        <v>0</v>
      </c>
    </row>
    <row r="184" spans="1:20">
      <c r="A184" s="163" t="s">
        <v>186</v>
      </c>
      <c r="B184" s="169" t="s">
        <v>187</v>
      </c>
      <c r="C184" s="163" t="s">
        <v>518</v>
      </c>
      <c r="D184" s="164" t="s">
        <v>88</v>
      </c>
      <c r="E184" s="163" t="s">
        <v>519</v>
      </c>
      <c r="F184" s="164" t="s">
        <v>520</v>
      </c>
      <c r="G184" s="165">
        <v>-1583332.97</v>
      </c>
      <c r="H184" s="165">
        <v>-2224685.13</v>
      </c>
      <c r="I184" s="165">
        <v>-2881451.9</v>
      </c>
      <c r="J184" s="165">
        <v>0</v>
      </c>
      <c r="K184" s="165">
        <v>-660224.51</v>
      </c>
      <c r="L184" s="165">
        <v>-2004236.99</v>
      </c>
      <c r="M184" s="165">
        <v>-3001622.93</v>
      </c>
      <c r="N184" s="165">
        <v>-3679815.1</v>
      </c>
      <c r="O184" s="165">
        <v>-4378635.25</v>
      </c>
      <c r="P184" s="165">
        <v>-5057542.66</v>
      </c>
      <c r="Q184" s="165">
        <v>-5713142.21</v>
      </c>
      <c r="R184" s="165">
        <v>-6700596.0899999999</v>
      </c>
      <c r="S184" s="165">
        <v>-7388417.5700000003</v>
      </c>
    </row>
    <row r="185" spans="1:20">
      <c r="A185" s="163" t="s">
        <v>186</v>
      </c>
      <c r="B185" s="169" t="s">
        <v>187</v>
      </c>
      <c r="C185" s="163" t="s">
        <v>518</v>
      </c>
      <c r="D185" s="164" t="s">
        <v>88</v>
      </c>
      <c r="E185" s="163" t="s">
        <v>521</v>
      </c>
      <c r="F185" s="164" t="s">
        <v>522</v>
      </c>
      <c r="G185" s="165">
        <v>-3328.09</v>
      </c>
      <c r="H185" s="165">
        <v>0</v>
      </c>
      <c r="I185" s="165">
        <v>0</v>
      </c>
      <c r="J185" s="165">
        <v>0</v>
      </c>
      <c r="K185" s="165">
        <v>0</v>
      </c>
      <c r="L185" s="165">
        <v>0</v>
      </c>
      <c r="M185" s="165">
        <v>0</v>
      </c>
      <c r="N185" s="165">
        <v>0</v>
      </c>
      <c r="O185" s="165">
        <v>0</v>
      </c>
      <c r="P185" s="165">
        <v>0</v>
      </c>
      <c r="Q185" s="165">
        <v>0</v>
      </c>
      <c r="R185" s="165">
        <v>0</v>
      </c>
      <c r="S185" s="165">
        <v>-3006.87</v>
      </c>
    </row>
    <row r="186" spans="1:20">
      <c r="A186" s="163" t="s">
        <v>186</v>
      </c>
      <c r="B186" s="169" t="s">
        <v>187</v>
      </c>
      <c r="C186" s="163" t="s">
        <v>518</v>
      </c>
      <c r="D186" s="164" t="s">
        <v>88</v>
      </c>
      <c r="E186" s="163" t="s">
        <v>523</v>
      </c>
      <c r="F186" s="164" t="s">
        <v>524</v>
      </c>
      <c r="G186" s="165">
        <v>-431.71</v>
      </c>
      <c r="H186" s="165">
        <v>0</v>
      </c>
      <c r="I186" s="165">
        <v>0</v>
      </c>
      <c r="J186" s="165">
        <v>0</v>
      </c>
      <c r="K186" s="165">
        <v>0</v>
      </c>
      <c r="L186" s="165">
        <v>0</v>
      </c>
      <c r="M186" s="165">
        <v>0</v>
      </c>
      <c r="N186" s="165">
        <v>0</v>
      </c>
      <c r="O186" s="165">
        <v>0</v>
      </c>
      <c r="P186" s="165">
        <v>0</v>
      </c>
      <c r="Q186" s="165">
        <v>0</v>
      </c>
      <c r="R186" s="165">
        <v>0</v>
      </c>
      <c r="S186" s="165">
        <v>-461.51</v>
      </c>
    </row>
    <row r="187" spans="1:20">
      <c r="A187" s="163" t="s">
        <v>186</v>
      </c>
      <c r="B187" s="169" t="s">
        <v>187</v>
      </c>
      <c r="C187" s="163" t="s">
        <v>518</v>
      </c>
      <c r="D187" s="164" t="s">
        <v>88</v>
      </c>
      <c r="E187" s="163" t="s">
        <v>668</v>
      </c>
      <c r="F187" s="164" t="s">
        <v>669</v>
      </c>
      <c r="G187" s="165">
        <v>0</v>
      </c>
      <c r="H187" s="165">
        <v>0</v>
      </c>
      <c r="I187" s="165">
        <v>0</v>
      </c>
      <c r="J187" s="165">
        <v>0</v>
      </c>
      <c r="K187" s="165">
        <v>0</v>
      </c>
      <c r="L187" s="165">
        <v>0</v>
      </c>
      <c r="M187" s="165">
        <v>155</v>
      </c>
      <c r="N187" s="165">
        <v>155</v>
      </c>
      <c r="O187" s="165">
        <v>155</v>
      </c>
      <c r="P187" s="165">
        <v>155</v>
      </c>
      <c r="Q187" s="165">
        <v>310</v>
      </c>
      <c r="R187" s="165">
        <v>0</v>
      </c>
      <c r="S187" s="165">
        <v>0</v>
      </c>
    </row>
    <row r="188" spans="1:20">
      <c r="A188" s="163" t="s">
        <v>186</v>
      </c>
      <c r="B188" s="169" t="s">
        <v>187</v>
      </c>
      <c r="C188" s="163" t="s">
        <v>518</v>
      </c>
      <c r="D188" s="164" t="s">
        <v>88</v>
      </c>
      <c r="E188" s="163" t="s">
        <v>525</v>
      </c>
      <c r="F188" s="164" t="s">
        <v>526</v>
      </c>
      <c r="G188" s="165">
        <v>-95.44</v>
      </c>
      <c r="H188" s="165">
        <v>-1439.24</v>
      </c>
      <c r="I188" s="165">
        <v>-2878.48</v>
      </c>
      <c r="J188" s="165">
        <v>0</v>
      </c>
      <c r="K188" s="165">
        <v>-1400.86</v>
      </c>
      <c r="L188" s="165">
        <v>-2733.72</v>
      </c>
      <c r="M188" s="165">
        <v>0</v>
      </c>
      <c r="N188" s="165">
        <v>-3607.74</v>
      </c>
      <c r="O188" s="165">
        <v>-5125.4799999999996</v>
      </c>
      <c r="P188" s="165">
        <v>0</v>
      </c>
      <c r="Q188" s="165">
        <v>-1458.98</v>
      </c>
      <c r="R188" s="165">
        <v>-3637.45</v>
      </c>
      <c r="S188" s="165">
        <v>0</v>
      </c>
    </row>
    <row r="189" spans="1:20">
      <c r="A189" s="163" t="s">
        <v>186</v>
      </c>
      <c r="B189" s="169" t="s">
        <v>187</v>
      </c>
      <c r="C189" s="163" t="s">
        <v>518</v>
      </c>
      <c r="D189" s="164" t="s">
        <v>88</v>
      </c>
      <c r="E189" s="163" t="s">
        <v>527</v>
      </c>
      <c r="F189" s="164" t="s">
        <v>528</v>
      </c>
      <c r="G189" s="165">
        <v>0</v>
      </c>
      <c r="H189" s="165">
        <v>0</v>
      </c>
      <c r="I189" s="165">
        <v>0</v>
      </c>
      <c r="J189" s="165">
        <v>0</v>
      </c>
      <c r="K189" s="165">
        <v>0</v>
      </c>
      <c r="L189" s="165">
        <v>504.5</v>
      </c>
      <c r="M189" s="165">
        <v>0</v>
      </c>
      <c r="N189" s="165">
        <v>0</v>
      </c>
      <c r="O189" s="165">
        <v>0</v>
      </c>
      <c r="P189" s="165">
        <v>0</v>
      </c>
      <c r="Q189" s="165">
        <v>0</v>
      </c>
      <c r="R189" s="165">
        <v>0</v>
      </c>
      <c r="S189" s="170">
        <v>0</v>
      </c>
    </row>
    <row r="190" spans="1:20">
      <c r="A190" s="163" t="s">
        <v>186</v>
      </c>
      <c r="B190" s="169" t="s">
        <v>187</v>
      </c>
      <c r="C190" s="163" t="s">
        <v>518</v>
      </c>
      <c r="D190" s="164" t="s">
        <v>88</v>
      </c>
      <c r="E190" s="163" t="s">
        <v>529</v>
      </c>
      <c r="F190" s="164" t="s">
        <v>530</v>
      </c>
      <c r="G190" s="165">
        <v>-10278.92</v>
      </c>
      <c r="H190" s="165">
        <v>-12516.93</v>
      </c>
      <c r="I190" s="165">
        <v>-18881.54</v>
      </c>
      <c r="J190" s="165">
        <v>-21253.68</v>
      </c>
      <c r="K190" s="165">
        <v>-25875.49</v>
      </c>
      <c r="L190" s="165">
        <v>-30425.86</v>
      </c>
      <c r="M190" s="165">
        <v>-10843.97</v>
      </c>
      <c r="N190" s="165">
        <v>-17674.400000000001</v>
      </c>
      <c r="O190" s="165">
        <v>-20357.09</v>
      </c>
      <c r="P190" s="165">
        <v>-22300.59</v>
      </c>
      <c r="Q190" s="165">
        <v>-25598.21</v>
      </c>
      <c r="R190" s="165">
        <v>-10507.27</v>
      </c>
      <c r="S190" s="170">
        <v>-10980.1</v>
      </c>
    </row>
    <row r="191" spans="1:20">
      <c r="A191" s="163" t="s">
        <v>186</v>
      </c>
      <c r="B191" s="169" t="s">
        <v>187</v>
      </c>
      <c r="C191" s="163" t="s">
        <v>518</v>
      </c>
      <c r="D191" s="164" t="s">
        <v>88</v>
      </c>
      <c r="E191" s="163" t="s">
        <v>531</v>
      </c>
      <c r="F191" s="164" t="s">
        <v>532</v>
      </c>
      <c r="G191" s="165">
        <v>268739.49</v>
      </c>
      <c r="H191" s="165">
        <v>275222.8</v>
      </c>
      <c r="I191" s="165">
        <v>281715.49</v>
      </c>
      <c r="J191" s="165">
        <v>288369.37</v>
      </c>
      <c r="K191" s="165">
        <v>294992.49</v>
      </c>
      <c r="L191" s="165">
        <v>301742.67</v>
      </c>
      <c r="M191" s="165">
        <v>308465.76</v>
      </c>
      <c r="N191" s="165">
        <v>315231.15000000002</v>
      </c>
      <c r="O191" s="165">
        <v>322055.15000000002</v>
      </c>
      <c r="P191" s="165">
        <v>328919.37</v>
      </c>
      <c r="Q191" s="165">
        <v>335687.44</v>
      </c>
      <c r="R191" s="165">
        <v>342406.1</v>
      </c>
      <c r="S191" s="170">
        <v>349173.55</v>
      </c>
    </row>
    <row r="192" spans="1:20">
      <c r="A192" s="163" t="s">
        <v>186</v>
      </c>
      <c r="B192" s="169" t="s">
        <v>187</v>
      </c>
      <c r="C192" s="163" t="s">
        <v>518</v>
      </c>
      <c r="D192" s="164" t="s">
        <v>88</v>
      </c>
      <c r="E192" s="163" t="s">
        <v>533</v>
      </c>
      <c r="F192" s="164" t="s">
        <v>534</v>
      </c>
      <c r="G192" s="165">
        <v>165422.45000000001</v>
      </c>
      <c r="H192" s="165">
        <v>170246.93</v>
      </c>
      <c r="I192" s="165">
        <v>175079.53</v>
      </c>
      <c r="J192" s="165">
        <v>180024</v>
      </c>
      <c r="K192" s="165">
        <v>184946.34</v>
      </c>
      <c r="L192" s="165">
        <v>189979.37</v>
      </c>
      <c r="M192" s="165">
        <v>194993.89</v>
      </c>
      <c r="N192" s="165">
        <v>200040.5</v>
      </c>
      <c r="O192" s="165">
        <v>205132.99</v>
      </c>
      <c r="P192" s="165">
        <v>210255.74</v>
      </c>
      <c r="Q192" s="165">
        <v>215309.27</v>
      </c>
      <c r="R192" s="165">
        <v>220324.43</v>
      </c>
      <c r="S192" s="170">
        <v>225376.91</v>
      </c>
    </row>
    <row r="193" spans="1:20">
      <c r="A193" s="163" t="s">
        <v>186</v>
      </c>
      <c r="B193" s="169" t="s">
        <v>187</v>
      </c>
      <c r="C193" s="163" t="s">
        <v>518</v>
      </c>
      <c r="D193" s="164" t="s">
        <v>88</v>
      </c>
      <c r="E193" s="163" t="s">
        <v>535</v>
      </c>
      <c r="F193" s="164" t="s">
        <v>536</v>
      </c>
      <c r="G193" s="165">
        <v>-501749.02</v>
      </c>
      <c r="H193" s="165">
        <v>-551806.31000000006</v>
      </c>
      <c r="I193" s="165">
        <v>-602367.6</v>
      </c>
      <c r="J193" s="165">
        <v>-652828.74</v>
      </c>
      <c r="K193" s="165">
        <v>-50267.73</v>
      </c>
      <c r="L193" s="165">
        <v>-100614.5</v>
      </c>
      <c r="M193" s="165">
        <v>-176851.05</v>
      </c>
      <c r="N193" s="165">
        <v>-230650.05</v>
      </c>
      <c r="O193" s="165">
        <v>-284563.05</v>
      </c>
      <c r="P193" s="165">
        <v>-338445.05</v>
      </c>
      <c r="Q193" s="165">
        <v>-390937.82</v>
      </c>
      <c r="R193" s="165">
        <v>-468127.81</v>
      </c>
      <c r="S193" s="170">
        <v>-520325.81</v>
      </c>
    </row>
    <row r="194" spans="1:20">
      <c r="A194" s="163" t="s">
        <v>186</v>
      </c>
      <c r="B194" s="169" t="s">
        <v>187</v>
      </c>
      <c r="C194" s="163" t="s">
        <v>518</v>
      </c>
      <c r="D194" s="164" t="s">
        <v>88</v>
      </c>
      <c r="E194" s="163" t="s">
        <v>537</v>
      </c>
      <c r="F194" s="164" t="s">
        <v>538</v>
      </c>
      <c r="G194" s="165">
        <v>-24893.65</v>
      </c>
      <c r="H194" s="165">
        <v>-27310.26</v>
      </c>
      <c r="I194" s="165">
        <v>-29764.04</v>
      </c>
      <c r="J194" s="165">
        <v>-32224.48</v>
      </c>
      <c r="K194" s="165">
        <v>-2458.92</v>
      </c>
      <c r="L194" s="165">
        <v>-4950.7299999999996</v>
      </c>
      <c r="M194" s="165">
        <v>-8636.41</v>
      </c>
      <c r="N194" s="165">
        <v>-11098.69</v>
      </c>
      <c r="O194" s="165">
        <v>-13560.05</v>
      </c>
      <c r="P194" s="165">
        <v>-16030.57</v>
      </c>
      <c r="Q194" s="165">
        <v>-18450.87</v>
      </c>
      <c r="R194" s="165">
        <v>-22036.77</v>
      </c>
      <c r="S194" s="170">
        <v>-24469.53</v>
      </c>
    </row>
    <row r="195" spans="1:20">
      <c r="A195" s="163" t="s">
        <v>186</v>
      </c>
      <c r="B195" s="169" t="s">
        <v>187</v>
      </c>
      <c r="C195" s="163" t="s">
        <v>518</v>
      </c>
      <c r="D195" s="164" t="s">
        <v>88</v>
      </c>
      <c r="E195" s="163" t="s">
        <v>539</v>
      </c>
      <c r="F195" s="164" t="s">
        <v>540</v>
      </c>
      <c r="G195" s="165">
        <v>-270416.57</v>
      </c>
      <c r="H195" s="165">
        <v>-326573.75</v>
      </c>
      <c r="I195" s="165">
        <v>-491628.18</v>
      </c>
      <c r="J195" s="165">
        <v>-560117</v>
      </c>
      <c r="K195" s="165">
        <v>-671323.74</v>
      </c>
      <c r="L195" s="165">
        <v>-805501.04</v>
      </c>
      <c r="M195" s="165">
        <v>-281372.34999999998</v>
      </c>
      <c r="N195" s="165">
        <v>-458108.3</v>
      </c>
      <c r="O195" s="165">
        <v>-524914</v>
      </c>
      <c r="P195" s="165">
        <v>-563931.19999999995</v>
      </c>
      <c r="Q195" s="165">
        <v>-656029.89</v>
      </c>
      <c r="R195" s="165">
        <v>-271666.15999999997</v>
      </c>
      <c r="S195" s="170">
        <v>-284926.59000000003</v>
      </c>
    </row>
    <row r="196" spans="1:20">
      <c r="A196" s="163" t="s">
        <v>186</v>
      </c>
      <c r="B196" s="169" t="s">
        <v>187</v>
      </c>
      <c r="C196" s="163" t="s">
        <v>518</v>
      </c>
      <c r="D196" s="164" t="s">
        <v>88</v>
      </c>
      <c r="E196" s="163" t="s">
        <v>541</v>
      </c>
      <c r="F196" s="164" t="s">
        <v>542</v>
      </c>
      <c r="G196" s="165">
        <v>-3061.07</v>
      </c>
      <c r="H196" s="165">
        <v>0</v>
      </c>
      <c r="I196" s="165">
        <v>0</v>
      </c>
      <c r="J196" s="165">
        <v>0</v>
      </c>
      <c r="K196" s="165">
        <v>0</v>
      </c>
      <c r="L196" s="165">
        <v>0</v>
      </c>
      <c r="M196" s="165">
        <v>0</v>
      </c>
      <c r="N196" s="165">
        <v>0</v>
      </c>
      <c r="O196" s="165">
        <v>0</v>
      </c>
      <c r="P196" s="165">
        <v>0</v>
      </c>
      <c r="Q196" s="165">
        <v>-2140.94</v>
      </c>
      <c r="R196" s="165">
        <v>0</v>
      </c>
      <c r="S196" s="170">
        <v>0</v>
      </c>
    </row>
    <row r="197" spans="1:20">
      <c r="A197" s="163" t="s">
        <v>186</v>
      </c>
      <c r="B197" s="169" t="s">
        <v>187</v>
      </c>
      <c r="C197" s="163" t="s">
        <v>518</v>
      </c>
      <c r="D197" s="164" t="s">
        <v>88</v>
      </c>
      <c r="E197" s="163" t="s">
        <v>543</v>
      </c>
      <c r="F197" s="164" t="s">
        <v>544</v>
      </c>
      <c r="G197" s="165">
        <v>-3919.96</v>
      </c>
      <c r="H197" s="165">
        <v>-2546.91</v>
      </c>
      <c r="I197" s="165">
        <v>-1147.78</v>
      </c>
      <c r="J197" s="165">
        <v>-2090.4</v>
      </c>
      <c r="K197" s="165">
        <v>-2748.23</v>
      </c>
      <c r="L197" s="165">
        <v>-4367.16</v>
      </c>
      <c r="M197" s="165">
        <v>-6705.84</v>
      </c>
      <c r="N197" s="165">
        <v>-3548.88</v>
      </c>
      <c r="O197" s="165">
        <v>-978.59</v>
      </c>
      <c r="P197" s="165">
        <v>2010.67</v>
      </c>
      <c r="Q197" s="165">
        <v>3523.97</v>
      </c>
      <c r="R197" s="165">
        <v>2602.86</v>
      </c>
      <c r="S197" s="170">
        <v>4448.54</v>
      </c>
    </row>
    <row r="198" spans="1:20">
      <c r="A198" s="163" t="s">
        <v>186</v>
      </c>
      <c r="B198" s="169" t="s">
        <v>187</v>
      </c>
      <c r="C198" s="163" t="s">
        <v>518</v>
      </c>
      <c r="D198" s="164" t="s">
        <v>88</v>
      </c>
      <c r="E198" s="163" t="s">
        <v>545</v>
      </c>
      <c r="F198" s="164" t="s">
        <v>546</v>
      </c>
      <c r="G198" s="165">
        <v>0</v>
      </c>
      <c r="H198" s="165">
        <v>0</v>
      </c>
      <c r="I198" s="165">
        <v>192.31</v>
      </c>
      <c r="J198" s="165">
        <v>0</v>
      </c>
      <c r="K198" s="165">
        <v>0</v>
      </c>
      <c r="L198" s="165">
        <v>0</v>
      </c>
      <c r="M198" s="165">
        <v>0</v>
      </c>
      <c r="N198" s="165">
        <v>0</v>
      </c>
      <c r="O198" s="165">
        <v>0</v>
      </c>
      <c r="P198" s="165">
        <v>0</v>
      </c>
      <c r="Q198" s="165">
        <v>0</v>
      </c>
      <c r="R198" s="165">
        <v>-500.01</v>
      </c>
      <c r="S198" s="170">
        <v>-833.35</v>
      </c>
    </row>
    <row r="199" spans="1:20">
      <c r="A199" s="163" t="s">
        <v>186</v>
      </c>
      <c r="B199" s="169" t="s">
        <v>187</v>
      </c>
      <c r="C199" s="163" t="s">
        <v>518</v>
      </c>
      <c r="D199" s="164" t="s">
        <v>88</v>
      </c>
      <c r="E199" s="163" t="s">
        <v>547</v>
      </c>
      <c r="F199" s="164" t="s">
        <v>548</v>
      </c>
      <c r="G199" s="165">
        <v>-4356964.4800000004</v>
      </c>
      <c r="H199" s="165">
        <v>-4908378.45</v>
      </c>
      <c r="I199" s="165">
        <v>-4894592.3</v>
      </c>
      <c r="J199" s="165">
        <v>-5026539.76</v>
      </c>
      <c r="K199" s="165">
        <v>-6335590.21</v>
      </c>
      <c r="L199" s="165">
        <v>-4611077.4400000004</v>
      </c>
      <c r="M199" s="165">
        <v>-5122481.12</v>
      </c>
      <c r="N199" s="165">
        <v>-7926338.7800000003</v>
      </c>
      <c r="O199" s="165">
        <v>-2882282.12</v>
      </c>
      <c r="P199" s="165">
        <v>-2216517.25</v>
      </c>
      <c r="Q199" s="165">
        <v>-3795731.22</v>
      </c>
      <c r="R199" s="165">
        <v>-3988235.92</v>
      </c>
      <c r="S199" s="170">
        <v>-5618163.0599999996</v>
      </c>
    </row>
    <row r="200" spans="1:20">
      <c r="A200" s="163" t="s">
        <v>186</v>
      </c>
      <c r="B200" s="169" t="s">
        <v>187</v>
      </c>
      <c r="C200" s="163" t="s">
        <v>518</v>
      </c>
      <c r="D200" s="164" t="s">
        <v>88</v>
      </c>
      <c r="E200" s="163" t="s">
        <v>549</v>
      </c>
      <c r="F200" s="164" t="s">
        <v>550</v>
      </c>
      <c r="G200" s="165">
        <v>0</v>
      </c>
      <c r="H200" s="165">
        <v>0</v>
      </c>
      <c r="I200" s="165">
        <v>0</v>
      </c>
      <c r="J200" s="165">
        <v>0</v>
      </c>
      <c r="K200" s="165">
        <v>0</v>
      </c>
      <c r="L200" s="165">
        <v>0</v>
      </c>
      <c r="M200" s="165">
        <v>0</v>
      </c>
      <c r="N200" s="165">
        <v>0</v>
      </c>
      <c r="O200" s="165">
        <v>0</v>
      </c>
      <c r="P200" s="165">
        <v>0</v>
      </c>
      <c r="Q200" s="165">
        <v>-20408.07</v>
      </c>
      <c r="R200" s="165">
        <v>0</v>
      </c>
      <c r="S200" s="170">
        <v>0</v>
      </c>
    </row>
    <row r="201" spans="1:20">
      <c r="A201" s="163" t="s">
        <v>186</v>
      </c>
      <c r="B201" s="169" t="s">
        <v>187</v>
      </c>
      <c r="C201" s="163" t="s">
        <v>518</v>
      </c>
      <c r="D201" s="164" t="s">
        <v>88</v>
      </c>
      <c r="E201" s="163" t="s">
        <v>551</v>
      </c>
      <c r="F201" s="164" t="s">
        <v>552</v>
      </c>
      <c r="G201" s="165">
        <v>0</v>
      </c>
      <c r="H201" s="165">
        <v>0</v>
      </c>
      <c r="I201" s="165">
        <v>0</v>
      </c>
      <c r="J201" s="165">
        <v>0</v>
      </c>
      <c r="K201" s="165">
        <v>0</v>
      </c>
      <c r="L201" s="165">
        <v>2137.27</v>
      </c>
      <c r="M201" s="165">
        <v>0</v>
      </c>
      <c r="N201" s="165">
        <v>0</v>
      </c>
      <c r="O201" s="165">
        <v>0</v>
      </c>
      <c r="P201" s="165">
        <v>0</v>
      </c>
      <c r="Q201" s="165">
        <v>0</v>
      </c>
      <c r="R201" s="165">
        <v>0</v>
      </c>
      <c r="S201" s="170">
        <v>0</v>
      </c>
    </row>
    <row r="202" spans="1:20">
      <c r="A202" s="163" t="s">
        <v>186</v>
      </c>
      <c r="B202" s="169" t="s">
        <v>187</v>
      </c>
      <c r="C202" s="163" t="s">
        <v>518</v>
      </c>
      <c r="D202" s="164" t="s">
        <v>88</v>
      </c>
      <c r="E202" s="163" t="s">
        <v>553</v>
      </c>
      <c r="F202" s="164" t="s">
        <v>554</v>
      </c>
      <c r="G202" s="165">
        <v>-114678.81</v>
      </c>
      <c r="H202" s="165">
        <v>-133396.49</v>
      </c>
      <c r="I202" s="165">
        <v>-150086.5</v>
      </c>
      <c r="J202" s="165">
        <v>-169962</v>
      </c>
      <c r="K202" s="165">
        <v>-190529.85</v>
      </c>
      <c r="L202" s="165">
        <v>-211879.03</v>
      </c>
      <c r="M202" s="165">
        <v>0</v>
      </c>
      <c r="N202" s="165">
        <v>-22841.8</v>
      </c>
      <c r="O202" s="165">
        <v>-46179.46</v>
      </c>
      <c r="P202" s="165">
        <v>-69093.19</v>
      </c>
      <c r="Q202" s="165">
        <v>-90719.52</v>
      </c>
      <c r="R202" s="165">
        <v>-124171.32</v>
      </c>
      <c r="S202" s="170">
        <v>-147890.67000000001</v>
      </c>
    </row>
    <row r="203" spans="1:20">
      <c r="A203" s="163" t="s">
        <v>186</v>
      </c>
      <c r="B203" s="169" t="s">
        <v>187</v>
      </c>
      <c r="C203" s="163" t="s">
        <v>518</v>
      </c>
      <c r="D203" s="164" t="s">
        <v>88</v>
      </c>
      <c r="E203" s="163" t="s">
        <v>555</v>
      </c>
      <c r="F203" s="164" t="s">
        <v>556</v>
      </c>
      <c r="G203" s="165">
        <v>-229.23</v>
      </c>
      <c r="H203" s="165">
        <v>-229.23</v>
      </c>
      <c r="I203" s="165">
        <v>0</v>
      </c>
      <c r="J203" s="165">
        <v>0</v>
      </c>
      <c r="K203" s="165">
        <v>0</v>
      </c>
      <c r="L203" s="165">
        <v>0</v>
      </c>
      <c r="M203" s="165">
        <v>0</v>
      </c>
      <c r="N203" s="165">
        <v>0</v>
      </c>
      <c r="O203" s="165">
        <v>0</v>
      </c>
      <c r="P203" s="165">
        <v>0</v>
      </c>
      <c r="Q203" s="165">
        <v>0</v>
      </c>
      <c r="R203" s="165">
        <v>0</v>
      </c>
      <c r="S203" s="170">
        <v>0</v>
      </c>
    </row>
    <row r="204" spans="1:20">
      <c r="A204" s="163" t="s">
        <v>186</v>
      </c>
      <c r="B204" s="169" t="s">
        <v>187</v>
      </c>
      <c r="C204" s="163" t="s">
        <v>518</v>
      </c>
      <c r="D204" s="164" t="s">
        <v>88</v>
      </c>
      <c r="E204" s="163" t="s">
        <v>557</v>
      </c>
      <c r="F204" s="164" t="s">
        <v>558</v>
      </c>
      <c r="G204" s="165">
        <v>32120.799999999999</v>
      </c>
      <c r="H204" s="165">
        <v>29669.46</v>
      </c>
      <c r="I204" s="165">
        <v>26730.98</v>
      </c>
      <c r="J204" s="165">
        <v>24084.19</v>
      </c>
      <c r="K204" s="165">
        <v>28811.23</v>
      </c>
      <c r="L204" s="165">
        <v>25073.99</v>
      </c>
      <c r="M204" s="165">
        <v>21765.06</v>
      </c>
      <c r="N204" s="165">
        <v>24752.639999999999</v>
      </c>
      <c r="O204" s="165">
        <v>21835.42</v>
      </c>
      <c r="P204" s="165">
        <v>29129.89</v>
      </c>
      <c r="Q204" s="165">
        <v>35763.47</v>
      </c>
      <c r="R204" s="165">
        <v>33118.730000000003</v>
      </c>
      <c r="S204" s="170">
        <v>30681.37</v>
      </c>
    </row>
    <row r="205" spans="1:20">
      <c r="A205" s="163" t="s">
        <v>186</v>
      </c>
      <c r="B205" s="169" t="s">
        <v>187</v>
      </c>
      <c r="C205" s="163" t="s">
        <v>518</v>
      </c>
      <c r="D205" s="164" t="s">
        <v>88</v>
      </c>
      <c r="E205" s="163" t="s">
        <v>559</v>
      </c>
      <c r="F205" s="164" t="s">
        <v>670</v>
      </c>
      <c r="G205" s="165">
        <v>-624089.56999999995</v>
      </c>
      <c r="H205" s="165">
        <v>-624089.56999999995</v>
      </c>
      <c r="I205" s="165">
        <v>-624089.56999999995</v>
      </c>
      <c r="J205" s="165">
        <v>-624089.56999999995</v>
      </c>
      <c r="K205" s="165">
        <v>-660964.03</v>
      </c>
      <c r="L205" s="165">
        <v>-660907.81999999995</v>
      </c>
      <c r="M205" s="165">
        <v>-660855.87</v>
      </c>
      <c r="N205" s="165">
        <v>-660855.87</v>
      </c>
      <c r="O205" s="165">
        <v>-660855.87</v>
      </c>
      <c r="P205" s="165">
        <v>-660917.37</v>
      </c>
      <c r="Q205" s="165">
        <v>-661007.37</v>
      </c>
      <c r="R205" s="165">
        <v>-661007.37</v>
      </c>
      <c r="S205" s="170">
        <v>-661011.82999999996</v>
      </c>
      <c r="T205" s="165">
        <f>SUM(S183:S205)</f>
        <v>-14050806.52</v>
      </c>
    </row>
    <row r="206" spans="1:20">
      <c r="A206" s="163" t="s">
        <v>186</v>
      </c>
      <c r="B206" s="169" t="s">
        <v>187</v>
      </c>
      <c r="C206" s="163" t="s">
        <v>560</v>
      </c>
      <c r="D206" s="164" t="s">
        <v>561</v>
      </c>
      <c r="E206" s="163" t="s">
        <v>562</v>
      </c>
      <c r="F206" s="164" t="s">
        <v>563</v>
      </c>
      <c r="G206" s="165">
        <v>-499443.38</v>
      </c>
      <c r="H206" s="165">
        <v>-480015.67</v>
      </c>
      <c r="I206" s="165">
        <v>-472514.01</v>
      </c>
      <c r="J206" s="165">
        <v>-463070.44</v>
      </c>
      <c r="K206" s="165">
        <v>-441390.89</v>
      </c>
      <c r="L206" s="165">
        <v>-428228.75</v>
      </c>
      <c r="M206" s="165">
        <v>-417043.95</v>
      </c>
      <c r="N206" s="165">
        <v>-409532.96</v>
      </c>
      <c r="O206" s="165">
        <v>-404110.03</v>
      </c>
      <c r="P206" s="165">
        <v>-399839.46</v>
      </c>
      <c r="Q206" s="165">
        <v>-397188.37</v>
      </c>
      <c r="R206" s="165">
        <v>-392195.98</v>
      </c>
      <c r="S206" s="170">
        <v>-384699.38</v>
      </c>
      <c r="T206" s="165">
        <f>S206</f>
        <v>-384699.38</v>
      </c>
    </row>
    <row r="207" spans="1:20">
      <c r="A207" s="163" t="s">
        <v>186</v>
      </c>
      <c r="B207" s="169" t="s">
        <v>187</v>
      </c>
      <c r="C207" s="163" t="s">
        <v>564</v>
      </c>
      <c r="D207" s="164" t="s">
        <v>565</v>
      </c>
      <c r="E207" s="163" t="s">
        <v>566</v>
      </c>
      <c r="F207" s="164" t="s">
        <v>567</v>
      </c>
      <c r="G207" s="165">
        <v>-9969.41</v>
      </c>
      <c r="H207" s="165">
        <v>-7124.38</v>
      </c>
      <c r="I207" s="165">
        <v>-8276.5499999999993</v>
      </c>
      <c r="J207" s="165">
        <v>-11949.61</v>
      </c>
      <c r="K207" s="165">
        <v>-12687.51</v>
      </c>
      <c r="L207" s="165">
        <v>2857.03</v>
      </c>
      <c r="M207" s="165">
        <v>-10294.07</v>
      </c>
      <c r="N207" s="165">
        <v>-11089.1</v>
      </c>
      <c r="O207" s="165">
        <v>-11233.2</v>
      </c>
      <c r="P207" s="165">
        <v>-12688.79</v>
      </c>
      <c r="Q207" s="165">
        <v>-11131.45</v>
      </c>
      <c r="R207" s="165">
        <v>-9800.7000000000007</v>
      </c>
      <c r="S207" s="170">
        <v>-7042.06</v>
      </c>
    </row>
    <row r="208" spans="1:20">
      <c r="A208" s="163" t="s">
        <v>186</v>
      </c>
      <c r="B208" s="169" t="s">
        <v>187</v>
      </c>
      <c r="C208" s="163" t="s">
        <v>564</v>
      </c>
      <c r="D208" s="164" t="s">
        <v>565</v>
      </c>
      <c r="E208" s="163" t="s">
        <v>568</v>
      </c>
      <c r="F208" s="164" t="s">
        <v>569</v>
      </c>
      <c r="G208" s="165">
        <v>-6.93</v>
      </c>
      <c r="H208" s="165">
        <v>-3.85</v>
      </c>
      <c r="I208" s="165">
        <v>-8.41</v>
      </c>
      <c r="J208" s="165">
        <v>-16.850000000000001</v>
      </c>
      <c r="K208" s="165">
        <v>-10.96</v>
      </c>
      <c r="L208" s="165">
        <v>-0.17</v>
      </c>
      <c r="M208" s="165">
        <v>-4.87</v>
      </c>
      <c r="N208" s="165">
        <v>-767</v>
      </c>
      <c r="O208" s="165">
        <v>-152.77000000000001</v>
      </c>
      <c r="P208" s="165">
        <v>-5.54</v>
      </c>
      <c r="Q208" s="165">
        <v>-6.77</v>
      </c>
      <c r="R208" s="165">
        <v>-14.36</v>
      </c>
      <c r="S208" s="170">
        <v>-13.56</v>
      </c>
    </row>
    <row r="209" spans="1:20">
      <c r="A209" s="163" t="s">
        <v>186</v>
      </c>
      <c r="B209" s="169" t="s">
        <v>187</v>
      </c>
      <c r="C209" s="163" t="s">
        <v>564</v>
      </c>
      <c r="D209" s="164" t="s">
        <v>565</v>
      </c>
      <c r="E209" s="163" t="s">
        <v>570</v>
      </c>
      <c r="F209" s="164" t="s">
        <v>571</v>
      </c>
      <c r="G209" s="165">
        <v>-1688.61</v>
      </c>
      <c r="H209" s="165">
        <v>-1687.28</v>
      </c>
      <c r="I209" s="165">
        <v>-1688.98</v>
      </c>
      <c r="J209" s="165">
        <v>-1693.4</v>
      </c>
      <c r="K209" s="165">
        <v>-1692.8</v>
      </c>
      <c r="L209" s="165">
        <v>-1675.97</v>
      </c>
      <c r="M209" s="165">
        <v>-1688.23</v>
      </c>
      <c r="N209" s="165">
        <v>-1920.84</v>
      </c>
      <c r="O209" s="165">
        <v>-1830.52</v>
      </c>
      <c r="P209" s="165">
        <v>-1708.92</v>
      </c>
      <c r="Q209" s="165">
        <v>-1687.8</v>
      </c>
      <c r="R209" s="165">
        <v>-1689.76</v>
      </c>
      <c r="S209" s="170">
        <v>-1691.02</v>
      </c>
    </row>
    <row r="210" spans="1:20">
      <c r="A210" s="163" t="s">
        <v>186</v>
      </c>
      <c r="B210" s="169" t="s">
        <v>187</v>
      </c>
      <c r="C210" s="163" t="s">
        <v>564</v>
      </c>
      <c r="D210" s="164" t="s">
        <v>565</v>
      </c>
      <c r="E210" s="163" t="s">
        <v>572</v>
      </c>
      <c r="F210" s="164" t="s">
        <v>573</v>
      </c>
      <c r="G210" s="165">
        <v>-10334072.57</v>
      </c>
      <c r="H210" s="165">
        <v>-11191572.57</v>
      </c>
      <c r="I210" s="165">
        <v>-12049072.57</v>
      </c>
      <c r="J210" s="165">
        <v>-11406572.57</v>
      </c>
      <c r="K210" s="165">
        <v>-12406516</v>
      </c>
      <c r="L210" s="165">
        <v>-13343019.539999999</v>
      </c>
      <c r="M210" s="165">
        <v>-14358919.539999999</v>
      </c>
      <c r="N210" s="165">
        <v>-15465283.460000001</v>
      </c>
      <c r="O210" s="165">
        <v>-13071773.199999999</v>
      </c>
      <c r="P210" s="165">
        <v>-14183537.220000001</v>
      </c>
      <c r="Q210" s="165">
        <v>-11545599.710000001</v>
      </c>
      <c r="R210" s="165">
        <v>-12283785.130000001</v>
      </c>
      <c r="S210" s="170">
        <v>-12879525.27</v>
      </c>
    </row>
    <row r="211" spans="1:20">
      <c r="A211" s="163" t="s">
        <v>186</v>
      </c>
      <c r="B211" s="169" t="s">
        <v>187</v>
      </c>
      <c r="C211" s="163" t="s">
        <v>574</v>
      </c>
      <c r="D211" s="164" t="s">
        <v>575</v>
      </c>
      <c r="E211" s="163" t="s">
        <v>576</v>
      </c>
      <c r="F211" s="164" t="s">
        <v>577</v>
      </c>
      <c r="G211" s="165">
        <v>-11218.36</v>
      </c>
      <c r="H211" s="165">
        <v>-14008.42</v>
      </c>
      <c r="I211" s="165">
        <v>-16553.939999999999</v>
      </c>
      <c r="J211" s="165">
        <v>-18683.919999999998</v>
      </c>
      <c r="K211" s="165">
        <v>-20530.04</v>
      </c>
      <c r="L211" s="165">
        <v>-21956.34</v>
      </c>
      <c r="M211" s="165">
        <v>-24086.01</v>
      </c>
      <c r="N211" s="165">
        <v>-27095.16</v>
      </c>
      <c r="O211" s="165">
        <v>-16259.19</v>
      </c>
      <c r="P211" s="165">
        <v>-19563.259999999998</v>
      </c>
      <c r="Q211" s="165">
        <v>-22109.040000000001</v>
      </c>
      <c r="R211" s="165">
        <v>-24764.62</v>
      </c>
      <c r="S211" s="170">
        <v>-26771.9</v>
      </c>
    </row>
    <row r="212" spans="1:20">
      <c r="A212" s="163" t="s">
        <v>186</v>
      </c>
      <c r="B212" s="169" t="s">
        <v>187</v>
      </c>
      <c r="C212" s="163" t="s">
        <v>578</v>
      </c>
      <c r="D212" s="164" t="s">
        <v>579</v>
      </c>
      <c r="E212" s="163" t="s">
        <v>580</v>
      </c>
      <c r="F212" s="164" t="s">
        <v>581</v>
      </c>
      <c r="G212" s="165">
        <v>-343.48</v>
      </c>
      <c r="H212" s="165">
        <v>-343.48</v>
      </c>
      <c r="I212" s="165">
        <v>-343.48</v>
      </c>
      <c r="J212" s="165">
        <v>-343.48</v>
      </c>
      <c r="K212" s="165">
        <v>-343.48</v>
      </c>
      <c r="L212" s="165">
        <v>38699.51</v>
      </c>
      <c r="M212" s="165">
        <v>-343.48</v>
      </c>
      <c r="N212" s="165">
        <v>-343.48</v>
      </c>
      <c r="O212" s="165">
        <v>-343.48</v>
      </c>
      <c r="P212" s="165">
        <v>-343.48</v>
      </c>
      <c r="Q212" s="165">
        <v>-343.48</v>
      </c>
      <c r="R212" s="165">
        <v>-343.48</v>
      </c>
      <c r="S212" s="170">
        <v>-343.48</v>
      </c>
    </row>
    <row r="213" spans="1:20">
      <c r="A213" s="163" t="s">
        <v>186</v>
      </c>
      <c r="B213" s="169" t="s">
        <v>187</v>
      </c>
      <c r="C213" s="163" t="s">
        <v>578</v>
      </c>
      <c r="D213" s="164" t="s">
        <v>579</v>
      </c>
      <c r="E213" s="163" t="s">
        <v>582</v>
      </c>
      <c r="F213" s="164" t="s">
        <v>583</v>
      </c>
      <c r="G213" s="165">
        <v>-403.23</v>
      </c>
      <c r="H213" s="165">
        <v>-403.23</v>
      </c>
      <c r="I213" s="165">
        <v>-403.23</v>
      </c>
      <c r="J213" s="165">
        <v>-403.23</v>
      </c>
      <c r="K213" s="165">
        <v>-403.23</v>
      </c>
      <c r="L213" s="165">
        <v>44493.86</v>
      </c>
      <c r="M213" s="165">
        <v>-403.23</v>
      </c>
      <c r="N213" s="165">
        <v>-403.23</v>
      </c>
      <c r="O213" s="165">
        <v>-403.23</v>
      </c>
      <c r="P213" s="165">
        <v>-403.23</v>
      </c>
      <c r="Q213" s="165">
        <v>-403.23</v>
      </c>
      <c r="R213" s="165">
        <v>-403.23</v>
      </c>
      <c r="S213" s="170">
        <v>-403.23</v>
      </c>
    </row>
    <row r="214" spans="1:20">
      <c r="A214" s="163" t="s">
        <v>186</v>
      </c>
      <c r="B214" s="169" t="s">
        <v>187</v>
      </c>
      <c r="C214" s="163" t="s">
        <v>578</v>
      </c>
      <c r="D214" s="164" t="s">
        <v>579</v>
      </c>
      <c r="E214" s="163" t="s">
        <v>584</v>
      </c>
      <c r="F214" s="164" t="s">
        <v>585</v>
      </c>
      <c r="G214" s="165">
        <v>-375.43</v>
      </c>
      <c r="H214" s="165">
        <v>-375.43</v>
      </c>
      <c r="I214" s="165">
        <v>-375.43</v>
      </c>
      <c r="J214" s="165">
        <v>-375.43</v>
      </c>
      <c r="K214" s="165">
        <v>-375.43</v>
      </c>
      <c r="L214" s="165">
        <v>19233.419999999998</v>
      </c>
      <c r="M214" s="165">
        <v>-375.43</v>
      </c>
      <c r="N214" s="165">
        <v>-375.43</v>
      </c>
      <c r="O214" s="165">
        <v>-375.43</v>
      </c>
      <c r="P214" s="165">
        <v>-375.43</v>
      </c>
      <c r="Q214" s="165">
        <v>-375.43</v>
      </c>
      <c r="R214" s="165">
        <v>-375.43</v>
      </c>
      <c r="S214" s="170">
        <v>-375.43</v>
      </c>
    </row>
    <row r="215" spans="1:20">
      <c r="A215" s="163" t="s">
        <v>186</v>
      </c>
      <c r="B215" s="169" t="s">
        <v>187</v>
      </c>
      <c r="C215" s="163" t="s">
        <v>578</v>
      </c>
      <c r="D215" s="164" t="s">
        <v>579</v>
      </c>
      <c r="E215" s="163" t="s">
        <v>586</v>
      </c>
      <c r="F215" s="164" t="s">
        <v>587</v>
      </c>
      <c r="G215" s="165">
        <v>-201.89</v>
      </c>
      <c r="H215" s="165">
        <v>-201.89</v>
      </c>
      <c r="I215" s="165">
        <v>-201.89</v>
      </c>
      <c r="J215" s="165">
        <v>-220.27</v>
      </c>
      <c r="K215" s="165">
        <v>-201.89</v>
      </c>
      <c r="L215" s="165">
        <v>9559.8799999999992</v>
      </c>
      <c r="M215" s="165">
        <v>-201.89</v>
      </c>
      <c r="N215" s="165">
        <v>-201.89</v>
      </c>
      <c r="O215" s="165">
        <v>-201.89</v>
      </c>
      <c r="P215" s="165">
        <v>-201.89</v>
      </c>
      <c r="Q215" s="165">
        <v>-201.89</v>
      </c>
      <c r="R215" s="165">
        <v>-201.89</v>
      </c>
      <c r="S215" s="170">
        <v>-201.89</v>
      </c>
    </row>
    <row r="216" spans="1:20">
      <c r="A216" s="163" t="s">
        <v>186</v>
      </c>
      <c r="B216" s="169" t="s">
        <v>187</v>
      </c>
      <c r="C216" s="163" t="s">
        <v>578</v>
      </c>
      <c r="D216" s="164" t="s">
        <v>579</v>
      </c>
      <c r="E216" s="163" t="s">
        <v>588</v>
      </c>
      <c r="F216" s="164" t="s">
        <v>589</v>
      </c>
      <c r="G216" s="165">
        <v>-423528.61000000004</v>
      </c>
      <c r="H216" s="165">
        <v>-85032.949999999983</v>
      </c>
      <c r="I216" s="165">
        <v>-154932.56999999998</v>
      </c>
      <c r="J216" s="165">
        <v>-227486.85</v>
      </c>
      <c r="K216" s="165">
        <v>-90590.830000000016</v>
      </c>
      <c r="L216" s="165">
        <v>-224361.16000000003</v>
      </c>
      <c r="M216" s="165">
        <v>-427775.1</v>
      </c>
      <c r="N216" s="165">
        <v>-303697.32999999996</v>
      </c>
      <c r="O216" s="165">
        <v>-556340.49000000011</v>
      </c>
      <c r="P216" s="165">
        <v>-745624.96000000008</v>
      </c>
      <c r="Q216" s="165">
        <v>-163076.91</v>
      </c>
      <c r="R216" s="165">
        <v>-264480.07</v>
      </c>
      <c r="S216" s="170">
        <v>-353489.71</v>
      </c>
    </row>
    <row r="217" spans="1:20">
      <c r="A217" s="163" t="s">
        <v>186</v>
      </c>
      <c r="B217" s="169" t="s">
        <v>187</v>
      </c>
      <c r="C217" s="163" t="s">
        <v>578</v>
      </c>
      <c r="D217" s="164" t="s">
        <v>579</v>
      </c>
      <c r="E217" s="163" t="s">
        <v>590</v>
      </c>
      <c r="F217" s="164" t="s">
        <v>591</v>
      </c>
      <c r="G217" s="165">
        <v>-105546.09</v>
      </c>
      <c r="H217" s="165">
        <v>-107036.42</v>
      </c>
      <c r="I217" s="165">
        <v>-84966.720000000001</v>
      </c>
      <c r="J217" s="165">
        <v>-134978.37</v>
      </c>
      <c r="K217" s="165">
        <v>-133332.21</v>
      </c>
      <c r="L217" s="165">
        <v>-234080.2</v>
      </c>
      <c r="M217" s="165">
        <v>-276715.27</v>
      </c>
      <c r="N217" s="165">
        <v>-429609.63</v>
      </c>
      <c r="O217" s="165">
        <v>-257550.6</v>
      </c>
      <c r="P217" s="165">
        <v>-149572.94</v>
      </c>
      <c r="Q217" s="165">
        <v>-129485.24</v>
      </c>
      <c r="R217" s="165">
        <v>-68643.44</v>
      </c>
      <c r="S217" s="170">
        <v>-61811.06</v>
      </c>
    </row>
    <row r="218" spans="1:20">
      <c r="A218" s="163" t="s">
        <v>186</v>
      </c>
      <c r="B218" s="169" t="s">
        <v>187</v>
      </c>
      <c r="C218" s="163" t="s">
        <v>578</v>
      </c>
      <c r="D218" s="164" t="s">
        <v>579</v>
      </c>
      <c r="E218" s="163" t="s">
        <v>592</v>
      </c>
      <c r="F218" s="164" t="s">
        <v>593</v>
      </c>
      <c r="G218" s="165">
        <v>-2.96</v>
      </c>
      <c r="H218" s="165">
        <v>-2.96</v>
      </c>
      <c r="I218" s="165">
        <v>-2.96</v>
      </c>
      <c r="J218" s="165">
        <v>-2.96</v>
      </c>
      <c r="K218" s="165">
        <v>-2.96</v>
      </c>
      <c r="L218" s="165">
        <v>-2.96</v>
      </c>
      <c r="M218" s="165">
        <v>-2.96</v>
      </c>
      <c r="N218" s="165">
        <v>-2.96</v>
      </c>
      <c r="O218" s="165">
        <v>-2.96</v>
      </c>
      <c r="P218" s="165">
        <v>-2.96</v>
      </c>
      <c r="Q218" s="165">
        <v>-2.96</v>
      </c>
      <c r="R218" s="165">
        <v>-2.96</v>
      </c>
      <c r="S218" s="170">
        <v>-2.96</v>
      </c>
    </row>
    <row r="219" spans="1:20">
      <c r="A219" s="163" t="s">
        <v>186</v>
      </c>
      <c r="B219" s="169" t="s">
        <v>187</v>
      </c>
      <c r="C219" s="163" t="s">
        <v>578</v>
      </c>
      <c r="D219" s="164" t="s">
        <v>579</v>
      </c>
      <c r="E219" s="163" t="s">
        <v>594</v>
      </c>
      <c r="F219" s="164" t="s">
        <v>595</v>
      </c>
      <c r="G219" s="165">
        <v>-63523.03</v>
      </c>
      <c r="H219" s="165">
        <v>-52232.86</v>
      </c>
      <c r="I219" s="165">
        <v>-54312.24</v>
      </c>
      <c r="J219" s="165">
        <v>-51289.91</v>
      </c>
      <c r="K219" s="165">
        <v>-55290.04</v>
      </c>
      <c r="L219" s="165">
        <v>-65441.87</v>
      </c>
      <c r="M219" s="165">
        <v>-71561.25</v>
      </c>
      <c r="N219" s="165">
        <v>-74946.820000000007</v>
      </c>
      <c r="O219" s="165">
        <v>-90251.21</v>
      </c>
      <c r="P219" s="165">
        <v>-76310.539999999994</v>
      </c>
      <c r="Q219" s="165">
        <v>-72543.520000000004</v>
      </c>
      <c r="R219" s="165">
        <v>-64627.41</v>
      </c>
      <c r="S219" s="170">
        <v>-63021.31</v>
      </c>
    </row>
    <row r="220" spans="1:20">
      <c r="A220" s="163" t="s">
        <v>186</v>
      </c>
      <c r="B220" s="169" t="s">
        <v>187</v>
      </c>
      <c r="C220" s="163" t="s">
        <v>578</v>
      </c>
      <c r="D220" s="164" t="s">
        <v>579</v>
      </c>
      <c r="E220" s="163" t="s">
        <v>596</v>
      </c>
      <c r="F220" s="164" t="s">
        <v>597</v>
      </c>
      <c r="G220" s="165">
        <v>-213753.94</v>
      </c>
      <c r="H220" s="165">
        <v>-188168.83</v>
      </c>
      <c r="I220" s="165">
        <v>-177707.36</v>
      </c>
      <c r="J220" s="165">
        <v>-186661.1</v>
      </c>
      <c r="K220" s="165">
        <v>-206631.4</v>
      </c>
      <c r="L220" s="165">
        <v>-317501.87</v>
      </c>
      <c r="M220" s="165">
        <v>-469257.62</v>
      </c>
      <c r="N220" s="165">
        <v>-659801.68000000005</v>
      </c>
      <c r="O220" s="165">
        <v>-597130.56999999995</v>
      </c>
      <c r="P220" s="165">
        <v>-434100.64</v>
      </c>
      <c r="Q220" s="165">
        <v>-348130.25</v>
      </c>
      <c r="R220" s="165">
        <v>-233609.29</v>
      </c>
      <c r="S220" s="170">
        <v>-200981.97</v>
      </c>
    </row>
    <row r="221" spans="1:20">
      <c r="A221" s="163" t="s">
        <v>186</v>
      </c>
      <c r="B221" s="169" t="s">
        <v>187</v>
      </c>
      <c r="C221" s="163" t="s">
        <v>578</v>
      </c>
      <c r="D221" s="164" t="s">
        <v>579</v>
      </c>
      <c r="E221" s="163" t="s">
        <v>671</v>
      </c>
      <c r="F221" s="164" t="s">
        <v>672</v>
      </c>
      <c r="G221" s="165">
        <v>0</v>
      </c>
      <c r="H221" s="165">
        <v>0</v>
      </c>
      <c r="I221" s="165">
        <v>0</v>
      </c>
      <c r="J221" s="165">
        <v>0</v>
      </c>
      <c r="K221" s="165">
        <v>0</v>
      </c>
      <c r="L221" s="165">
        <v>49.97</v>
      </c>
      <c r="M221" s="165">
        <v>0</v>
      </c>
      <c r="N221" s="165">
        <v>0</v>
      </c>
      <c r="O221" s="165">
        <v>0</v>
      </c>
      <c r="P221" s="165">
        <v>0</v>
      </c>
      <c r="Q221" s="165">
        <v>0</v>
      </c>
      <c r="R221" s="165">
        <v>0</v>
      </c>
      <c r="S221" s="170">
        <v>0</v>
      </c>
      <c r="T221" s="165">
        <f>SUM(S207:S221)</f>
        <v>-13595674.850000005</v>
      </c>
    </row>
    <row r="222" spans="1:20">
      <c r="A222" s="163" t="s">
        <v>186</v>
      </c>
      <c r="B222" s="169" t="s">
        <v>187</v>
      </c>
      <c r="C222" s="163" t="s">
        <v>598</v>
      </c>
      <c r="D222" s="164" t="s">
        <v>599</v>
      </c>
      <c r="E222" s="163" t="s">
        <v>600</v>
      </c>
      <c r="F222" s="164" t="s">
        <v>601</v>
      </c>
      <c r="G222" s="165">
        <v>-46547.720000000256</v>
      </c>
      <c r="H222" s="165">
        <v>-6184.6100000002425</v>
      </c>
      <c r="I222" s="165">
        <v>-11507.620000000281</v>
      </c>
      <c r="J222" s="165">
        <v>-18329.750000000284</v>
      </c>
      <c r="K222" s="165">
        <v>-8776.7400000002763</v>
      </c>
      <c r="L222" s="165">
        <v>-26914.62000000025</v>
      </c>
      <c r="M222" s="165">
        <v>-61769.750000000226</v>
      </c>
      <c r="N222" s="165">
        <v>-57341.840000000251</v>
      </c>
      <c r="O222" s="165">
        <v>-108689.98000000032</v>
      </c>
      <c r="P222" s="165">
        <v>-139149.8700000002</v>
      </c>
      <c r="Q222" s="165">
        <v>-22349.040000000321</v>
      </c>
      <c r="R222" s="165">
        <v>-33155.750000000255</v>
      </c>
      <c r="S222" s="170">
        <v>-39970.160000000287</v>
      </c>
    </row>
    <row r="223" spans="1:20">
      <c r="A223" s="163" t="s">
        <v>186</v>
      </c>
      <c r="B223" s="169" t="s">
        <v>187</v>
      </c>
      <c r="C223" s="163" t="s">
        <v>598</v>
      </c>
      <c r="D223" s="164" t="s">
        <v>599</v>
      </c>
      <c r="E223" s="163" t="s">
        <v>602</v>
      </c>
      <c r="F223" s="164" t="s">
        <v>603</v>
      </c>
      <c r="G223" s="165">
        <v>-1150357.1200000001</v>
      </c>
      <c r="H223" s="165">
        <v>-1233015.03</v>
      </c>
      <c r="I223" s="165">
        <v>-1642080.71</v>
      </c>
      <c r="J223" s="165">
        <v>-2159249.98</v>
      </c>
      <c r="K223" s="165">
        <v>-3128554.47</v>
      </c>
      <c r="L223" s="165">
        <v>-3372869.31</v>
      </c>
      <c r="M223" s="165">
        <v>-3063226.53</v>
      </c>
      <c r="N223" s="165">
        <v>-2219592.59</v>
      </c>
      <c r="O223" s="165">
        <v>-1484270.07</v>
      </c>
      <c r="P223" s="165">
        <v>-1322326.04</v>
      </c>
      <c r="Q223" s="165">
        <v>-1177486.51</v>
      </c>
      <c r="R223" s="165">
        <v>-1297436.06</v>
      </c>
      <c r="S223" s="170">
        <v>-1402618.02</v>
      </c>
    </row>
    <row r="224" spans="1:20">
      <c r="A224" s="163" t="s">
        <v>186</v>
      </c>
      <c r="B224" s="169" t="s">
        <v>187</v>
      </c>
      <c r="C224" s="163" t="s">
        <v>598</v>
      </c>
      <c r="D224" s="164" t="s">
        <v>599</v>
      </c>
      <c r="E224" s="163" t="s">
        <v>604</v>
      </c>
      <c r="F224" s="164" t="s">
        <v>605</v>
      </c>
      <c r="G224" s="165">
        <v>-4548075.25</v>
      </c>
      <c r="H224" s="165">
        <v>-3570733.04</v>
      </c>
      <c r="I224" s="165">
        <v>-2193143</v>
      </c>
      <c r="J224" s="165">
        <v>-1218027.6100000001</v>
      </c>
      <c r="K224" s="165">
        <v>-565725.62</v>
      </c>
      <c r="L224" s="165">
        <v>-1082936.7</v>
      </c>
      <c r="M224" s="165">
        <v>-2081288.72</v>
      </c>
      <c r="N224" s="165">
        <v>-4188543.61</v>
      </c>
      <c r="O224" s="165">
        <v>-4745740.83</v>
      </c>
      <c r="P224" s="165">
        <v>-5894935.2000000002</v>
      </c>
      <c r="Q224" s="165">
        <v>-3714469.55</v>
      </c>
      <c r="R224" s="165">
        <v>-5246473.13</v>
      </c>
      <c r="S224" s="170">
        <v>-3595316.4</v>
      </c>
    </row>
    <row r="225" spans="1:20">
      <c r="A225" s="163" t="s">
        <v>186</v>
      </c>
      <c r="B225" s="169" t="s">
        <v>187</v>
      </c>
      <c r="C225" s="163" t="s">
        <v>598</v>
      </c>
      <c r="D225" s="164" t="s">
        <v>599</v>
      </c>
      <c r="E225" s="163" t="s">
        <v>606</v>
      </c>
      <c r="F225" s="164" t="s">
        <v>673</v>
      </c>
      <c r="G225" s="165">
        <v>-8674414.4499999993</v>
      </c>
      <c r="H225" s="165">
        <v>-8674414.4499999993</v>
      </c>
      <c r="I225" s="165">
        <v>-8674414.4499999993</v>
      </c>
      <c r="J225" s="165">
        <v>-8674414.4399999995</v>
      </c>
      <c r="K225" s="165">
        <v>-8674414.4399999995</v>
      </c>
      <c r="L225" s="165">
        <v>-8674414.4399999995</v>
      </c>
      <c r="M225" s="165">
        <v>-8674414.4399999995</v>
      </c>
      <c r="N225" s="165">
        <v>-8674414.4399999995</v>
      </c>
      <c r="O225" s="165">
        <v>-8674414.4399999995</v>
      </c>
      <c r="P225" s="165">
        <v>-8674414.4399999995</v>
      </c>
      <c r="Q225" s="165">
        <v>-8674414.4399999995</v>
      </c>
      <c r="R225" s="165">
        <v>-8674414.4399999995</v>
      </c>
      <c r="S225" s="170">
        <v>-7972628.2800000003</v>
      </c>
      <c r="T225" s="165">
        <f>SUM(S222:S225)</f>
        <v>-13010532.859999999</v>
      </c>
    </row>
    <row r="226" spans="1:20">
      <c r="A226" s="163" t="s">
        <v>186</v>
      </c>
      <c r="B226" s="169" t="s">
        <v>187</v>
      </c>
      <c r="C226" s="163" t="s">
        <v>607</v>
      </c>
      <c r="D226" s="164" t="s">
        <v>608</v>
      </c>
      <c r="E226" s="163" t="s">
        <v>408</v>
      </c>
      <c r="F226" s="164" t="s">
        <v>409</v>
      </c>
      <c r="G226" s="165">
        <v>-235617.36</v>
      </c>
      <c r="H226" s="165">
        <v>-236099.05</v>
      </c>
      <c r="I226" s="165">
        <v>-236581.7</v>
      </c>
      <c r="J226" s="165">
        <v>-237065.60000000001</v>
      </c>
      <c r="K226" s="165">
        <v>0</v>
      </c>
      <c r="L226" s="165">
        <v>0</v>
      </c>
      <c r="M226" s="165">
        <v>0</v>
      </c>
      <c r="N226" s="165">
        <v>0</v>
      </c>
      <c r="O226" s="165">
        <v>0</v>
      </c>
      <c r="P226" s="165">
        <v>0</v>
      </c>
      <c r="Q226" s="165">
        <v>0</v>
      </c>
      <c r="R226" s="165">
        <v>0</v>
      </c>
      <c r="S226" s="170">
        <v>0</v>
      </c>
    </row>
    <row r="227" spans="1:20">
      <c r="A227" s="163" t="s">
        <v>186</v>
      </c>
      <c r="B227" s="169" t="s">
        <v>187</v>
      </c>
      <c r="C227" s="163" t="s">
        <v>607</v>
      </c>
      <c r="D227" s="164" t="s">
        <v>608</v>
      </c>
      <c r="E227" s="163" t="s">
        <v>378</v>
      </c>
      <c r="F227" s="164" t="s">
        <v>379</v>
      </c>
      <c r="G227" s="165">
        <v>-646458.43999999994</v>
      </c>
      <c r="H227" s="165">
        <v>-650832.30000000005</v>
      </c>
      <c r="I227" s="165">
        <v>-655215.99</v>
      </c>
      <c r="J227" s="165">
        <v>-659609.43999999994</v>
      </c>
      <c r="K227" s="165">
        <v>-540831.06000000006</v>
      </c>
      <c r="L227" s="165">
        <v>-543752.06999999995</v>
      </c>
      <c r="M227" s="165">
        <v>-546679.81000000006</v>
      </c>
      <c r="N227" s="165">
        <v>-549614.23</v>
      </c>
      <c r="O227" s="165">
        <v>-552555.34</v>
      </c>
      <c r="P227" s="165">
        <v>-555503.21</v>
      </c>
      <c r="Q227" s="165">
        <v>-558457.84</v>
      </c>
      <c r="R227" s="165">
        <v>-559393.88</v>
      </c>
      <c r="S227" s="170">
        <v>-560784.41</v>
      </c>
    </row>
    <row r="228" spans="1:20">
      <c r="A228" s="163" t="s">
        <v>186</v>
      </c>
      <c r="B228" s="169" t="s">
        <v>187</v>
      </c>
      <c r="C228" s="163" t="s">
        <v>607</v>
      </c>
      <c r="D228" s="164" t="s">
        <v>608</v>
      </c>
      <c r="E228" s="163" t="s">
        <v>487</v>
      </c>
      <c r="F228" s="164" t="s">
        <v>484</v>
      </c>
      <c r="G228" s="165">
        <v>-1433058.69</v>
      </c>
      <c r="H228" s="165">
        <v>-1430279.33</v>
      </c>
      <c r="I228" s="165">
        <v>-1419774.95</v>
      </c>
      <c r="J228" s="165">
        <v>-1428222.08</v>
      </c>
      <c r="K228" s="165">
        <v>-1407234.86</v>
      </c>
      <c r="L228" s="165">
        <v>-1387536.26</v>
      </c>
      <c r="M228" s="165">
        <v>-1407827.21</v>
      </c>
      <c r="N228" s="165">
        <v>-1384221.51</v>
      </c>
      <c r="O228" s="165">
        <v>-1399750.3800000001</v>
      </c>
      <c r="P228" s="165">
        <v>-1396589.48</v>
      </c>
      <c r="Q228" s="165">
        <v>-1395407.24</v>
      </c>
      <c r="R228" s="165">
        <v>-1393379.82</v>
      </c>
      <c r="S228" s="170">
        <v>-1397635.3499999999</v>
      </c>
    </row>
    <row r="229" spans="1:20">
      <c r="A229" s="163" t="s">
        <v>186</v>
      </c>
      <c r="B229" s="169" t="s">
        <v>187</v>
      </c>
      <c r="C229" s="163" t="s">
        <v>607</v>
      </c>
      <c r="D229" s="164" t="s">
        <v>608</v>
      </c>
      <c r="E229" s="163" t="s">
        <v>488</v>
      </c>
      <c r="F229" s="164" t="s">
        <v>489</v>
      </c>
      <c r="G229" s="165">
        <v>-180850.32</v>
      </c>
      <c r="H229" s="165">
        <v>-181716.26</v>
      </c>
      <c r="I229" s="165">
        <v>-182585.13</v>
      </c>
      <c r="J229" s="165">
        <v>-183456.05</v>
      </c>
      <c r="K229" s="165">
        <v>-180518.78</v>
      </c>
      <c r="L229" s="165">
        <v>-181368.69</v>
      </c>
      <c r="M229" s="165">
        <v>-182222.97</v>
      </c>
      <c r="N229" s="165">
        <v>-183079.54</v>
      </c>
      <c r="O229" s="165">
        <v>-183820.64</v>
      </c>
      <c r="P229" s="165">
        <v>-184678.41</v>
      </c>
      <c r="Q229" s="165">
        <v>-185538.44</v>
      </c>
      <c r="R229" s="165">
        <v>-186401.27</v>
      </c>
      <c r="S229" s="170">
        <v>-187268.33</v>
      </c>
    </row>
    <row r="230" spans="1:20">
      <c r="A230" s="163" t="s">
        <v>186</v>
      </c>
      <c r="B230" s="169" t="s">
        <v>187</v>
      </c>
      <c r="C230" s="163" t="s">
        <v>607</v>
      </c>
      <c r="D230" s="164" t="s">
        <v>608</v>
      </c>
      <c r="E230" s="163" t="s">
        <v>666</v>
      </c>
      <c r="F230" s="164" t="s">
        <v>667</v>
      </c>
      <c r="G230" s="165">
        <v>0</v>
      </c>
      <c r="H230" s="165">
        <v>0</v>
      </c>
      <c r="I230" s="165">
        <v>0</v>
      </c>
      <c r="J230" s="165">
        <v>0</v>
      </c>
      <c r="K230" s="165">
        <v>-238906.67</v>
      </c>
      <c r="L230" s="165">
        <v>-238036.69</v>
      </c>
      <c r="M230" s="165">
        <v>-208233.72</v>
      </c>
      <c r="N230" s="165">
        <v>-208701.95</v>
      </c>
      <c r="O230" s="165">
        <v>-209171.19</v>
      </c>
      <c r="P230" s="165">
        <v>-209642.02</v>
      </c>
      <c r="Q230" s="165">
        <v>-210113.52</v>
      </c>
      <c r="R230" s="165">
        <v>-119748.32</v>
      </c>
      <c r="S230" s="170">
        <v>-89703.55</v>
      </c>
    </row>
    <row r="231" spans="1:20">
      <c r="A231" s="163" t="s">
        <v>186</v>
      </c>
      <c r="B231" s="169" t="s">
        <v>187</v>
      </c>
      <c r="C231" s="163" t="s">
        <v>609</v>
      </c>
      <c r="D231" s="164" t="s">
        <v>610</v>
      </c>
      <c r="E231" s="163" t="s">
        <v>611</v>
      </c>
      <c r="F231" s="164" t="s">
        <v>612</v>
      </c>
      <c r="G231" s="165">
        <v>-755721.94</v>
      </c>
      <c r="H231" s="165">
        <v>-754699.94</v>
      </c>
      <c r="I231" s="165">
        <v>-736646.09</v>
      </c>
      <c r="J231" s="165">
        <v>-736136.34</v>
      </c>
      <c r="K231" s="165">
        <v>-736136.34</v>
      </c>
      <c r="L231" s="165">
        <v>-736136.34</v>
      </c>
      <c r="M231" s="165">
        <v>-736136.34</v>
      </c>
      <c r="N231" s="165">
        <v>-736136.34</v>
      </c>
      <c r="O231" s="165">
        <v>-736136.34</v>
      </c>
      <c r="P231" s="165">
        <v>-736136.34</v>
      </c>
      <c r="Q231" s="165">
        <v>-736136.34</v>
      </c>
      <c r="R231" s="165">
        <v>-736136.34</v>
      </c>
      <c r="S231" s="170">
        <v>-736136.34</v>
      </c>
    </row>
    <row r="232" spans="1:20">
      <c r="A232" s="163" t="s">
        <v>186</v>
      </c>
      <c r="B232" s="169" t="s">
        <v>187</v>
      </c>
      <c r="C232" s="163" t="s">
        <v>613</v>
      </c>
      <c r="D232" s="164" t="s">
        <v>614</v>
      </c>
      <c r="E232" s="163" t="s">
        <v>615</v>
      </c>
      <c r="F232" s="164" t="s">
        <v>616</v>
      </c>
      <c r="G232" s="165">
        <v>7684649.3600000003</v>
      </c>
      <c r="H232" s="165">
        <v>7684649.3600000003</v>
      </c>
      <c r="I232" s="165">
        <v>7687649.3600000003</v>
      </c>
      <c r="J232" s="165">
        <v>7687649.3600000003</v>
      </c>
      <c r="K232" s="165">
        <v>7687649.3600000003</v>
      </c>
      <c r="L232" s="165">
        <v>7687649.3600000003</v>
      </c>
      <c r="M232" s="165">
        <v>7687649.3600000003</v>
      </c>
      <c r="N232" s="165">
        <v>7687649.3600000003</v>
      </c>
      <c r="O232" s="165">
        <v>7678062.8499999996</v>
      </c>
      <c r="P232" s="165">
        <v>7684062.8499999996</v>
      </c>
      <c r="Q232" s="165">
        <v>7684062.8499999996</v>
      </c>
      <c r="R232" s="165">
        <v>7684062.8499999996</v>
      </c>
      <c r="S232" s="170">
        <v>7684062.8499999996</v>
      </c>
    </row>
    <row r="233" spans="1:20">
      <c r="A233" s="163" t="s">
        <v>186</v>
      </c>
      <c r="B233" s="169" t="s">
        <v>187</v>
      </c>
      <c r="C233" s="163" t="s">
        <v>613</v>
      </c>
      <c r="D233" s="164" t="s">
        <v>614</v>
      </c>
      <c r="E233" s="163" t="s">
        <v>496</v>
      </c>
      <c r="F233" s="164" t="s">
        <v>497</v>
      </c>
      <c r="G233" s="165">
        <v>-7870288.0899999999</v>
      </c>
      <c r="H233" s="165">
        <v>-7871218.5700000003</v>
      </c>
      <c r="I233" s="165">
        <v>-7872027.7400000002</v>
      </c>
      <c r="J233" s="165">
        <v>-7872958.5499999998</v>
      </c>
      <c r="K233" s="165">
        <v>-7874125.2800000003</v>
      </c>
      <c r="L233" s="165">
        <v>-7877567.3099999996</v>
      </c>
      <c r="M233" s="165">
        <v>-7884524.2800000003</v>
      </c>
      <c r="N233" s="165">
        <v>-7888736.3499999996</v>
      </c>
      <c r="O233" s="165">
        <v>-7887381.9500000002</v>
      </c>
      <c r="P233" s="165">
        <v>-7886795.0800000001</v>
      </c>
      <c r="Q233" s="165">
        <v>-7886520.29</v>
      </c>
      <c r="R233" s="165">
        <v>-7886509.79</v>
      </c>
      <c r="S233" s="170">
        <v>-7886492.6799999997</v>
      </c>
    </row>
    <row r="234" spans="1:20">
      <c r="A234" s="163" t="s">
        <v>186</v>
      </c>
      <c r="B234" s="169" t="s">
        <v>187</v>
      </c>
      <c r="C234" s="163" t="s">
        <v>613</v>
      </c>
      <c r="D234" s="164" t="s">
        <v>614</v>
      </c>
      <c r="E234" s="163" t="s">
        <v>606</v>
      </c>
      <c r="F234" s="164" t="s">
        <v>673</v>
      </c>
      <c r="G234" s="165">
        <v>-11724555.01</v>
      </c>
      <c r="H234" s="165">
        <v>-11001687.140000001</v>
      </c>
      <c r="I234" s="165">
        <v>-10278819.27</v>
      </c>
      <c r="J234" s="165">
        <v>-9555952.2799999993</v>
      </c>
      <c r="K234" s="165">
        <v>-8833084.4100000001</v>
      </c>
      <c r="L234" s="165">
        <v>-8110216.54</v>
      </c>
      <c r="M234" s="165">
        <v>-7387347.54</v>
      </c>
      <c r="N234" s="165">
        <v>-6664479.6699999999</v>
      </c>
      <c r="O234" s="165">
        <v>-5941611.7999999998</v>
      </c>
      <c r="P234" s="165">
        <v>-5218744.8</v>
      </c>
      <c r="Q234" s="165">
        <v>-4495876.93</v>
      </c>
      <c r="R234" s="165">
        <v>-3773009.06</v>
      </c>
      <c r="S234" s="165">
        <v>-3751927.22</v>
      </c>
    </row>
    <row r="235" spans="1:20">
      <c r="A235" s="163" t="s">
        <v>186</v>
      </c>
      <c r="B235" s="169" t="s">
        <v>187</v>
      </c>
      <c r="C235" s="163" t="s">
        <v>617</v>
      </c>
      <c r="D235" s="164" t="s">
        <v>618</v>
      </c>
      <c r="E235" s="163" t="s">
        <v>619</v>
      </c>
      <c r="F235" s="164" t="s">
        <v>620</v>
      </c>
      <c r="G235" s="165">
        <v>-9442090.2699999996</v>
      </c>
      <c r="H235" s="165">
        <v>-9305112.2699999996</v>
      </c>
      <c r="I235" s="165">
        <v>-9168134.2699999996</v>
      </c>
      <c r="J235" s="165">
        <v>-9031156.2699999996</v>
      </c>
      <c r="K235" s="165">
        <v>-8894178.2699999996</v>
      </c>
      <c r="L235" s="165">
        <v>-8757200.2699999996</v>
      </c>
      <c r="M235" s="165">
        <v>-8620222.2699999996</v>
      </c>
      <c r="N235" s="165">
        <v>-8620222.2699999996</v>
      </c>
      <c r="O235" s="165">
        <v>-8346266.2699999996</v>
      </c>
      <c r="P235" s="165">
        <v>-8209288.2699999996</v>
      </c>
      <c r="Q235" s="165">
        <v>-8072310.2699999996</v>
      </c>
      <c r="R235" s="165">
        <v>-7935332.2699999996</v>
      </c>
      <c r="S235" s="165">
        <v>-7798354.2699999996</v>
      </c>
      <c r="T235" s="165">
        <f>SUM(S232:S235)</f>
        <v>-11752711.32</v>
      </c>
    </row>
    <row r="236" spans="1:20">
      <c r="A236" s="163" t="s">
        <v>186</v>
      </c>
      <c r="B236" s="169" t="s">
        <v>187</v>
      </c>
      <c r="C236" s="163" t="s">
        <v>621</v>
      </c>
      <c r="D236" s="164" t="s">
        <v>622</v>
      </c>
      <c r="E236" s="163" t="s">
        <v>500</v>
      </c>
      <c r="F236" s="164" t="s">
        <v>501</v>
      </c>
      <c r="G236" s="165">
        <v>-109302759.06</v>
      </c>
      <c r="H236" s="165">
        <v>-109302759.06</v>
      </c>
      <c r="I236" s="165">
        <v>-109302759.06</v>
      </c>
      <c r="J236" s="165">
        <v>-105824825.06</v>
      </c>
      <c r="K236" s="165">
        <v>-105824825.06</v>
      </c>
      <c r="L236" s="165">
        <v>-105824825.06</v>
      </c>
      <c r="M236" s="165">
        <v>-107817929.06</v>
      </c>
      <c r="N236" s="165">
        <v>-107817929.06</v>
      </c>
      <c r="O236" s="165">
        <v>-107817929.06</v>
      </c>
      <c r="P236" s="165">
        <v>-110285973.06</v>
      </c>
      <c r="Q236" s="165">
        <v>-110285973.06</v>
      </c>
      <c r="R236" s="165">
        <v>-110285973.06</v>
      </c>
      <c r="S236" s="165">
        <v>-111265130.06</v>
      </c>
    </row>
    <row r="237" spans="1:20">
      <c r="A237" s="163" t="s">
        <v>186</v>
      </c>
      <c r="B237" s="169" t="s">
        <v>187</v>
      </c>
      <c r="C237" s="163" t="s">
        <v>621</v>
      </c>
      <c r="D237" s="164" t="s">
        <v>622</v>
      </c>
      <c r="E237" s="163" t="s">
        <v>502</v>
      </c>
      <c r="F237" s="164" t="s">
        <v>503</v>
      </c>
      <c r="G237" s="165">
        <v>-23834772.760000002</v>
      </c>
      <c r="H237" s="165">
        <v>-23834772.760000002</v>
      </c>
      <c r="I237" s="165">
        <v>-23834772.760000002</v>
      </c>
      <c r="J237" s="165">
        <v>-23502074.760000002</v>
      </c>
      <c r="K237" s="165">
        <v>-23502074.760000002</v>
      </c>
      <c r="L237" s="165">
        <v>-23502074.760000002</v>
      </c>
      <c r="M237" s="165">
        <v>-24001600.760000002</v>
      </c>
      <c r="N237" s="165">
        <v>-24001600.760000002</v>
      </c>
      <c r="O237" s="165">
        <v>-24001600.760000002</v>
      </c>
      <c r="P237" s="165">
        <v>-24620158.760000002</v>
      </c>
      <c r="Q237" s="165">
        <v>-24620158.760000002</v>
      </c>
      <c r="R237" s="165">
        <v>-24620158.760000002</v>
      </c>
      <c r="S237" s="165">
        <v>-24865560.760000002</v>
      </c>
    </row>
    <row r="238" spans="1:20">
      <c r="A238" s="163" t="s">
        <v>186</v>
      </c>
      <c r="B238" s="169" t="s">
        <v>187</v>
      </c>
      <c r="C238" s="163" t="s">
        <v>623</v>
      </c>
      <c r="D238" s="164" t="s">
        <v>624</v>
      </c>
      <c r="E238" s="163" t="s">
        <v>500</v>
      </c>
      <c r="F238" s="164" t="s">
        <v>501</v>
      </c>
      <c r="G238" s="165">
        <v>-7427093.4100000001</v>
      </c>
      <c r="H238" s="165">
        <v>-7427093.4100000001</v>
      </c>
      <c r="I238" s="165">
        <v>-7427093.4100000001</v>
      </c>
      <c r="J238" s="165">
        <v>-6734916.4100000001</v>
      </c>
      <c r="K238" s="165">
        <v>-6734916.4100000001</v>
      </c>
      <c r="L238" s="165">
        <v>-6734916.4100000001</v>
      </c>
      <c r="M238" s="165">
        <v>-5025068.41</v>
      </c>
      <c r="N238" s="165">
        <v>-5025068.41</v>
      </c>
      <c r="O238" s="165">
        <v>-5025068.41</v>
      </c>
      <c r="P238" s="165">
        <v>-5775888.4100000001</v>
      </c>
      <c r="Q238" s="165">
        <v>-5775888.4100000001</v>
      </c>
      <c r="R238" s="165">
        <v>-5775888.4100000001</v>
      </c>
      <c r="S238" s="165">
        <v>-5740680.4100000001</v>
      </c>
    </row>
    <row r="239" spans="1:20">
      <c r="A239" s="163" t="s">
        <v>186</v>
      </c>
      <c r="B239" s="169" t="s">
        <v>187</v>
      </c>
      <c r="C239" s="163" t="s">
        <v>623</v>
      </c>
      <c r="D239" s="164" t="s">
        <v>624</v>
      </c>
      <c r="E239" s="163" t="s">
        <v>502</v>
      </c>
      <c r="F239" s="164" t="s">
        <v>503</v>
      </c>
      <c r="G239" s="165">
        <v>-3969761.79</v>
      </c>
      <c r="H239" s="165">
        <v>-3969761.79</v>
      </c>
      <c r="I239" s="165">
        <v>-3969761.79</v>
      </c>
      <c r="J239" s="165">
        <v>-3448343.79</v>
      </c>
      <c r="K239" s="165">
        <v>-3448343.79</v>
      </c>
      <c r="L239" s="165">
        <v>-3448343.79</v>
      </c>
      <c r="M239" s="165">
        <v>-3391848.79</v>
      </c>
      <c r="N239" s="165">
        <v>-3391848.79</v>
      </c>
      <c r="O239" s="165">
        <v>-3391848.79</v>
      </c>
      <c r="P239" s="165">
        <v>-3456010.79</v>
      </c>
      <c r="Q239" s="165">
        <v>-3456010.79</v>
      </c>
      <c r="R239" s="165">
        <v>-3456010.79</v>
      </c>
      <c r="S239" s="165">
        <v>-3323173.79</v>
      </c>
    </row>
    <row r="240" spans="1:20">
      <c r="G240" s="164"/>
      <c r="H240" s="164"/>
      <c r="I240" s="164"/>
      <c r="J240" s="164"/>
      <c r="K240" s="164"/>
      <c r="L240" s="164"/>
      <c r="M240" s="164"/>
      <c r="N240" s="164"/>
      <c r="O240" s="164"/>
      <c r="P240" s="164"/>
      <c r="Q240" s="164"/>
      <c r="R240" s="164"/>
      <c r="S240" s="164"/>
    </row>
    <row r="241" spans="1:20" ht="15.75">
      <c r="B241" s="177" t="s">
        <v>634</v>
      </c>
      <c r="G241" s="164"/>
      <c r="H241" s="164"/>
      <c r="I241" s="164"/>
      <c r="J241" s="164"/>
      <c r="K241" s="164"/>
      <c r="L241" s="164"/>
      <c r="M241" s="164"/>
      <c r="N241" s="164"/>
      <c r="O241" s="164"/>
      <c r="P241" s="164"/>
      <c r="Q241" s="164"/>
      <c r="R241" s="164"/>
      <c r="S241" s="164"/>
    </row>
    <row r="242" spans="1:20">
      <c r="D242" s="164" t="s">
        <v>203</v>
      </c>
      <c r="G242" s="164"/>
      <c r="H242" s="164"/>
      <c r="I242" s="164"/>
      <c r="J242" s="164"/>
      <c r="K242" s="164"/>
      <c r="L242" s="164"/>
      <c r="M242" s="164"/>
      <c r="N242" s="164"/>
      <c r="O242" s="164"/>
      <c r="P242" s="164"/>
      <c r="Q242" s="164"/>
      <c r="R242" s="164"/>
      <c r="S242" s="164"/>
      <c r="T242" s="165">
        <f>T67</f>
        <v>8138759.3800000483</v>
      </c>
    </row>
    <row r="243" spans="1:20">
      <c r="D243" s="164" t="s">
        <v>331</v>
      </c>
      <c r="G243" s="164"/>
      <c r="H243" s="164"/>
      <c r="I243" s="164"/>
      <c r="J243" s="164"/>
      <c r="K243" s="164"/>
      <c r="L243" s="164"/>
      <c r="M243" s="164"/>
      <c r="N243" s="164"/>
      <c r="O243" s="164"/>
      <c r="P243" s="164"/>
      <c r="Q243" s="164"/>
      <c r="R243" s="164"/>
      <c r="S243" s="164"/>
      <c r="T243" s="165">
        <f>T91</f>
        <v>13013376.059999997</v>
      </c>
    </row>
    <row r="244" spans="1:20">
      <c r="D244" s="171" t="s">
        <v>397</v>
      </c>
      <c r="G244" s="164"/>
      <c r="H244" s="164"/>
      <c r="I244" s="164"/>
      <c r="J244" s="164"/>
      <c r="K244" s="164"/>
      <c r="L244" s="164"/>
      <c r="M244" s="164"/>
      <c r="N244" s="164"/>
      <c r="O244" s="164"/>
      <c r="P244" s="164"/>
      <c r="Q244" s="164"/>
      <c r="R244" s="164"/>
      <c r="S244" s="164"/>
      <c r="T244" s="165">
        <f>T163</f>
        <v>14554251.73</v>
      </c>
    </row>
    <row r="245" spans="1:20">
      <c r="D245" s="164" t="s">
        <v>491</v>
      </c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5">
        <f>T170</f>
        <v>12301506.720000003</v>
      </c>
    </row>
    <row r="246" spans="1:20">
      <c r="D246" s="164" t="s">
        <v>505</v>
      </c>
      <c r="G246" s="164"/>
      <c r="H246" s="164"/>
      <c r="I246" s="164"/>
      <c r="J246" s="164"/>
      <c r="K246" s="164"/>
      <c r="L246" s="164"/>
      <c r="M246" s="164"/>
      <c r="N246" s="164"/>
      <c r="O246" s="164"/>
      <c r="P246" s="164"/>
      <c r="Q246" s="164"/>
      <c r="R246" s="164"/>
      <c r="S246" s="164"/>
      <c r="T246" s="165">
        <f>T177</f>
        <v>-5720548.0899999999</v>
      </c>
    </row>
    <row r="247" spans="1:20">
      <c r="D247" s="164" t="s">
        <v>88</v>
      </c>
      <c r="G247" s="164"/>
      <c r="H247" s="164"/>
      <c r="I247" s="164"/>
      <c r="J247" s="164"/>
      <c r="K247" s="164"/>
      <c r="L247" s="164"/>
      <c r="M247" s="164"/>
      <c r="N247" s="164"/>
      <c r="O247" s="164"/>
      <c r="P247" s="164"/>
      <c r="Q247" s="164"/>
      <c r="R247" s="164"/>
      <c r="S247" s="164"/>
      <c r="T247" s="165">
        <f>T205</f>
        <v>-14050806.52</v>
      </c>
    </row>
    <row r="248" spans="1:20">
      <c r="D248" s="164" t="s">
        <v>561</v>
      </c>
      <c r="G248" s="164"/>
      <c r="H248" s="164"/>
      <c r="I248" s="164"/>
      <c r="J248" s="164"/>
      <c r="K248" s="164"/>
      <c r="L248" s="164"/>
      <c r="M248" s="164"/>
      <c r="N248" s="164"/>
      <c r="O248" s="164"/>
      <c r="P248" s="164"/>
      <c r="Q248" s="164"/>
      <c r="R248" s="164"/>
      <c r="S248" s="164"/>
      <c r="T248" s="165">
        <f>T206</f>
        <v>-384699.38</v>
      </c>
    </row>
    <row r="249" spans="1:20">
      <c r="D249" s="164" t="s">
        <v>565</v>
      </c>
      <c r="G249" s="164"/>
      <c r="H249" s="164"/>
      <c r="I249" s="164"/>
      <c r="J249" s="164"/>
      <c r="K249" s="164"/>
      <c r="L249" s="164"/>
      <c r="M249" s="164"/>
      <c r="N249" s="164"/>
      <c r="O249" s="164"/>
      <c r="P249" s="164"/>
      <c r="Q249" s="164"/>
      <c r="R249" s="164"/>
      <c r="S249" s="164"/>
      <c r="T249" s="165">
        <f>T221</f>
        <v>-13595674.850000005</v>
      </c>
    </row>
    <row r="250" spans="1:20">
      <c r="D250" s="164" t="s">
        <v>599</v>
      </c>
      <c r="G250" s="164"/>
      <c r="H250" s="164"/>
      <c r="I250" s="164"/>
      <c r="J250" s="164"/>
      <c r="K250" s="164"/>
      <c r="L250" s="164"/>
      <c r="M250" s="164"/>
      <c r="N250" s="164"/>
      <c r="O250" s="164"/>
      <c r="P250" s="164"/>
      <c r="Q250" s="164"/>
      <c r="R250" s="164"/>
      <c r="S250" s="164"/>
      <c r="T250" s="165">
        <f>+T225</f>
        <v>-13010532.859999999</v>
      </c>
    </row>
    <row r="251" spans="1:20">
      <c r="D251" s="164" t="s">
        <v>614</v>
      </c>
      <c r="G251" s="164"/>
      <c r="H251" s="164"/>
      <c r="I251" s="164"/>
      <c r="J251" s="164"/>
      <c r="K251" s="164"/>
      <c r="L251" s="164"/>
      <c r="M251" s="164"/>
      <c r="N251" s="164"/>
      <c r="O251" s="164"/>
      <c r="P251" s="164"/>
      <c r="Q251" s="164"/>
      <c r="R251" s="164"/>
      <c r="S251" s="164"/>
      <c r="T251" s="165">
        <f>+T235</f>
        <v>-11752711.32</v>
      </c>
    </row>
    <row r="252" spans="1:20">
      <c r="A252" s="169" t="s">
        <v>629</v>
      </c>
      <c r="G252" s="164"/>
      <c r="H252" s="164"/>
      <c r="I252" s="164"/>
      <c r="J252" s="164"/>
      <c r="K252" s="164"/>
      <c r="L252" s="164"/>
      <c r="M252" s="164"/>
      <c r="N252" s="164"/>
      <c r="O252" s="164"/>
      <c r="P252" s="164"/>
      <c r="Q252" s="164"/>
      <c r="R252" s="164"/>
      <c r="S252" s="164"/>
    </row>
    <row r="253" spans="1:20">
      <c r="A253" s="172" t="s">
        <v>625</v>
      </c>
      <c r="B253" s="173" t="s">
        <v>626</v>
      </c>
      <c r="C253" s="172" t="s">
        <v>627</v>
      </c>
      <c r="D253" s="173" t="s">
        <v>628</v>
      </c>
      <c r="G253" s="164"/>
      <c r="H253" s="164"/>
      <c r="I253" s="164"/>
      <c r="J253" s="164"/>
      <c r="K253" s="164"/>
      <c r="L253" s="164"/>
      <c r="M253" s="164"/>
      <c r="N253" s="164"/>
      <c r="O253" s="164"/>
      <c r="P253" s="164"/>
      <c r="Q253" s="164"/>
      <c r="R253" s="164"/>
      <c r="S253" s="165">
        <v>9140758.7400000002</v>
      </c>
    </row>
    <row r="254" spans="1:20">
      <c r="A254" s="172" t="s">
        <v>625</v>
      </c>
      <c r="B254" s="173" t="s">
        <v>626</v>
      </c>
      <c r="C254" s="172" t="s">
        <v>627</v>
      </c>
      <c r="D254" s="173" t="s">
        <v>628</v>
      </c>
      <c r="G254" s="164"/>
      <c r="H254" s="164"/>
      <c r="I254" s="164"/>
      <c r="J254" s="164"/>
      <c r="K254" s="164"/>
      <c r="L254" s="164"/>
      <c r="M254" s="164"/>
      <c r="N254" s="164"/>
      <c r="O254" s="164"/>
      <c r="P254" s="164"/>
      <c r="Q254" s="164"/>
      <c r="R254" s="164"/>
      <c r="S254" s="165">
        <v>12903478.560000001</v>
      </c>
    </row>
    <row r="255" spans="1:20">
      <c r="A255" s="172" t="s">
        <v>625</v>
      </c>
      <c r="B255" s="173" t="s">
        <v>626</v>
      </c>
      <c r="C255" s="172" t="s">
        <v>627</v>
      </c>
      <c r="D255" s="173" t="s">
        <v>628</v>
      </c>
      <c r="G255" s="164"/>
      <c r="H255" s="164"/>
      <c r="I255" s="164"/>
      <c r="J255" s="164"/>
      <c r="K255" s="164"/>
      <c r="L255" s="164"/>
      <c r="M255" s="164"/>
      <c r="N255" s="164"/>
      <c r="O255" s="164"/>
      <c r="P255" s="164"/>
      <c r="Q255" s="164"/>
      <c r="R255" s="164"/>
      <c r="S255" s="165">
        <v>8926.5</v>
      </c>
    </row>
    <row r="256" spans="1:20">
      <c r="A256" s="172" t="s">
        <v>625</v>
      </c>
      <c r="B256" s="173" t="s">
        <v>626</v>
      </c>
      <c r="C256" s="172" t="s">
        <v>627</v>
      </c>
      <c r="D256" s="173" t="s">
        <v>628</v>
      </c>
      <c r="G256" s="164"/>
      <c r="H256" s="164"/>
      <c r="I256" s="164"/>
      <c r="J256" s="164"/>
      <c r="K256" s="164"/>
      <c r="L256" s="164"/>
      <c r="M256" s="164"/>
      <c r="N256" s="164"/>
      <c r="O256" s="164"/>
      <c r="P256" s="164"/>
      <c r="Q256" s="164"/>
      <c r="R256" s="164"/>
      <c r="S256" s="165">
        <v>239335.53</v>
      </c>
    </row>
    <row r="257" spans="1:20">
      <c r="A257" s="172" t="s">
        <v>625</v>
      </c>
      <c r="B257" s="173" t="s">
        <v>626</v>
      </c>
      <c r="C257" s="172" t="s">
        <v>627</v>
      </c>
      <c r="D257" s="173" t="s">
        <v>628</v>
      </c>
      <c r="G257" s="164"/>
      <c r="H257" s="164"/>
      <c r="I257" s="164"/>
      <c r="J257" s="164"/>
      <c r="K257" s="164"/>
      <c r="L257" s="164"/>
      <c r="M257" s="164"/>
      <c r="N257" s="164"/>
      <c r="O257" s="164"/>
      <c r="P257" s="164"/>
      <c r="Q257" s="164"/>
      <c r="R257" s="164"/>
      <c r="S257" s="165">
        <v>68462.559999999998</v>
      </c>
    </row>
    <row r="258" spans="1:20">
      <c r="A258" s="172" t="s">
        <v>625</v>
      </c>
      <c r="B258" s="173" t="s">
        <v>626</v>
      </c>
      <c r="C258" s="172" t="s">
        <v>627</v>
      </c>
      <c r="D258" s="173" t="s">
        <v>628</v>
      </c>
      <c r="G258" s="164"/>
      <c r="H258" s="164"/>
      <c r="I258" s="164"/>
      <c r="J258" s="164"/>
      <c r="K258" s="164"/>
      <c r="L258" s="164"/>
      <c r="M258" s="164"/>
      <c r="N258" s="164"/>
      <c r="O258" s="164"/>
      <c r="P258" s="164"/>
      <c r="Q258" s="164"/>
      <c r="R258" s="164"/>
      <c r="S258" s="165">
        <v>-24247371.949999999</v>
      </c>
    </row>
    <row r="259" spans="1:20">
      <c r="A259" s="172" t="s">
        <v>625</v>
      </c>
      <c r="B259" s="173" t="s">
        <v>626</v>
      </c>
      <c r="C259" s="172" t="s">
        <v>627</v>
      </c>
      <c r="D259" s="173" t="s">
        <v>628</v>
      </c>
      <c r="G259" s="164"/>
      <c r="H259" s="164"/>
      <c r="I259" s="164"/>
      <c r="J259" s="164"/>
      <c r="K259" s="164"/>
      <c r="L259" s="164"/>
      <c r="M259" s="164"/>
      <c r="N259" s="164"/>
      <c r="O259" s="164"/>
      <c r="P259" s="164"/>
      <c r="Q259" s="164"/>
      <c r="R259" s="164"/>
      <c r="S259" s="165">
        <v>-784870.42</v>
      </c>
    </row>
    <row r="260" spans="1:20">
      <c r="A260" s="172" t="s">
        <v>625</v>
      </c>
      <c r="B260" s="173" t="s">
        <v>626</v>
      </c>
      <c r="C260" s="172" t="s">
        <v>627</v>
      </c>
      <c r="D260" s="173" t="s">
        <v>628</v>
      </c>
      <c r="G260" s="164"/>
      <c r="H260" s="164"/>
      <c r="I260" s="164"/>
      <c r="J260" s="164"/>
      <c r="K260" s="164"/>
      <c r="L260" s="164"/>
      <c r="M260" s="164"/>
      <c r="N260" s="164"/>
      <c r="O260" s="164"/>
      <c r="P260" s="164"/>
      <c r="Q260" s="164"/>
      <c r="R260" s="164"/>
      <c r="S260" s="165">
        <v>1939590.64</v>
      </c>
    </row>
    <row r="261" spans="1:20">
      <c r="A261" s="172" t="s">
        <v>625</v>
      </c>
      <c r="B261" s="173" t="s">
        <v>626</v>
      </c>
      <c r="C261" s="172" t="s">
        <v>627</v>
      </c>
      <c r="D261" s="173" t="s">
        <v>628</v>
      </c>
      <c r="G261" s="164"/>
      <c r="H261" s="164"/>
      <c r="I261" s="164"/>
      <c r="J261" s="164"/>
      <c r="K261" s="164"/>
      <c r="L261" s="164"/>
      <c r="M261" s="164"/>
      <c r="N261" s="164"/>
      <c r="O261" s="164"/>
      <c r="P261" s="164"/>
      <c r="Q261" s="164"/>
      <c r="R261" s="164"/>
      <c r="S261" s="165">
        <v>50625632.990000002</v>
      </c>
    </row>
    <row r="262" spans="1:20">
      <c r="A262" s="172" t="s">
        <v>625</v>
      </c>
      <c r="B262" s="173" t="s">
        <v>626</v>
      </c>
      <c r="C262" s="172" t="s">
        <v>627</v>
      </c>
      <c r="D262" s="173" t="s">
        <v>628</v>
      </c>
      <c r="G262" s="164"/>
      <c r="H262" s="164"/>
      <c r="I262" s="164"/>
      <c r="J262" s="164"/>
      <c r="K262" s="164"/>
      <c r="L262" s="164"/>
      <c r="M262" s="164"/>
      <c r="N262" s="164"/>
      <c r="O262" s="164"/>
      <c r="P262" s="164"/>
      <c r="Q262" s="164"/>
      <c r="R262" s="164"/>
      <c r="S262" s="165">
        <v>3157395.11</v>
      </c>
    </row>
    <row r="263" spans="1:20">
      <c r="A263" s="172" t="s">
        <v>625</v>
      </c>
      <c r="B263" s="173" t="s">
        <v>626</v>
      </c>
      <c r="C263" s="172" t="s">
        <v>627</v>
      </c>
      <c r="D263" s="173" t="s">
        <v>628</v>
      </c>
      <c r="G263" s="164"/>
      <c r="H263" s="164"/>
      <c r="I263" s="164"/>
      <c r="J263" s="164"/>
      <c r="K263" s="164"/>
      <c r="L263" s="164"/>
      <c r="M263" s="164"/>
      <c r="N263" s="164"/>
      <c r="O263" s="164"/>
      <c r="P263" s="164"/>
      <c r="Q263" s="164"/>
      <c r="R263" s="164"/>
      <c r="S263" s="165">
        <v>100440076.04000001</v>
      </c>
    </row>
    <row r="264" spans="1:20">
      <c r="A264" s="172" t="s">
        <v>625</v>
      </c>
      <c r="B264" s="173" t="s">
        <v>626</v>
      </c>
      <c r="C264" s="172" t="s">
        <v>627</v>
      </c>
      <c r="D264" s="173" t="s">
        <v>628</v>
      </c>
      <c r="G264" s="164"/>
      <c r="H264" s="164"/>
      <c r="I264" s="164"/>
      <c r="J264" s="164"/>
      <c r="K264" s="164"/>
      <c r="L264" s="164"/>
      <c r="M264" s="164"/>
      <c r="N264" s="164"/>
      <c r="O264" s="164"/>
      <c r="P264" s="164"/>
      <c r="Q264" s="164"/>
      <c r="R264" s="164"/>
      <c r="S264" s="165">
        <v>4863948.0599999996</v>
      </c>
      <c r="T264" s="165">
        <f>SUM(S253:S264)</f>
        <v>158355362.36000001</v>
      </c>
    </row>
    <row r="265" spans="1:20">
      <c r="G265" s="164"/>
      <c r="H265" s="164"/>
      <c r="I265" s="164"/>
      <c r="J265" s="164"/>
      <c r="K265" s="164"/>
      <c r="L265" s="164"/>
      <c r="M265" s="164"/>
      <c r="N265" s="164"/>
      <c r="O265" s="164"/>
      <c r="P265" s="164"/>
      <c r="Q265" s="164"/>
      <c r="R265" s="164"/>
      <c r="S265" s="164"/>
      <c r="T265" s="182">
        <v>4.5622610000000001E-2</v>
      </c>
    </row>
    <row r="266" spans="1:20">
      <c r="G266" s="164"/>
      <c r="H266" s="164"/>
      <c r="I266" s="164"/>
      <c r="J266" s="164"/>
      <c r="K266" s="164"/>
      <c r="L266" s="164"/>
      <c r="M266" s="164"/>
      <c r="N266" s="164"/>
      <c r="O266" s="164"/>
      <c r="P266" s="164"/>
      <c r="Q266" s="164"/>
      <c r="R266" s="164"/>
      <c r="S266" s="164"/>
      <c r="T266" s="165">
        <f>T264*T265</f>
        <v>7224584.9383589607</v>
      </c>
    </row>
    <row r="267" spans="1:20">
      <c r="G267" s="164"/>
      <c r="H267" s="164"/>
      <c r="I267" s="164"/>
      <c r="J267" s="164"/>
      <c r="K267" s="164"/>
      <c r="L267" s="164"/>
      <c r="M267" s="164"/>
      <c r="N267" s="164"/>
      <c r="O267" s="164"/>
      <c r="P267" s="164"/>
      <c r="Q267" s="164"/>
      <c r="R267" s="164"/>
      <c r="S267" s="164"/>
    </row>
    <row r="268" spans="1:20">
      <c r="G268" s="164"/>
      <c r="H268" s="164"/>
      <c r="I268" s="164"/>
      <c r="J268" s="164"/>
      <c r="K268" s="164"/>
      <c r="L268" s="164"/>
      <c r="M268" s="164"/>
      <c r="N268" s="164"/>
      <c r="O268" s="164"/>
      <c r="P268" s="164"/>
      <c r="Q268" s="164"/>
      <c r="R268" s="164"/>
      <c r="S268" s="164"/>
    </row>
    <row r="269" spans="1:20">
      <c r="G269" s="164"/>
      <c r="H269" s="164"/>
      <c r="I269" s="164"/>
      <c r="J269" s="164"/>
      <c r="K269" s="164"/>
      <c r="L269" s="164"/>
      <c r="M269" s="164"/>
      <c r="N269" s="164"/>
      <c r="O269" s="164"/>
      <c r="P269" s="164"/>
      <c r="Q269" s="164"/>
      <c r="R269" s="164"/>
      <c r="S269" s="164"/>
    </row>
    <row r="270" spans="1:20">
      <c r="G270" s="164"/>
      <c r="H270" s="164"/>
      <c r="I270" s="164"/>
      <c r="J270" s="164"/>
      <c r="K270" s="164"/>
      <c r="L270" s="164"/>
      <c r="M270" s="164"/>
      <c r="N270" s="164"/>
      <c r="O270" s="164"/>
      <c r="P270" s="164"/>
      <c r="Q270" s="164"/>
      <c r="R270" s="164"/>
      <c r="S270" s="164"/>
    </row>
    <row r="271" spans="1:20">
      <c r="G271" s="164"/>
      <c r="H271" s="164"/>
      <c r="I271" s="164"/>
      <c r="J271" s="164"/>
      <c r="K271" s="164"/>
      <c r="L271" s="164"/>
      <c r="M271" s="164"/>
      <c r="N271" s="164"/>
      <c r="O271" s="164"/>
      <c r="P271" s="164"/>
      <c r="Q271" s="164"/>
      <c r="R271" s="164"/>
      <c r="S271" s="164"/>
    </row>
    <row r="272" spans="1:20">
      <c r="G272" s="164"/>
      <c r="H272" s="164"/>
      <c r="I272" s="164"/>
      <c r="J272" s="164"/>
      <c r="K272" s="164"/>
      <c r="L272" s="164"/>
      <c r="M272" s="164"/>
      <c r="N272" s="164"/>
      <c r="O272" s="164"/>
      <c r="P272" s="164"/>
      <c r="Q272" s="164"/>
      <c r="R272" s="164"/>
      <c r="S272" s="164"/>
    </row>
    <row r="273" spans="7:19">
      <c r="G273" s="164"/>
      <c r="H273" s="164"/>
      <c r="I273" s="164"/>
      <c r="J273" s="164"/>
      <c r="K273" s="164"/>
      <c r="L273" s="164"/>
      <c r="M273" s="164"/>
      <c r="N273" s="164"/>
      <c r="O273" s="164"/>
      <c r="P273" s="164"/>
      <c r="Q273" s="164"/>
      <c r="R273" s="164"/>
      <c r="S273" s="164"/>
    </row>
    <row r="274" spans="7:19">
      <c r="G274" s="164"/>
      <c r="H274" s="164"/>
      <c r="I274" s="164"/>
      <c r="J274" s="164"/>
      <c r="K274" s="164"/>
      <c r="L274" s="164"/>
      <c r="M274" s="164"/>
      <c r="N274" s="164"/>
      <c r="O274" s="164"/>
      <c r="P274" s="164"/>
      <c r="Q274" s="164"/>
      <c r="R274" s="164"/>
      <c r="S274" s="164"/>
    </row>
    <row r="275" spans="7:19">
      <c r="G275" s="164"/>
      <c r="H275" s="164"/>
      <c r="I275" s="164"/>
      <c r="J275" s="164"/>
      <c r="K275" s="164"/>
      <c r="L275" s="164"/>
      <c r="M275" s="164"/>
      <c r="N275" s="164"/>
      <c r="O275" s="164"/>
      <c r="P275" s="164"/>
      <c r="Q275" s="164"/>
      <c r="R275" s="164"/>
      <c r="S275" s="164"/>
    </row>
    <row r="276" spans="7:19">
      <c r="G276" s="164"/>
      <c r="H276" s="164"/>
      <c r="I276" s="164"/>
      <c r="J276" s="164"/>
      <c r="K276" s="164"/>
      <c r="L276" s="164"/>
      <c r="M276" s="164"/>
      <c r="N276" s="164"/>
      <c r="O276" s="164"/>
      <c r="P276" s="164"/>
      <c r="Q276" s="164"/>
      <c r="R276" s="164"/>
      <c r="S276" s="164"/>
    </row>
    <row r="277" spans="7:19">
      <c r="G277" s="164"/>
      <c r="H277" s="164"/>
      <c r="I277" s="164"/>
      <c r="J277" s="164"/>
      <c r="K277" s="164"/>
      <c r="L277" s="164"/>
      <c r="M277" s="164"/>
      <c r="N277" s="164"/>
      <c r="O277" s="164"/>
      <c r="P277" s="164"/>
      <c r="Q277" s="164"/>
      <c r="R277" s="164"/>
      <c r="S277" s="164"/>
    </row>
    <row r="278" spans="7:19">
      <c r="G278" s="164"/>
      <c r="H278" s="164"/>
      <c r="I278" s="164"/>
      <c r="J278" s="164"/>
      <c r="K278" s="164"/>
      <c r="L278" s="164"/>
      <c r="M278" s="164"/>
      <c r="N278" s="164"/>
      <c r="O278" s="164"/>
      <c r="P278" s="164"/>
      <c r="Q278" s="164"/>
      <c r="R278" s="164"/>
      <c r="S278" s="164"/>
    </row>
    <row r="279" spans="7:19">
      <c r="G279" s="164"/>
      <c r="H279" s="164"/>
      <c r="I279" s="164"/>
      <c r="J279" s="164"/>
      <c r="K279" s="164"/>
      <c r="L279" s="164"/>
      <c r="M279" s="164"/>
      <c r="N279" s="164"/>
      <c r="O279" s="164"/>
      <c r="P279" s="164"/>
      <c r="Q279" s="164"/>
      <c r="R279" s="164"/>
      <c r="S279" s="164"/>
    </row>
    <row r="280" spans="7:19">
      <c r="G280" s="164"/>
      <c r="H280" s="164"/>
      <c r="I280" s="164"/>
      <c r="J280" s="164"/>
      <c r="K280" s="164"/>
      <c r="L280" s="164"/>
      <c r="M280" s="164"/>
      <c r="N280" s="164"/>
      <c r="O280" s="164"/>
      <c r="P280" s="164"/>
      <c r="Q280" s="164"/>
      <c r="R280" s="164"/>
      <c r="S280" s="164"/>
    </row>
    <row r="281" spans="7:19">
      <c r="G281" s="164"/>
      <c r="H281" s="164"/>
      <c r="I281" s="164"/>
      <c r="J281" s="164"/>
      <c r="K281" s="164"/>
      <c r="L281" s="164"/>
      <c r="M281" s="164"/>
      <c r="N281" s="164"/>
      <c r="O281" s="164"/>
      <c r="P281" s="164"/>
      <c r="Q281" s="164"/>
      <c r="R281" s="164"/>
      <c r="S281" s="164"/>
    </row>
    <row r="282" spans="7:19">
      <c r="G282" s="164"/>
      <c r="H282" s="164"/>
      <c r="I282" s="164"/>
      <c r="J282" s="164"/>
      <c r="K282" s="164"/>
      <c r="L282" s="164"/>
      <c r="M282" s="164"/>
      <c r="N282" s="164"/>
      <c r="O282" s="164"/>
      <c r="P282" s="164"/>
      <c r="Q282" s="164"/>
      <c r="R282" s="164"/>
      <c r="S282" s="164"/>
    </row>
    <row r="283" spans="7:19">
      <c r="G283" s="164"/>
      <c r="H283" s="164"/>
      <c r="I283" s="164"/>
      <c r="J283" s="164"/>
      <c r="K283" s="164"/>
      <c r="L283" s="164"/>
      <c r="M283" s="164"/>
      <c r="N283" s="164"/>
      <c r="O283" s="164"/>
      <c r="P283" s="164"/>
      <c r="Q283" s="164"/>
      <c r="R283" s="164"/>
      <c r="S283" s="164"/>
    </row>
    <row r="284" spans="7:19">
      <c r="G284" s="164"/>
      <c r="H284" s="164"/>
      <c r="I284" s="164"/>
      <c r="J284" s="164"/>
      <c r="K284" s="164"/>
      <c r="L284" s="164"/>
      <c r="M284" s="164"/>
      <c r="N284" s="164"/>
      <c r="O284" s="164"/>
      <c r="P284" s="164"/>
      <c r="Q284" s="164"/>
      <c r="R284" s="164"/>
      <c r="S284" s="164"/>
    </row>
    <row r="285" spans="7:19">
      <c r="G285" s="164"/>
      <c r="H285" s="164"/>
      <c r="I285" s="164"/>
      <c r="J285" s="164"/>
      <c r="K285" s="164"/>
      <c r="L285" s="164"/>
      <c r="M285" s="164"/>
      <c r="N285" s="164"/>
      <c r="O285" s="164"/>
      <c r="P285" s="164"/>
      <c r="Q285" s="164"/>
      <c r="R285" s="164"/>
      <c r="S285" s="164"/>
    </row>
    <row r="286" spans="7:19">
      <c r="G286" s="164"/>
      <c r="H286" s="164"/>
      <c r="I286" s="164"/>
      <c r="J286" s="164"/>
      <c r="K286" s="164"/>
      <c r="L286" s="164"/>
      <c r="M286" s="164"/>
      <c r="N286" s="164"/>
      <c r="O286" s="164"/>
      <c r="P286" s="164"/>
      <c r="Q286" s="164"/>
      <c r="R286" s="164"/>
      <c r="S286" s="164"/>
    </row>
    <row r="287" spans="7:19">
      <c r="G287" s="164"/>
      <c r="H287" s="164"/>
      <c r="I287" s="164"/>
      <c r="J287" s="164"/>
      <c r="K287" s="164"/>
      <c r="L287" s="164"/>
      <c r="M287" s="164"/>
      <c r="N287" s="164"/>
      <c r="O287" s="164"/>
      <c r="P287" s="164"/>
      <c r="Q287" s="164"/>
      <c r="R287" s="164"/>
      <c r="S287" s="164"/>
    </row>
    <row r="288" spans="7:19">
      <c r="G288" s="164"/>
      <c r="H288" s="164"/>
      <c r="I288" s="164"/>
      <c r="J288" s="164"/>
      <c r="K288" s="164"/>
      <c r="L288" s="164"/>
      <c r="M288" s="164"/>
      <c r="N288" s="164"/>
      <c r="O288" s="164"/>
      <c r="P288" s="164"/>
      <c r="Q288" s="164"/>
      <c r="R288" s="164"/>
      <c r="S288" s="164"/>
    </row>
    <row r="289" spans="7:19">
      <c r="G289" s="164"/>
      <c r="H289" s="164"/>
      <c r="I289" s="164"/>
      <c r="J289" s="164"/>
      <c r="K289" s="164"/>
      <c r="L289" s="164"/>
      <c r="M289" s="164"/>
      <c r="N289" s="164"/>
      <c r="O289" s="164"/>
      <c r="P289" s="164"/>
      <c r="Q289" s="164"/>
      <c r="R289" s="164"/>
      <c r="S289" s="164"/>
    </row>
    <row r="290" spans="7:19">
      <c r="G290" s="164"/>
      <c r="H290" s="164"/>
      <c r="I290" s="164"/>
      <c r="J290" s="164"/>
      <c r="K290" s="164"/>
      <c r="L290" s="164"/>
      <c r="M290" s="164"/>
      <c r="N290" s="164"/>
      <c r="O290" s="164"/>
      <c r="P290" s="164"/>
      <c r="Q290" s="164"/>
      <c r="R290" s="164"/>
      <c r="S290" s="164"/>
    </row>
    <row r="291" spans="7:19">
      <c r="G291" s="164"/>
      <c r="H291" s="164"/>
      <c r="I291" s="164"/>
      <c r="J291" s="164"/>
      <c r="K291" s="164"/>
      <c r="L291" s="164"/>
      <c r="M291" s="164"/>
      <c r="N291" s="164"/>
      <c r="O291" s="164"/>
      <c r="P291" s="164"/>
      <c r="Q291" s="164"/>
      <c r="R291" s="164"/>
      <c r="S291" s="164"/>
    </row>
    <row r="292" spans="7:19">
      <c r="G292" s="164"/>
      <c r="H292" s="164"/>
      <c r="I292" s="164"/>
      <c r="J292" s="164"/>
      <c r="K292" s="164"/>
      <c r="L292" s="164"/>
      <c r="M292" s="164"/>
      <c r="N292" s="164"/>
      <c r="O292" s="164"/>
      <c r="P292" s="164"/>
      <c r="Q292" s="164"/>
      <c r="R292" s="164"/>
      <c r="S292" s="164"/>
    </row>
    <row r="293" spans="7:19">
      <c r="G293" s="164"/>
      <c r="H293" s="164"/>
      <c r="I293" s="164"/>
      <c r="J293" s="164"/>
      <c r="K293" s="164"/>
      <c r="L293" s="164"/>
      <c r="M293" s="164"/>
      <c r="N293" s="164"/>
      <c r="O293" s="164"/>
      <c r="P293" s="164"/>
      <c r="Q293" s="164"/>
      <c r="R293" s="164"/>
      <c r="S293" s="164"/>
    </row>
    <row r="294" spans="7:19">
      <c r="G294" s="164"/>
      <c r="H294" s="164"/>
      <c r="I294" s="164"/>
      <c r="J294" s="164"/>
      <c r="K294" s="164"/>
      <c r="L294" s="164"/>
      <c r="M294" s="164"/>
      <c r="N294" s="164"/>
      <c r="O294" s="164"/>
      <c r="P294" s="164"/>
      <c r="Q294" s="164"/>
      <c r="R294" s="164"/>
      <c r="S294" s="164"/>
    </row>
    <row r="295" spans="7:19">
      <c r="G295" s="164"/>
      <c r="H295" s="164"/>
      <c r="I295" s="164"/>
      <c r="J295" s="164"/>
      <c r="K295" s="164"/>
      <c r="L295" s="164"/>
      <c r="M295" s="164"/>
      <c r="N295" s="164"/>
      <c r="O295" s="164"/>
      <c r="P295" s="164"/>
      <c r="Q295" s="164"/>
      <c r="R295" s="164"/>
      <c r="S295" s="164"/>
    </row>
    <row r="296" spans="7:19">
      <c r="G296" s="164"/>
      <c r="H296" s="164"/>
      <c r="I296" s="164"/>
      <c r="J296" s="164"/>
      <c r="K296" s="164"/>
      <c r="L296" s="164"/>
      <c r="M296" s="164"/>
      <c r="N296" s="164"/>
      <c r="O296" s="164"/>
      <c r="P296" s="164"/>
      <c r="Q296" s="164"/>
      <c r="R296" s="164"/>
      <c r="S296" s="164"/>
    </row>
    <row r="297" spans="7:19">
      <c r="G297" s="164"/>
      <c r="H297" s="164"/>
      <c r="I297" s="164"/>
      <c r="J297" s="164"/>
      <c r="K297" s="164"/>
      <c r="L297" s="164"/>
      <c r="M297" s="164"/>
      <c r="N297" s="164"/>
      <c r="O297" s="164"/>
      <c r="P297" s="164"/>
      <c r="Q297" s="164"/>
      <c r="R297" s="164"/>
      <c r="S297" s="164"/>
    </row>
    <row r="298" spans="7:19">
      <c r="G298" s="164"/>
      <c r="H298" s="164"/>
      <c r="I298" s="164"/>
      <c r="J298" s="164"/>
      <c r="K298" s="164"/>
      <c r="L298" s="164"/>
      <c r="M298" s="164"/>
      <c r="N298" s="164"/>
      <c r="O298" s="164"/>
      <c r="P298" s="164"/>
      <c r="Q298" s="164"/>
      <c r="R298" s="164"/>
      <c r="S298" s="164"/>
    </row>
    <row r="299" spans="7:19">
      <c r="G299" s="164"/>
      <c r="H299" s="164"/>
      <c r="I299" s="164"/>
      <c r="J299" s="164"/>
      <c r="K299" s="164"/>
      <c r="L299" s="164"/>
      <c r="M299" s="164"/>
      <c r="N299" s="164"/>
      <c r="O299" s="164"/>
      <c r="P299" s="164"/>
      <c r="Q299" s="164"/>
      <c r="R299" s="164"/>
      <c r="S299" s="164"/>
    </row>
    <row r="300" spans="7:19">
      <c r="G300" s="164"/>
      <c r="H300" s="164"/>
      <c r="I300" s="164"/>
      <c r="J300" s="164"/>
      <c r="K300" s="164"/>
      <c r="L300" s="164"/>
      <c r="M300" s="164"/>
      <c r="N300" s="164"/>
      <c r="O300" s="164"/>
      <c r="P300" s="164"/>
      <c r="Q300" s="164"/>
      <c r="R300" s="164"/>
      <c r="S300" s="164"/>
    </row>
    <row r="301" spans="7:19">
      <c r="G301" s="164"/>
      <c r="H301" s="164"/>
      <c r="I301" s="164"/>
      <c r="J301" s="164"/>
      <c r="K301" s="164"/>
      <c r="L301" s="164"/>
      <c r="M301" s="164"/>
      <c r="N301" s="164"/>
      <c r="O301" s="164"/>
      <c r="P301" s="164"/>
      <c r="Q301" s="164"/>
      <c r="R301" s="164"/>
      <c r="S301" s="164"/>
    </row>
    <row r="302" spans="7:19">
      <c r="G302" s="164"/>
      <c r="H302" s="164"/>
      <c r="I302" s="164"/>
      <c r="J302" s="164"/>
      <c r="K302" s="164"/>
      <c r="L302" s="164"/>
      <c r="M302" s="164"/>
      <c r="N302" s="164"/>
      <c r="O302" s="164"/>
      <c r="P302" s="164"/>
      <c r="Q302" s="164"/>
      <c r="R302" s="164"/>
      <c r="S302" s="164"/>
    </row>
    <row r="303" spans="7:19">
      <c r="G303" s="164"/>
      <c r="H303" s="164"/>
      <c r="I303" s="164"/>
      <c r="J303" s="164"/>
      <c r="K303" s="164"/>
      <c r="L303" s="164"/>
      <c r="M303" s="164"/>
      <c r="N303" s="164"/>
      <c r="O303" s="164"/>
      <c r="P303" s="164"/>
      <c r="Q303" s="164"/>
      <c r="R303" s="164"/>
      <c r="S303" s="164"/>
    </row>
    <row r="304" spans="7:19">
      <c r="G304" s="164"/>
      <c r="H304" s="164"/>
      <c r="I304" s="164"/>
      <c r="J304" s="164"/>
      <c r="K304" s="164"/>
      <c r="L304" s="164"/>
      <c r="M304" s="164"/>
      <c r="N304" s="164"/>
      <c r="O304" s="164"/>
      <c r="P304" s="164"/>
      <c r="Q304" s="164"/>
      <c r="R304" s="164"/>
      <c r="S304" s="164"/>
    </row>
    <row r="305" spans="7:19">
      <c r="G305" s="164"/>
      <c r="H305" s="164"/>
      <c r="I305" s="164"/>
      <c r="J305" s="164"/>
      <c r="K305" s="164"/>
      <c r="L305" s="164"/>
      <c r="M305" s="164"/>
      <c r="N305" s="164"/>
      <c r="O305" s="164"/>
      <c r="P305" s="164"/>
      <c r="Q305" s="164"/>
      <c r="R305" s="164"/>
      <c r="S305" s="164"/>
    </row>
    <row r="306" spans="7:19">
      <c r="G306" s="164"/>
      <c r="H306" s="164"/>
      <c r="I306" s="164"/>
      <c r="J306" s="164"/>
      <c r="K306" s="164"/>
      <c r="L306" s="164"/>
      <c r="M306" s="164"/>
      <c r="N306" s="164"/>
      <c r="O306" s="164"/>
      <c r="P306" s="164"/>
      <c r="Q306" s="164"/>
      <c r="R306" s="164"/>
      <c r="S306" s="164"/>
    </row>
    <row r="307" spans="7:19">
      <c r="G307" s="164"/>
      <c r="H307" s="164"/>
      <c r="I307" s="164"/>
      <c r="J307" s="164"/>
      <c r="K307" s="164"/>
      <c r="L307" s="164"/>
      <c r="M307" s="164"/>
      <c r="N307" s="164"/>
      <c r="O307" s="164"/>
      <c r="P307" s="164"/>
      <c r="Q307" s="164"/>
      <c r="R307" s="164"/>
      <c r="S307" s="164"/>
    </row>
    <row r="308" spans="7:19">
      <c r="G308" s="164"/>
      <c r="H308" s="164"/>
      <c r="I308" s="164"/>
      <c r="J308" s="164"/>
      <c r="K308" s="164"/>
      <c r="L308" s="164"/>
      <c r="M308" s="164"/>
      <c r="N308" s="164"/>
      <c r="O308" s="164"/>
      <c r="P308" s="164"/>
      <c r="Q308" s="164"/>
      <c r="R308" s="164"/>
      <c r="S308" s="164"/>
    </row>
    <row r="309" spans="7:19">
      <c r="G309" s="164"/>
      <c r="H309" s="164"/>
      <c r="I309" s="164"/>
      <c r="J309" s="164"/>
      <c r="K309" s="164"/>
      <c r="L309" s="164"/>
      <c r="M309" s="164"/>
      <c r="N309" s="164"/>
      <c r="O309" s="164"/>
      <c r="P309" s="164"/>
      <c r="Q309" s="164"/>
      <c r="R309" s="164"/>
      <c r="S309" s="164"/>
    </row>
    <row r="310" spans="7:19">
      <c r="G310" s="164"/>
      <c r="H310" s="164"/>
      <c r="I310" s="164"/>
      <c r="J310" s="164"/>
      <c r="K310" s="164"/>
      <c r="L310" s="164"/>
      <c r="M310" s="164"/>
      <c r="N310" s="164"/>
      <c r="O310" s="164"/>
      <c r="P310" s="164"/>
      <c r="Q310" s="164"/>
      <c r="R310" s="164"/>
      <c r="S310" s="164"/>
    </row>
    <row r="311" spans="7:19">
      <c r="G311" s="164"/>
      <c r="H311" s="164"/>
      <c r="I311" s="164"/>
      <c r="J311" s="164"/>
      <c r="K311" s="164"/>
      <c r="L311" s="164"/>
      <c r="M311" s="164"/>
      <c r="N311" s="164"/>
      <c r="O311" s="164"/>
      <c r="P311" s="164"/>
      <c r="Q311" s="164"/>
      <c r="R311" s="164"/>
      <c r="S311" s="164"/>
    </row>
    <row r="312" spans="7:19">
      <c r="G312" s="164"/>
      <c r="H312" s="164"/>
      <c r="I312" s="164"/>
      <c r="J312" s="164"/>
      <c r="K312" s="164"/>
      <c r="L312" s="164"/>
      <c r="M312" s="164"/>
      <c r="N312" s="164"/>
      <c r="O312" s="164"/>
      <c r="P312" s="164"/>
      <c r="Q312" s="164"/>
      <c r="R312" s="164"/>
      <c r="S312" s="164"/>
    </row>
    <row r="313" spans="7:19">
      <c r="G313" s="164"/>
      <c r="H313" s="164"/>
      <c r="I313" s="164"/>
      <c r="J313" s="164"/>
      <c r="K313" s="164"/>
      <c r="L313" s="164"/>
      <c r="M313" s="164"/>
      <c r="N313" s="164"/>
      <c r="O313" s="164"/>
      <c r="P313" s="164"/>
      <c r="Q313" s="164"/>
      <c r="R313" s="164"/>
      <c r="S313" s="164"/>
    </row>
    <row r="314" spans="7:19">
      <c r="G314" s="164"/>
      <c r="H314" s="164"/>
      <c r="I314" s="164"/>
      <c r="J314" s="164"/>
      <c r="K314" s="164"/>
      <c r="L314" s="164"/>
      <c r="M314" s="164"/>
      <c r="N314" s="164"/>
      <c r="O314" s="164"/>
      <c r="P314" s="164"/>
      <c r="Q314" s="164"/>
      <c r="R314" s="164"/>
      <c r="S314" s="164"/>
    </row>
    <row r="315" spans="7:19">
      <c r="G315" s="164"/>
      <c r="H315" s="164"/>
      <c r="I315" s="164"/>
      <c r="J315" s="164"/>
      <c r="K315" s="164"/>
      <c r="L315" s="164"/>
      <c r="M315" s="164"/>
      <c r="N315" s="164"/>
      <c r="O315" s="164"/>
      <c r="P315" s="164"/>
      <c r="Q315" s="164"/>
      <c r="R315" s="164"/>
      <c r="S315" s="164"/>
    </row>
    <row r="316" spans="7:19">
      <c r="G316" s="164"/>
      <c r="H316" s="164"/>
      <c r="I316" s="164"/>
      <c r="J316" s="164"/>
      <c r="K316" s="164"/>
      <c r="L316" s="164"/>
      <c r="M316" s="164"/>
      <c r="N316" s="164"/>
      <c r="O316" s="164"/>
      <c r="P316" s="164"/>
      <c r="Q316" s="164"/>
      <c r="R316" s="164"/>
      <c r="S316" s="164"/>
    </row>
    <row r="317" spans="7:19">
      <c r="G317" s="164"/>
      <c r="H317" s="164"/>
      <c r="I317" s="164"/>
      <c r="J317" s="164"/>
      <c r="K317" s="164"/>
      <c r="L317" s="164"/>
      <c r="M317" s="164"/>
      <c r="N317" s="164"/>
      <c r="O317" s="164"/>
      <c r="P317" s="164"/>
      <c r="Q317" s="164"/>
      <c r="R317" s="164"/>
      <c r="S317" s="164"/>
    </row>
    <row r="318" spans="7:19">
      <c r="G318" s="164"/>
      <c r="H318" s="164"/>
      <c r="I318" s="164"/>
      <c r="J318" s="164"/>
      <c r="K318" s="164"/>
      <c r="L318" s="164"/>
      <c r="M318" s="164"/>
      <c r="N318" s="164"/>
      <c r="O318" s="164"/>
      <c r="P318" s="164"/>
      <c r="Q318" s="164"/>
      <c r="R318" s="164"/>
      <c r="S318" s="164"/>
    </row>
    <row r="319" spans="7:19">
      <c r="G319" s="164"/>
      <c r="H319" s="164"/>
      <c r="I319" s="164"/>
      <c r="J319" s="164"/>
      <c r="K319" s="164"/>
      <c r="L319" s="164"/>
      <c r="M319" s="164"/>
      <c r="N319" s="164"/>
      <c r="O319" s="164"/>
      <c r="P319" s="164"/>
      <c r="Q319" s="164"/>
      <c r="R319" s="164"/>
      <c r="S319" s="164"/>
    </row>
    <row r="320" spans="7:19">
      <c r="G320" s="164"/>
      <c r="H320" s="164"/>
      <c r="I320" s="164"/>
      <c r="J320" s="164"/>
      <c r="K320" s="164"/>
      <c r="L320" s="164"/>
      <c r="M320" s="164"/>
      <c r="N320" s="164"/>
      <c r="O320" s="164"/>
      <c r="P320" s="164"/>
      <c r="Q320" s="164"/>
      <c r="R320" s="164"/>
      <c r="S320" s="164"/>
    </row>
    <row r="321" spans="7:19">
      <c r="G321" s="164"/>
      <c r="H321" s="164"/>
      <c r="I321" s="164"/>
      <c r="J321" s="164"/>
      <c r="K321" s="164"/>
      <c r="L321" s="164"/>
      <c r="M321" s="164"/>
      <c r="N321" s="164"/>
      <c r="O321" s="164"/>
      <c r="P321" s="164"/>
      <c r="Q321" s="164"/>
      <c r="R321" s="164"/>
      <c r="S321" s="164"/>
    </row>
    <row r="322" spans="7:19">
      <c r="G322" s="164"/>
      <c r="H322" s="164"/>
      <c r="I322" s="164"/>
      <c r="J322" s="164"/>
      <c r="K322" s="164"/>
      <c r="L322" s="164"/>
      <c r="M322" s="164"/>
      <c r="N322" s="164"/>
      <c r="O322" s="164"/>
      <c r="P322" s="164"/>
      <c r="Q322" s="164"/>
      <c r="R322" s="164"/>
      <c r="S322" s="164"/>
    </row>
    <row r="323" spans="7:19">
      <c r="G323" s="164"/>
      <c r="H323" s="164"/>
      <c r="I323" s="164"/>
      <c r="J323" s="164"/>
      <c r="K323" s="164"/>
      <c r="L323" s="164"/>
      <c r="M323" s="164"/>
      <c r="N323" s="164"/>
      <c r="O323" s="164"/>
      <c r="P323" s="164"/>
      <c r="Q323" s="164"/>
      <c r="R323" s="164"/>
      <c r="S323" s="164"/>
    </row>
    <row r="324" spans="7:19">
      <c r="G324" s="164"/>
      <c r="H324" s="164"/>
      <c r="I324" s="164"/>
      <c r="J324" s="164"/>
      <c r="K324" s="164"/>
      <c r="L324" s="164"/>
      <c r="M324" s="164"/>
      <c r="N324" s="164"/>
      <c r="O324" s="164"/>
      <c r="P324" s="164"/>
      <c r="Q324" s="164"/>
      <c r="R324" s="164"/>
      <c r="S324" s="164"/>
    </row>
    <row r="325" spans="7:19">
      <c r="G325" s="164"/>
      <c r="H325" s="164"/>
      <c r="I325" s="164"/>
      <c r="J325" s="164"/>
      <c r="K325" s="164"/>
      <c r="L325" s="164"/>
      <c r="M325" s="164"/>
      <c r="N325" s="164"/>
      <c r="O325" s="164"/>
      <c r="P325" s="164"/>
      <c r="Q325" s="164"/>
      <c r="R325" s="164"/>
      <c r="S325" s="164"/>
    </row>
    <row r="326" spans="7:19">
      <c r="G326" s="164"/>
      <c r="H326" s="164"/>
      <c r="I326" s="164"/>
      <c r="J326" s="164"/>
      <c r="K326" s="164"/>
      <c r="L326" s="164"/>
      <c r="M326" s="164"/>
      <c r="N326" s="164"/>
      <c r="O326" s="164"/>
      <c r="P326" s="164"/>
      <c r="Q326" s="164"/>
      <c r="R326" s="164"/>
      <c r="S326" s="164"/>
    </row>
    <row r="327" spans="7:19">
      <c r="G327" s="164"/>
      <c r="H327" s="164"/>
      <c r="I327" s="164"/>
      <c r="J327" s="164"/>
      <c r="K327" s="164"/>
      <c r="L327" s="164"/>
      <c r="M327" s="164"/>
      <c r="N327" s="164"/>
      <c r="O327" s="164"/>
      <c r="P327" s="164"/>
      <c r="Q327" s="164"/>
      <c r="R327" s="164"/>
      <c r="S327" s="164"/>
    </row>
    <row r="328" spans="7:19">
      <c r="G328" s="164"/>
      <c r="H328" s="164"/>
      <c r="I328" s="164"/>
      <c r="J328" s="164"/>
      <c r="K328" s="164"/>
      <c r="L328" s="164"/>
      <c r="M328" s="164"/>
      <c r="N328" s="164"/>
      <c r="O328" s="164"/>
      <c r="P328" s="164"/>
      <c r="Q328" s="164"/>
      <c r="R328" s="164"/>
      <c r="S328" s="164"/>
    </row>
    <row r="329" spans="7:19">
      <c r="G329" s="164"/>
      <c r="H329" s="164"/>
      <c r="I329" s="164"/>
      <c r="J329" s="164"/>
      <c r="K329" s="164"/>
      <c r="L329" s="164"/>
      <c r="M329" s="164"/>
      <c r="N329" s="164"/>
      <c r="O329" s="164"/>
      <c r="P329" s="164"/>
      <c r="Q329" s="164"/>
      <c r="R329" s="164"/>
      <c r="S329" s="164"/>
    </row>
    <row r="330" spans="7:19"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4"/>
      <c r="R330" s="164"/>
      <c r="S330" s="164"/>
    </row>
    <row r="331" spans="7:19">
      <c r="G331" s="164"/>
      <c r="H331" s="164"/>
      <c r="I331" s="164"/>
      <c r="J331" s="164"/>
      <c r="K331" s="164"/>
      <c r="L331" s="164"/>
      <c r="M331" s="164"/>
      <c r="N331" s="164"/>
      <c r="O331" s="164"/>
      <c r="P331" s="164"/>
      <c r="Q331" s="164"/>
      <c r="R331" s="164"/>
      <c r="S331" s="164"/>
    </row>
    <row r="332" spans="7:19">
      <c r="G332" s="164"/>
      <c r="H332" s="164"/>
      <c r="I332" s="164"/>
      <c r="J332" s="164"/>
      <c r="K332" s="164"/>
      <c r="L332" s="164"/>
      <c r="M332" s="164"/>
      <c r="N332" s="164"/>
      <c r="O332" s="164"/>
      <c r="P332" s="164"/>
      <c r="Q332" s="164"/>
      <c r="R332" s="164"/>
      <c r="S332" s="164"/>
    </row>
    <row r="333" spans="7:19">
      <c r="G333" s="164"/>
      <c r="H333" s="164"/>
      <c r="I333" s="164"/>
      <c r="J333" s="164"/>
      <c r="K333" s="164"/>
      <c r="L333" s="164"/>
      <c r="M333" s="164"/>
      <c r="N333" s="164"/>
      <c r="O333" s="164"/>
      <c r="P333" s="164"/>
      <c r="Q333" s="164"/>
      <c r="R333" s="164"/>
      <c r="S333" s="164"/>
    </row>
    <row r="334" spans="7:19">
      <c r="G334" s="164"/>
      <c r="H334" s="164"/>
      <c r="I334" s="164"/>
      <c r="J334" s="164"/>
      <c r="K334" s="164"/>
      <c r="L334" s="164"/>
      <c r="M334" s="164"/>
      <c r="N334" s="164"/>
      <c r="O334" s="164"/>
      <c r="P334" s="164"/>
      <c r="Q334" s="164"/>
      <c r="R334" s="164"/>
      <c r="S334" s="164"/>
    </row>
    <row r="335" spans="7:19">
      <c r="G335" s="164"/>
      <c r="H335" s="164"/>
      <c r="I335" s="164"/>
      <c r="J335" s="164"/>
      <c r="K335" s="164"/>
      <c r="L335" s="164"/>
      <c r="M335" s="164"/>
      <c r="N335" s="164"/>
      <c r="O335" s="164"/>
      <c r="P335" s="164"/>
      <c r="Q335" s="164"/>
      <c r="R335" s="164"/>
      <c r="S335" s="164"/>
    </row>
    <row r="336" spans="7:19">
      <c r="G336" s="164"/>
      <c r="H336" s="164"/>
      <c r="I336" s="164"/>
      <c r="J336" s="164"/>
      <c r="K336" s="164"/>
      <c r="L336" s="164"/>
      <c r="M336" s="164"/>
      <c r="N336" s="164"/>
      <c r="O336" s="164"/>
      <c r="P336" s="164"/>
      <c r="Q336" s="164"/>
      <c r="R336" s="164"/>
      <c r="S336" s="164"/>
    </row>
    <row r="337" spans="7:19">
      <c r="G337" s="164"/>
      <c r="H337" s="164"/>
      <c r="I337" s="164"/>
      <c r="J337" s="164"/>
      <c r="K337" s="164"/>
      <c r="L337" s="164"/>
      <c r="M337" s="164"/>
      <c r="N337" s="164"/>
      <c r="O337" s="164"/>
      <c r="P337" s="164"/>
      <c r="Q337" s="164"/>
      <c r="R337" s="164"/>
      <c r="S337" s="164"/>
    </row>
    <row r="338" spans="7:19">
      <c r="G338" s="164"/>
      <c r="H338" s="164"/>
      <c r="I338" s="164"/>
      <c r="J338" s="164"/>
      <c r="K338" s="164"/>
      <c r="L338" s="164"/>
      <c r="M338" s="164"/>
      <c r="N338" s="164"/>
      <c r="O338" s="164"/>
      <c r="P338" s="164"/>
      <c r="Q338" s="164"/>
      <c r="R338" s="164"/>
      <c r="S338" s="164"/>
    </row>
    <row r="339" spans="7:19">
      <c r="G339" s="164"/>
      <c r="H339" s="164"/>
      <c r="I339" s="164"/>
      <c r="J339" s="164"/>
      <c r="K339" s="164"/>
      <c r="L339" s="164"/>
      <c r="M339" s="164"/>
      <c r="N339" s="164"/>
      <c r="O339" s="164"/>
      <c r="P339" s="164"/>
      <c r="Q339" s="164"/>
      <c r="R339" s="164"/>
      <c r="S339" s="164"/>
    </row>
    <row r="340" spans="7:19">
      <c r="G340" s="164"/>
      <c r="H340" s="164"/>
      <c r="I340" s="164"/>
      <c r="J340" s="164"/>
      <c r="K340" s="164"/>
      <c r="L340" s="164"/>
      <c r="M340" s="164"/>
      <c r="N340" s="164"/>
      <c r="O340" s="164"/>
      <c r="P340" s="164"/>
      <c r="Q340" s="164"/>
      <c r="R340" s="164"/>
      <c r="S340" s="164"/>
    </row>
    <row r="341" spans="7:19">
      <c r="G341" s="164"/>
      <c r="H341" s="164"/>
      <c r="I341" s="164"/>
      <c r="J341" s="164"/>
      <c r="K341" s="164"/>
      <c r="L341" s="164"/>
      <c r="M341" s="164"/>
      <c r="N341" s="164"/>
      <c r="O341" s="164"/>
      <c r="P341" s="164"/>
      <c r="Q341" s="164"/>
      <c r="R341" s="164"/>
      <c r="S341" s="164"/>
    </row>
    <row r="342" spans="7:19">
      <c r="G342" s="164"/>
      <c r="H342" s="164"/>
      <c r="I342" s="164"/>
      <c r="J342" s="164"/>
      <c r="K342" s="164"/>
      <c r="L342" s="164"/>
      <c r="M342" s="164"/>
      <c r="N342" s="164"/>
      <c r="O342" s="164"/>
      <c r="P342" s="164"/>
      <c r="Q342" s="164"/>
      <c r="R342" s="164"/>
      <c r="S342" s="164"/>
    </row>
    <row r="343" spans="7:19">
      <c r="G343" s="164"/>
      <c r="H343" s="164"/>
      <c r="I343" s="164"/>
      <c r="J343" s="164"/>
      <c r="K343" s="164"/>
      <c r="L343" s="164"/>
      <c r="M343" s="164"/>
      <c r="N343" s="164"/>
      <c r="O343" s="164"/>
      <c r="P343" s="164"/>
      <c r="Q343" s="164"/>
      <c r="R343" s="164"/>
      <c r="S343" s="164"/>
    </row>
    <row r="344" spans="7:19">
      <c r="G344" s="164"/>
      <c r="H344" s="164"/>
      <c r="I344" s="164"/>
      <c r="J344" s="164"/>
      <c r="K344" s="164"/>
      <c r="L344" s="164"/>
      <c r="M344" s="164"/>
      <c r="N344" s="164"/>
      <c r="O344" s="164"/>
      <c r="P344" s="164"/>
      <c r="Q344" s="164"/>
      <c r="R344" s="164"/>
      <c r="S344" s="164"/>
    </row>
    <row r="345" spans="7:19">
      <c r="G345" s="164"/>
      <c r="H345" s="164"/>
      <c r="I345" s="164"/>
      <c r="J345" s="164"/>
      <c r="K345" s="164"/>
      <c r="L345" s="164"/>
      <c r="M345" s="164"/>
      <c r="N345" s="164"/>
      <c r="O345" s="164"/>
      <c r="P345" s="164"/>
      <c r="Q345" s="164"/>
      <c r="R345" s="164"/>
      <c r="S345" s="164"/>
    </row>
    <row r="346" spans="7:19">
      <c r="G346" s="164"/>
      <c r="H346" s="164"/>
      <c r="I346" s="164"/>
      <c r="J346" s="164"/>
      <c r="K346" s="164"/>
      <c r="L346" s="164"/>
      <c r="M346" s="164"/>
      <c r="N346" s="164"/>
      <c r="O346" s="164"/>
      <c r="P346" s="164"/>
      <c r="Q346" s="164"/>
      <c r="R346" s="164"/>
      <c r="S346" s="164"/>
    </row>
    <row r="347" spans="7:19">
      <c r="G347" s="164"/>
      <c r="H347" s="164"/>
      <c r="I347" s="164"/>
      <c r="J347" s="164"/>
      <c r="K347" s="164"/>
      <c r="L347" s="164"/>
      <c r="M347" s="164"/>
      <c r="N347" s="164"/>
      <c r="O347" s="164"/>
      <c r="P347" s="164"/>
      <c r="Q347" s="164"/>
      <c r="R347" s="164"/>
      <c r="S347" s="164"/>
    </row>
    <row r="348" spans="7:19">
      <c r="G348" s="164"/>
      <c r="H348" s="164"/>
      <c r="I348" s="164"/>
      <c r="J348" s="164"/>
      <c r="K348" s="164"/>
      <c r="L348" s="164"/>
      <c r="M348" s="164"/>
      <c r="N348" s="164"/>
      <c r="O348" s="164"/>
      <c r="P348" s="164"/>
      <c r="Q348" s="164"/>
      <c r="R348" s="164"/>
      <c r="S348" s="164"/>
    </row>
    <row r="349" spans="7:19">
      <c r="G349" s="164"/>
      <c r="H349" s="164"/>
      <c r="I349" s="164"/>
      <c r="J349" s="164"/>
      <c r="K349" s="164"/>
      <c r="L349" s="164"/>
      <c r="M349" s="164"/>
      <c r="N349" s="164"/>
      <c r="O349" s="164"/>
      <c r="P349" s="164"/>
      <c r="Q349" s="164"/>
      <c r="R349" s="164"/>
      <c r="S349" s="164"/>
    </row>
    <row r="350" spans="7:19">
      <c r="G350" s="164"/>
      <c r="H350" s="164"/>
      <c r="I350" s="164"/>
      <c r="J350" s="164"/>
      <c r="K350" s="164"/>
      <c r="L350" s="164"/>
      <c r="M350" s="164"/>
      <c r="N350" s="164"/>
      <c r="O350" s="164"/>
      <c r="P350" s="164"/>
      <c r="Q350" s="164"/>
      <c r="R350" s="164"/>
      <c r="S350" s="164"/>
    </row>
    <row r="351" spans="7:19">
      <c r="G351" s="164"/>
      <c r="H351" s="164"/>
      <c r="I351" s="164"/>
      <c r="J351" s="164"/>
      <c r="K351" s="164"/>
      <c r="L351" s="164"/>
      <c r="M351" s="164"/>
      <c r="N351" s="164"/>
      <c r="O351" s="164"/>
      <c r="P351" s="164"/>
      <c r="Q351" s="164"/>
      <c r="R351" s="164"/>
      <c r="S351" s="164"/>
    </row>
    <row r="352" spans="7:19">
      <c r="G352" s="164"/>
      <c r="H352" s="164"/>
      <c r="I352" s="164"/>
      <c r="J352" s="164"/>
      <c r="K352" s="164"/>
      <c r="L352" s="164"/>
      <c r="M352" s="164"/>
      <c r="N352" s="164"/>
      <c r="O352" s="164"/>
      <c r="P352" s="164"/>
      <c r="Q352" s="164"/>
      <c r="R352" s="164"/>
      <c r="S352" s="164"/>
    </row>
    <row r="353" spans="7:19">
      <c r="G353" s="164"/>
      <c r="H353" s="164"/>
      <c r="I353" s="164"/>
      <c r="J353" s="164"/>
      <c r="K353" s="164"/>
      <c r="L353" s="164"/>
      <c r="M353" s="164"/>
      <c r="N353" s="164"/>
      <c r="O353" s="164"/>
      <c r="P353" s="164"/>
      <c r="Q353" s="164"/>
      <c r="R353" s="164"/>
      <c r="S353" s="164"/>
    </row>
    <row r="354" spans="7:19">
      <c r="G354" s="164"/>
      <c r="H354" s="164"/>
      <c r="I354" s="164"/>
      <c r="J354" s="164"/>
      <c r="K354" s="164"/>
      <c r="L354" s="164"/>
      <c r="M354" s="164"/>
      <c r="N354" s="164"/>
      <c r="O354" s="164"/>
      <c r="P354" s="164"/>
      <c r="Q354" s="164"/>
      <c r="R354" s="164"/>
      <c r="S354" s="164"/>
    </row>
    <row r="355" spans="7:19">
      <c r="G355" s="164"/>
      <c r="H355" s="164"/>
      <c r="I355" s="164"/>
      <c r="J355" s="164"/>
      <c r="K355" s="164"/>
      <c r="L355" s="164"/>
      <c r="M355" s="164"/>
      <c r="N355" s="164"/>
      <c r="O355" s="164"/>
      <c r="P355" s="164"/>
      <c r="Q355" s="164"/>
      <c r="R355" s="164"/>
      <c r="S355" s="164"/>
    </row>
    <row r="356" spans="7:19">
      <c r="G356" s="164"/>
      <c r="H356" s="164"/>
      <c r="I356" s="164"/>
      <c r="J356" s="164"/>
      <c r="K356" s="164"/>
      <c r="L356" s="164"/>
      <c r="M356" s="164"/>
      <c r="N356" s="164"/>
      <c r="O356" s="164"/>
      <c r="P356" s="164"/>
      <c r="Q356" s="164"/>
      <c r="R356" s="164"/>
      <c r="S356" s="164"/>
    </row>
    <row r="357" spans="7:19">
      <c r="G357" s="164"/>
      <c r="H357" s="164"/>
      <c r="I357" s="164"/>
      <c r="J357" s="164"/>
      <c r="K357" s="164"/>
      <c r="L357" s="164"/>
      <c r="M357" s="164"/>
      <c r="N357" s="164"/>
      <c r="O357" s="164"/>
      <c r="P357" s="164"/>
      <c r="Q357" s="164"/>
      <c r="R357" s="164"/>
      <c r="S357" s="164"/>
    </row>
    <row r="358" spans="7:19">
      <c r="G358" s="164"/>
      <c r="H358" s="164"/>
      <c r="I358" s="164"/>
      <c r="J358" s="164"/>
      <c r="K358" s="164"/>
      <c r="L358" s="164"/>
      <c r="M358" s="164"/>
      <c r="N358" s="164"/>
      <c r="O358" s="164"/>
      <c r="P358" s="164"/>
      <c r="Q358" s="164"/>
      <c r="R358" s="164"/>
      <c r="S358" s="164"/>
    </row>
    <row r="359" spans="7:19">
      <c r="G359" s="164"/>
      <c r="H359" s="164"/>
      <c r="I359" s="164"/>
      <c r="J359" s="164"/>
      <c r="K359" s="164"/>
      <c r="L359" s="164"/>
      <c r="M359" s="164"/>
      <c r="N359" s="164"/>
      <c r="O359" s="164"/>
      <c r="P359" s="164"/>
      <c r="Q359" s="164"/>
      <c r="R359" s="164"/>
      <c r="S359" s="164"/>
    </row>
    <row r="360" spans="7:19">
      <c r="G360" s="164"/>
      <c r="H360" s="164"/>
      <c r="I360" s="164"/>
      <c r="J360" s="164"/>
      <c r="K360" s="164"/>
      <c r="L360" s="164"/>
      <c r="M360" s="164"/>
      <c r="N360" s="164"/>
      <c r="O360" s="164"/>
      <c r="P360" s="164"/>
      <c r="Q360" s="164"/>
      <c r="R360" s="164"/>
      <c r="S360" s="164"/>
    </row>
    <row r="361" spans="7:19">
      <c r="G361" s="164"/>
      <c r="H361" s="164"/>
      <c r="I361" s="164"/>
      <c r="J361" s="164"/>
      <c r="K361" s="164"/>
      <c r="L361" s="164"/>
      <c r="M361" s="164"/>
      <c r="N361" s="164"/>
      <c r="O361" s="164"/>
      <c r="P361" s="164"/>
      <c r="Q361" s="164"/>
      <c r="R361" s="164"/>
      <c r="S361" s="164"/>
    </row>
    <row r="362" spans="7:19">
      <c r="G362" s="164"/>
      <c r="H362" s="164"/>
      <c r="I362" s="164"/>
      <c r="J362" s="164"/>
      <c r="K362" s="164"/>
      <c r="L362" s="164"/>
      <c r="M362" s="164"/>
      <c r="N362" s="164"/>
      <c r="O362" s="164"/>
      <c r="P362" s="164"/>
      <c r="Q362" s="164"/>
      <c r="R362" s="164"/>
      <c r="S362" s="164"/>
    </row>
    <row r="363" spans="7:19">
      <c r="G363" s="164"/>
      <c r="H363" s="164"/>
      <c r="I363" s="164"/>
      <c r="J363" s="164"/>
      <c r="K363" s="164"/>
      <c r="L363" s="164"/>
      <c r="M363" s="164"/>
      <c r="N363" s="164"/>
      <c r="O363" s="164"/>
      <c r="P363" s="164"/>
      <c r="Q363" s="164"/>
      <c r="R363" s="164"/>
      <c r="S363" s="164"/>
    </row>
    <row r="364" spans="7:19">
      <c r="G364" s="164"/>
      <c r="H364" s="164"/>
      <c r="I364" s="164"/>
      <c r="J364" s="164"/>
      <c r="K364" s="164"/>
      <c r="L364" s="164"/>
      <c r="M364" s="164"/>
      <c r="N364" s="164"/>
      <c r="O364" s="164"/>
      <c r="P364" s="164"/>
      <c r="Q364" s="164"/>
      <c r="R364" s="164"/>
      <c r="S364" s="164"/>
    </row>
    <row r="365" spans="7:19">
      <c r="G365" s="164"/>
      <c r="H365" s="164"/>
      <c r="I365" s="164"/>
      <c r="J365" s="164"/>
      <c r="K365" s="164"/>
      <c r="L365" s="164"/>
      <c r="M365" s="164"/>
      <c r="N365" s="164"/>
      <c r="O365" s="164"/>
      <c r="P365" s="164"/>
      <c r="Q365" s="164"/>
      <c r="R365" s="164"/>
      <c r="S365" s="164"/>
    </row>
    <row r="366" spans="7:19">
      <c r="G366" s="164"/>
      <c r="H366" s="164"/>
      <c r="I366" s="164"/>
      <c r="J366" s="164"/>
      <c r="K366" s="164"/>
      <c r="L366" s="164"/>
      <c r="M366" s="164"/>
      <c r="N366" s="164"/>
      <c r="O366" s="164"/>
      <c r="P366" s="164"/>
      <c r="Q366" s="164"/>
      <c r="R366" s="164"/>
      <c r="S366" s="164"/>
    </row>
    <row r="367" spans="7:19">
      <c r="G367" s="164"/>
      <c r="H367" s="164"/>
      <c r="I367" s="164"/>
      <c r="J367" s="164"/>
      <c r="K367" s="164"/>
      <c r="L367" s="164"/>
      <c r="M367" s="164"/>
      <c r="N367" s="164"/>
      <c r="O367" s="164"/>
      <c r="P367" s="164"/>
      <c r="Q367" s="164"/>
      <c r="R367" s="164"/>
      <c r="S367" s="164"/>
    </row>
    <row r="368" spans="7:19">
      <c r="G368" s="164"/>
      <c r="H368" s="164"/>
      <c r="I368" s="164"/>
      <c r="J368" s="164"/>
      <c r="K368" s="164"/>
      <c r="L368" s="164"/>
      <c r="M368" s="164"/>
      <c r="N368" s="164"/>
      <c r="O368" s="164"/>
      <c r="P368" s="164"/>
      <c r="Q368" s="164"/>
      <c r="R368" s="164"/>
      <c r="S368" s="164"/>
    </row>
    <row r="369" spans="7:19">
      <c r="G369" s="164"/>
      <c r="H369" s="164"/>
      <c r="I369" s="164"/>
      <c r="J369" s="164"/>
      <c r="K369" s="164"/>
      <c r="L369" s="164"/>
      <c r="M369" s="164"/>
      <c r="N369" s="164"/>
      <c r="O369" s="164"/>
      <c r="P369" s="164"/>
      <c r="Q369" s="164"/>
      <c r="R369" s="164"/>
      <c r="S369" s="164"/>
    </row>
    <row r="370" spans="7:19">
      <c r="G370" s="164"/>
      <c r="H370" s="164"/>
      <c r="I370" s="164"/>
      <c r="J370" s="164"/>
      <c r="K370" s="164"/>
      <c r="L370" s="164"/>
      <c r="M370" s="164"/>
      <c r="N370" s="164"/>
      <c r="O370" s="164"/>
      <c r="P370" s="164"/>
      <c r="Q370" s="164"/>
      <c r="R370" s="164"/>
      <c r="S370" s="164"/>
    </row>
    <row r="371" spans="7:19">
      <c r="G371" s="164"/>
      <c r="H371" s="164"/>
      <c r="I371" s="164"/>
      <c r="J371" s="164"/>
      <c r="K371" s="164"/>
      <c r="L371" s="164"/>
      <c r="M371" s="164"/>
      <c r="N371" s="164"/>
      <c r="O371" s="164"/>
      <c r="P371" s="164"/>
      <c r="Q371" s="164"/>
      <c r="R371" s="164"/>
      <c r="S371" s="164"/>
    </row>
    <row r="372" spans="7:19">
      <c r="G372" s="164"/>
      <c r="H372" s="164"/>
      <c r="I372" s="164"/>
      <c r="J372" s="164"/>
      <c r="K372" s="164"/>
      <c r="L372" s="164"/>
      <c r="M372" s="164"/>
      <c r="N372" s="164"/>
      <c r="O372" s="164"/>
      <c r="P372" s="164"/>
      <c r="Q372" s="164"/>
      <c r="R372" s="164"/>
      <c r="S372" s="164"/>
    </row>
    <row r="373" spans="7:19">
      <c r="G373" s="164"/>
      <c r="H373" s="164"/>
      <c r="I373" s="164"/>
      <c r="J373" s="164"/>
      <c r="K373" s="164"/>
      <c r="L373" s="164"/>
      <c r="M373" s="164"/>
      <c r="N373" s="164"/>
      <c r="O373" s="164"/>
      <c r="P373" s="164"/>
      <c r="Q373" s="164"/>
      <c r="R373" s="164"/>
      <c r="S373" s="164"/>
    </row>
    <row r="374" spans="7:19">
      <c r="G374" s="164"/>
      <c r="H374" s="164"/>
      <c r="I374" s="164"/>
      <c r="J374" s="164"/>
      <c r="K374" s="164"/>
      <c r="L374" s="164"/>
      <c r="M374" s="164"/>
      <c r="N374" s="164"/>
      <c r="O374" s="164"/>
      <c r="P374" s="164"/>
      <c r="Q374" s="164"/>
      <c r="R374" s="164"/>
      <c r="S374" s="164"/>
    </row>
    <row r="375" spans="7:19">
      <c r="G375" s="164"/>
      <c r="H375" s="164"/>
      <c r="I375" s="164"/>
      <c r="J375" s="164"/>
      <c r="K375" s="164"/>
      <c r="L375" s="164"/>
      <c r="M375" s="164"/>
      <c r="N375" s="164"/>
      <c r="O375" s="164"/>
      <c r="P375" s="164"/>
      <c r="Q375" s="164"/>
      <c r="R375" s="164"/>
      <c r="S375" s="164"/>
    </row>
    <row r="376" spans="7:19">
      <c r="G376" s="164"/>
      <c r="H376" s="164"/>
      <c r="I376" s="164"/>
      <c r="J376" s="164"/>
      <c r="K376" s="164"/>
      <c r="L376" s="164"/>
      <c r="M376" s="164"/>
      <c r="N376" s="164"/>
      <c r="O376" s="164"/>
      <c r="P376" s="164"/>
      <c r="Q376" s="164"/>
      <c r="R376" s="164"/>
      <c r="S376" s="164"/>
    </row>
    <row r="377" spans="7:19">
      <c r="G377" s="164"/>
      <c r="H377" s="164"/>
      <c r="I377" s="164"/>
      <c r="J377" s="164"/>
      <c r="K377" s="164"/>
      <c r="L377" s="164"/>
      <c r="M377" s="164"/>
      <c r="N377" s="164"/>
      <c r="O377" s="164"/>
      <c r="P377" s="164"/>
      <c r="Q377" s="164"/>
      <c r="R377" s="164"/>
      <c r="S377" s="164"/>
    </row>
    <row r="378" spans="7:19">
      <c r="G378" s="164"/>
      <c r="H378" s="164"/>
      <c r="I378" s="164"/>
      <c r="J378" s="164"/>
      <c r="K378" s="164"/>
      <c r="L378" s="164"/>
      <c r="M378" s="164"/>
      <c r="N378" s="164"/>
      <c r="O378" s="164"/>
      <c r="P378" s="164"/>
      <c r="Q378" s="164"/>
      <c r="R378" s="164"/>
      <c r="S378" s="164"/>
    </row>
    <row r="379" spans="7:19">
      <c r="G379" s="164"/>
      <c r="H379" s="164"/>
      <c r="I379" s="164"/>
      <c r="J379" s="164"/>
      <c r="K379" s="164"/>
      <c r="L379" s="164"/>
      <c r="M379" s="164"/>
      <c r="N379" s="164"/>
      <c r="O379" s="164"/>
      <c r="P379" s="164"/>
      <c r="Q379" s="164"/>
      <c r="R379" s="164"/>
      <c r="S379" s="164"/>
    </row>
    <row r="380" spans="7:19">
      <c r="G380" s="164"/>
      <c r="H380" s="164"/>
      <c r="I380" s="164"/>
      <c r="J380" s="164"/>
      <c r="K380" s="164"/>
      <c r="L380" s="164"/>
      <c r="M380" s="164"/>
      <c r="N380" s="164"/>
      <c r="O380" s="164"/>
      <c r="P380" s="164"/>
      <c r="Q380" s="164"/>
      <c r="R380" s="164"/>
      <c r="S380" s="164"/>
    </row>
    <row r="381" spans="7:19">
      <c r="G381" s="164"/>
      <c r="H381" s="164"/>
      <c r="I381" s="164"/>
      <c r="J381" s="164"/>
      <c r="K381" s="164"/>
      <c r="L381" s="164"/>
      <c r="M381" s="164"/>
      <c r="N381" s="164"/>
      <c r="O381" s="164"/>
      <c r="P381" s="164"/>
      <c r="Q381" s="164"/>
      <c r="R381" s="164"/>
      <c r="S381" s="164"/>
    </row>
    <row r="382" spans="7:19">
      <c r="G382" s="164"/>
      <c r="H382" s="164"/>
      <c r="I382" s="164"/>
      <c r="J382" s="164"/>
      <c r="K382" s="164"/>
      <c r="L382" s="164"/>
      <c r="M382" s="164"/>
      <c r="N382" s="164"/>
      <c r="O382" s="164"/>
      <c r="P382" s="164"/>
      <c r="Q382" s="164"/>
      <c r="R382" s="164"/>
      <c r="S382" s="164"/>
    </row>
    <row r="383" spans="7:19">
      <c r="G383" s="164"/>
      <c r="H383" s="164"/>
      <c r="I383" s="164"/>
      <c r="J383" s="164"/>
      <c r="K383" s="164"/>
      <c r="L383" s="164"/>
      <c r="M383" s="164"/>
      <c r="N383" s="164"/>
      <c r="O383" s="164"/>
      <c r="P383" s="164"/>
      <c r="Q383" s="164"/>
      <c r="R383" s="164"/>
      <c r="S383" s="164"/>
    </row>
    <row r="384" spans="7:19">
      <c r="G384" s="164"/>
      <c r="H384" s="164"/>
      <c r="I384" s="164"/>
      <c r="J384" s="164"/>
      <c r="K384" s="164"/>
      <c r="L384" s="164"/>
      <c r="M384" s="164"/>
      <c r="N384" s="164"/>
      <c r="O384" s="164"/>
      <c r="P384" s="164"/>
      <c r="Q384" s="164"/>
      <c r="R384" s="164"/>
      <c r="S384" s="164"/>
    </row>
    <row r="385" spans="7:19">
      <c r="G385" s="164"/>
      <c r="H385" s="164"/>
      <c r="I385" s="164"/>
      <c r="J385" s="164"/>
      <c r="K385" s="164"/>
      <c r="L385" s="164"/>
      <c r="M385" s="164"/>
      <c r="N385" s="164"/>
      <c r="O385" s="164"/>
      <c r="P385" s="164"/>
      <c r="Q385" s="164"/>
      <c r="R385" s="164"/>
      <c r="S385" s="164"/>
    </row>
    <row r="386" spans="7:19">
      <c r="G386" s="164"/>
      <c r="H386" s="164"/>
      <c r="I386" s="164"/>
      <c r="J386" s="164"/>
      <c r="K386" s="164"/>
      <c r="L386" s="164"/>
      <c r="M386" s="164"/>
      <c r="N386" s="164"/>
      <c r="O386" s="164"/>
      <c r="P386" s="164"/>
      <c r="Q386" s="164"/>
      <c r="R386" s="164"/>
      <c r="S386" s="164"/>
    </row>
    <row r="387" spans="7:19">
      <c r="G387" s="164"/>
      <c r="H387" s="164"/>
      <c r="I387" s="164"/>
      <c r="J387" s="164"/>
      <c r="K387" s="164"/>
      <c r="L387" s="164"/>
      <c r="M387" s="164"/>
      <c r="N387" s="164"/>
      <c r="O387" s="164"/>
      <c r="P387" s="164"/>
      <c r="Q387" s="164"/>
      <c r="R387" s="164"/>
      <c r="S387" s="164"/>
    </row>
    <row r="388" spans="7:19">
      <c r="G388" s="164"/>
      <c r="H388" s="164"/>
      <c r="I388" s="164"/>
      <c r="J388" s="164"/>
      <c r="K388" s="164"/>
      <c r="L388" s="164"/>
      <c r="M388" s="164"/>
      <c r="N388" s="164"/>
      <c r="O388" s="164"/>
      <c r="P388" s="164"/>
      <c r="Q388" s="164"/>
      <c r="R388" s="164"/>
      <c r="S388" s="164"/>
    </row>
    <row r="389" spans="7:19">
      <c r="G389" s="164"/>
      <c r="H389" s="164"/>
      <c r="I389" s="164"/>
      <c r="J389" s="164"/>
      <c r="K389" s="164"/>
      <c r="L389" s="164"/>
      <c r="M389" s="164"/>
      <c r="N389" s="164"/>
      <c r="O389" s="164"/>
      <c r="P389" s="164"/>
      <c r="Q389" s="164"/>
      <c r="R389" s="164"/>
      <c r="S389" s="164"/>
    </row>
    <row r="390" spans="7:19">
      <c r="G390" s="164"/>
      <c r="H390" s="164"/>
      <c r="I390" s="164"/>
      <c r="J390" s="164"/>
      <c r="K390" s="164"/>
      <c r="L390" s="164"/>
      <c r="M390" s="164"/>
      <c r="N390" s="164"/>
      <c r="O390" s="164"/>
      <c r="P390" s="164"/>
      <c r="Q390" s="164"/>
      <c r="R390" s="164"/>
      <c r="S390" s="164"/>
    </row>
    <row r="391" spans="7:19">
      <c r="G391" s="164"/>
      <c r="H391" s="164"/>
      <c r="I391" s="164"/>
      <c r="J391" s="164"/>
      <c r="K391" s="164"/>
      <c r="L391" s="164"/>
      <c r="M391" s="164"/>
      <c r="N391" s="164"/>
      <c r="O391" s="164"/>
      <c r="P391" s="164"/>
      <c r="Q391" s="164"/>
      <c r="R391" s="164"/>
      <c r="S391" s="164"/>
    </row>
    <row r="392" spans="7:19">
      <c r="G392" s="164"/>
      <c r="H392" s="164"/>
      <c r="I392" s="164"/>
      <c r="J392" s="164"/>
      <c r="K392" s="164"/>
      <c r="L392" s="164"/>
      <c r="M392" s="164"/>
      <c r="N392" s="164"/>
      <c r="O392" s="164"/>
      <c r="P392" s="164"/>
      <c r="Q392" s="164"/>
      <c r="R392" s="164"/>
      <c r="S392" s="164"/>
    </row>
    <row r="393" spans="7:19">
      <c r="G393" s="164"/>
      <c r="H393" s="164"/>
      <c r="I393" s="164"/>
      <c r="J393" s="164"/>
      <c r="K393" s="164"/>
      <c r="L393" s="164"/>
      <c r="M393" s="164"/>
      <c r="N393" s="164"/>
      <c r="O393" s="164"/>
      <c r="P393" s="164"/>
      <c r="Q393" s="164"/>
      <c r="R393" s="164"/>
      <c r="S393" s="164"/>
    </row>
    <row r="394" spans="7:19">
      <c r="G394" s="164"/>
      <c r="H394" s="164"/>
      <c r="I394" s="164"/>
      <c r="J394" s="164"/>
      <c r="K394" s="164"/>
      <c r="L394" s="164"/>
      <c r="M394" s="164"/>
      <c r="N394" s="164"/>
      <c r="O394" s="164"/>
      <c r="P394" s="164"/>
      <c r="Q394" s="164"/>
      <c r="R394" s="164"/>
      <c r="S394" s="164"/>
    </row>
    <row r="395" spans="7:19">
      <c r="G395" s="164"/>
      <c r="H395" s="164"/>
      <c r="I395" s="164"/>
      <c r="J395" s="164"/>
      <c r="K395" s="164"/>
      <c r="L395" s="164"/>
      <c r="M395" s="164"/>
      <c r="N395" s="164"/>
      <c r="O395" s="164"/>
      <c r="P395" s="164"/>
      <c r="Q395" s="164"/>
      <c r="R395" s="164"/>
      <c r="S395" s="164"/>
    </row>
    <row r="396" spans="7:19">
      <c r="G396" s="164"/>
      <c r="H396" s="164"/>
      <c r="I396" s="164"/>
      <c r="J396" s="164"/>
      <c r="K396" s="164"/>
      <c r="L396" s="164"/>
      <c r="M396" s="164"/>
      <c r="N396" s="164"/>
      <c r="O396" s="164"/>
      <c r="P396" s="164"/>
      <c r="Q396" s="164"/>
      <c r="R396" s="164"/>
      <c r="S396" s="164"/>
    </row>
    <row r="397" spans="7:19">
      <c r="G397" s="164"/>
      <c r="H397" s="164"/>
      <c r="I397" s="164"/>
      <c r="J397" s="164"/>
      <c r="K397" s="164"/>
      <c r="L397" s="164"/>
      <c r="M397" s="164"/>
      <c r="N397" s="164"/>
      <c r="O397" s="164"/>
      <c r="P397" s="164"/>
      <c r="Q397" s="164"/>
      <c r="R397" s="164"/>
      <c r="S397" s="164"/>
    </row>
    <row r="398" spans="7:19">
      <c r="G398" s="164"/>
      <c r="H398" s="164"/>
      <c r="I398" s="164"/>
      <c r="J398" s="164"/>
      <c r="K398" s="164"/>
      <c r="L398" s="164"/>
      <c r="M398" s="164"/>
      <c r="N398" s="164"/>
      <c r="O398" s="164"/>
      <c r="P398" s="164"/>
      <c r="Q398" s="164"/>
      <c r="R398" s="164"/>
      <c r="S398" s="164"/>
    </row>
    <row r="399" spans="7:19">
      <c r="G399" s="164"/>
      <c r="H399" s="164"/>
      <c r="I399" s="164"/>
      <c r="J399" s="164"/>
      <c r="K399" s="164"/>
      <c r="L399" s="164"/>
      <c r="M399" s="164"/>
      <c r="N399" s="164"/>
      <c r="O399" s="164"/>
      <c r="P399" s="164"/>
      <c r="Q399" s="164"/>
      <c r="R399" s="164"/>
      <c r="S399" s="164"/>
    </row>
    <row r="400" spans="7:19">
      <c r="G400" s="164"/>
      <c r="H400" s="164"/>
      <c r="I400" s="164"/>
      <c r="J400" s="164"/>
      <c r="K400" s="164"/>
      <c r="L400" s="164"/>
      <c r="M400" s="164"/>
      <c r="N400" s="164"/>
      <c r="O400" s="164"/>
      <c r="P400" s="164"/>
      <c r="Q400" s="164"/>
      <c r="R400" s="164"/>
      <c r="S400" s="164"/>
    </row>
    <row r="401" spans="7:19">
      <c r="G401" s="164"/>
      <c r="H401" s="164"/>
      <c r="I401" s="164"/>
      <c r="J401" s="164"/>
      <c r="K401" s="164"/>
      <c r="L401" s="164"/>
      <c r="M401" s="164"/>
      <c r="N401" s="164"/>
      <c r="O401" s="164"/>
      <c r="P401" s="164"/>
      <c r="Q401" s="164"/>
      <c r="R401" s="164"/>
      <c r="S401" s="164"/>
    </row>
    <row r="402" spans="7:19">
      <c r="G402" s="164"/>
      <c r="H402" s="164"/>
      <c r="I402" s="164"/>
      <c r="J402" s="164"/>
      <c r="K402" s="164"/>
      <c r="L402" s="164"/>
      <c r="M402" s="164"/>
      <c r="N402" s="164"/>
      <c r="O402" s="164"/>
      <c r="P402" s="164"/>
      <c r="Q402" s="164"/>
      <c r="R402" s="164"/>
      <c r="S402" s="164"/>
    </row>
    <row r="403" spans="7:19">
      <c r="G403" s="164"/>
      <c r="H403" s="164"/>
      <c r="I403" s="164"/>
      <c r="J403" s="164"/>
      <c r="K403" s="164"/>
      <c r="L403" s="164"/>
      <c r="M403" s="164"/>
      <c r="N403" s="164"/>
      <c r="O403" s="164"/>
      <c r="P403" s="164"/>
      <c r="Q403" s="164"/>
      <c r="R403" s="164"/>
      <c r="S403" s="164"/>
    </row>
    <row r="404" spans="7:19">
      <c r="G404" s="164"/>
      <c r="H404" s="164"/>
      <c r="I404" s="164"/>
      <c r="J404" s="164"/>
      <c r="K404" s="164"/>
      <c r="L404" s="164"/>
      <c r="M404" s="164"/>
      <c r="N404" s="164"/>
      <c r="O404" s="164"/>
      <c r="P404" s="164"/>
      <c r="Q404" s="164"/>
      <c r="R404" s="164"/>
      <c r="S404" s="164"/>
    </row>
    <row r="405" spans="7:19">
      <c r="G405" s="164"/>
      <c r="H405" s="164"/>
      <c r="I405" s="164"/>
      <c r="J405" s="164"/>
      <c r="K405" s="164"/>
      <c r="L405" s="164"/>
      <c r="M405" s="164"/>
      <c r="N405" s="164"/>
      <c r="O405" s="164"/>
      <c r="P405" s="164"/>
      <c r="Q405" s="164"/>
      <c r="R405" s="164"/>
      <c r="S405" s="164"/>
    </row>
    <row r="406" spans="7:19">
      <c r="G406" s="164"/>
      <c r="H406" s="164"/>
      <c r="I406" s="164"/>
      <c r="J406" s="164"/>
      <c r="K406" s="164"/>
      <c r="L406" s="164"/>
      <c r="M406" s="164"/>
      <c r="N406" s="164"/>
      <c r="O406" s="164"/>
      <c r="P406" s="164"/>
      <c r="Q406" s="164"/>
      <c r="R406" s="164"/>
      <c r="S406" s="164"/>
    </row>
    <row r="407" spans="7:19">
      <c r="G407" s="164"/>
      <c r="H407" s="164"/>
      <c r="I407" s="164"/>
      <c r="J407" s="164"/>
      <c r="K407" s="164"/>
      <c r="L407" s="164"/>
      <c r="M407" s="164"/>
      <c r="N407" s="164"/>
      <c r="O407" s="164"/>
      <c r="P407" s="164"/>
      <c r="Q407" s="164"/>
      <c r="R407" s="164"/>
      <c r="S407" s="164"/>
    </row>
    <row r="408" spans="7:19">
      <c r="G408" s="164"/>
      <c r="H408" s="164"/>
      <c r="I408" s="164"/>
      <c r="J408" s="164"/>
      <c r="K408" s="164"/>
      <c r="L408" s="164"/>
      <c r="M408" s="164"/>
      <c r="N408" s="164"/>
      <c r="O408" s="164"/>
      <c r="P408" s="164"/>
      <c r="Q408" s="164"/>
      <c r="R408" s="164"/>
      <c r="S408" s="164"/>
    </row>
    <row r="409" spans="7:19">
      <c r="G409" s="164"/>
      <c r="H409" s="164"/>
      <c r="I409" s="164"/>
      <c r="J409" s="164"/>
      <c r="K409" s="164"/>
      <c r="L409" s="164"/>
      <c r="M409" s="164"/>
      <c r="N409" s="164"/>
      <c r="O409" s="164"/>
      <c r="P409" s="164"/>
      <c r="Q409" s="164"/>
      <c r="R409" s="164"/>
      <c r="S409" s="164"/>
    </row>
    <row r="410" spans="7:19">
      <c r="G410" s="164"/>
      <c r="H410" s="164"/>
      <c r="I410" s="164"/>
      <c r="J410" s="164"/>
      <c r="K410" s="164"/>
      <c r="L410" s="164"/>
      <c r="M410" s="164"/>
      <c r="N410" s="164"/>
      <c r="O410" s="164"/>
      <c r="P410" s="164"/>
      <c r="Q410" s="164"/>
      <c r="R410" s="164"/>
      <c r="S410" s="164"/>
    </row>
    <row r="411" spans="7:19">
      <c r="G411" s="164"/>
      <c r="H411" s="164"/>
      <c r="I411" s="164"/>
      <c r="J411" s="164"/>
      <c r="K411" s="164"/>
      <c r="L411" s="164"/>
      <c r="M411" s="164"/>
      <c r="N411" s="164"/>
      <c r="O411" s="164"/>
      <c r="P411" s="164"/>
      <c r="Q411" s="164"/>
      <c r="R411" s="164"/>
      <c r="S411" s="164"/>
    </row>
    <row r="412" spans="7:19">
      <c r="G412" s="164"/>
      <c r="H412" s="164"/>
      <c r="I412" s="164"/>
      <c r="J412" s="164"/>
      <c r="K412" s="164"/>
      <c r="L412" s="164"/>
      <c r="M412" s="164"/>
      <c r="N412" s="164"/>
      <c r="O412" s="164"/>
      <c r="P412" s="164"/>
      <c r="Q412" s="164"/>
      <c r="R412" s="164"/>
      <c r="S412" s="164"/>
    </row>
    <row r="413" spans="7:19">
      <c r="G413" s="164"/>
      <c r="H413" s="164"/>
      <c r="I413" s="164"/>
      <c r="J413" s="164"/>
      <c r="K413" s="164"/>
      <c r="L413" s="164"/>
      <c r="M413" s="164"/>
      <c r="N413" s="164"/>
      <c r="O413" s="164"/>
      <c r="P413" s="164"/>
      <c r="Q413" s="164"/>
      <c r="R413" s="164"/>
      <c r="S413" s="164"/>
    </row>
    <row r="414" spans="7:19">
      <c r="G414" s="164"/>
      <c r="H414" s="164"/>
      <c r="I414" s="164"/>
      <c r="J414" s="164"/>
      <c r="K414" s="164"/>
      <c r="L414" s="164"/>
      <c r="M414" s="164"/>
      <c r="N414" s="164"/>
      <c r="O414" s="164"/>
      <c r="P414" s="164"/>
      <c r="Q414" s="164"/>
      <c r="R414" s="164"/>
      <c r="S414" s="164"/>
    </row>
    <row r="415" spans="7:19">
      <c r="G415" s="164"/>
      <c r="H415" s="164"/>
      <c r="I415" s="164"/>
      <c r="J415" s="164"/>
      <c r="K415" s="164"/>
      <c r="L415" s="164"/>
      <c r="M415" s="164"/>
      <c r="N415" s="164"/>
      <c r="O415" s="164"/>
      <c r="P415" s="164"/>
      <c r="Q415" s="164"/>
      <c r="R415" s="164"/>
      <c r="S415" s="164"/>
    </row>
    <row r="416" spans="7:19">
      <c r="G416" s="164"/>
      <c r="H416" s="164"/>
      <c r="I416" s="164"/>
      <c r="J416" s="164"/>
      <c r="K416" s="164"/>
      <c r="L416" s="164"/>
      <c r="M416" s="164"/>
      <c r="N416" s="164"/>
      <c r="O416" s="164"/>
      <c r="P416" s="164"/>
      <c r="Q416" s="164"/>
      <c r="R416" s="164"/>
      <c r="S416" s="164"/>
    </row>
    <row r="417" spans="7:19">
      <c r="G417" s="164"/>
      <c r="H417" s="164"/>
      <c r="I417" s="164"/>
      <c r="J417" s="164"/>
      <c r="K417" s="164"/>
      <c r="L417" s="164"/>
      <c r="M417" s="164"/>
      <c r="N417" s="164"/>
      <c r="O417" s="164"/>
      <c r="P417" s="164"/>
      <c r="Q417" s="164"/>
      <c r="R417" s="164"/>
      <c r="S417" s="164"/>
    </row>
    <row r="418" spans="7:19">
      <c r="G418" s="164"/>
      <c r="H418" s="164"/>
      <c r="I418" s="164"/>
      <c r="J418" s="164"/>
      <c r="K418" s="164"/>
      <c r="L418" s="164"/>
      <c r="M418" s="164"/>
      <c r="N418" s="164"/>
      <c r="O418" s="164"/>
      <c r="P418" s="164"/>
      <c r="Q418" s="164"/>
      <c r="R418" s="164"/>
      <c r="S418" s="164"/>
    </row>
    <row r="419" spans="7:19">
      <c r="G419" s="164"/>
      <c r="H419" s="164"/>
      <c r="I419" s="164"/>
      <c r="J419" s="164"/>
      <c r="K419" s="164"/>
      <c r="L419" s="164"/>
      <c r="M419" s="164"/>
      <c r="N419" s="164"/>
      <c r="O419" s="164"/>
      <c r="P419" s="164"/>
      <c r="Q419" s="164"/>
      <c r="R419" s="164"/>
      <c r="S419" s="164"/>
    </row>
    <row r="420" spans="7:19">
      <c r="G420" s="164"/>
      <c r="H420" s="164"/>
      <c r="I420" s="164"/>
      <c r="J420" s="164"/>
      <c r="K420" s="164"/>
      <c r="L420" s="164"/>
      <c r="M420" s="164"/>
      <c r="N420" s="164"/>
      <c r="O420" s="164"/>
      <c r="P420" s="164"/>
      <c r="Q420" s="164"/>
      <c r="R420" s="164"/>
      <c r="S420" s="164"/>
    </row>
    <row r="421" spans="7:19">
      <c r="G421" s="164"/>
      <c r="H421" s="164"/>
      <c r="I421" s="164"/>
      <c r="J421" s="164"/>
      <c r="K421" s="164"/>
      <c r="L421" s="164"/>
      <c r="M421" s="164"/>
      <c r="N421" s="164"/>
      <c r="O421" s="164"/>
      <c r="P421" s="164"/>
      <c r="Q421" s="164"/>
      <c r="R421" s="164"/>
      <c r="S421" s="164"/>
    </row>
    <row r="422" spans="7:19">
      <c r="G422" s="164"/>
      <c r="H422" s="164"/>
      <c r="I422" s="164"/>
      <c r="J422" s="164"/>
      <c r="K422" s="164"/>
      <c r="L422" s="164"/>
      <c r="M422" s="164"/>
      <c r="N422" s="164"/>
      <c r="O422" s="164"/>
      <c r="P422" s="164"/>
      <c r="Q422" s="164"/>
      <c r="R422" s="164"/>
      <c r="S422" s="164"/>
    </row>
    <row r="423" spans="7:19">
      <c r="G423" s="164"/>
      <c r="H423" s="164"/>
      <c r="I423" s="164"/>
      <c r="J423" s="164"/>
      <c r="K423" s="164"/>
      <c r="L423" s="164"/>
      <c r="M423" s="164"/>
      <c r="N423" s="164"/>
      <c r="O423" s="164"/>
      <c r="P423" s="164"/>
      <c r="Q423" s="164"/>
      <c r="R423" s="164"/>
      <c r="S423" s="164"/>
    </row>
    <row r="424" spans="7:19">
      <c r="G424" s="164"/>
      <c r="H424" s="164"/>
      <c r="I424" s="164"/>
      <c r="J424" s="164"/>
      <c r="K424" s="164"/>
      <c r="L424" s="164"/>
      <c r="M424" s="164"/>
      <c r="N424" s="164"/>
      <c r="O424" s="164"/>
      <c r="P424" s="164"/>
      <c r="Q424" s="164"/>
      <c r="R424" s="164"/>
      <c r="S424" s="164"/>
    </row>
    <row r="425" spans="7:19">
      <c r="G425" s="164"/>
      <c r="H425" s="164"/>
      <c r="I425" s="164"/>
      <c r="J425" s="164"/>
      <c r="K425" s="164"/>
      <c r="L425" s="164"/>
      <c r="M425" s="164"/>
      <c r="N425" s="164"/>
      <c r="O425" s="164"/>
      <c r="P425" s="164"/>
      <c r="Q425" s="164"/>
      <c r="R425" s="164"/>
      <c r="S425" s="164"/>
    </row>
    <row r="426" spans="7:19">
      <c r="G426" s="164"/>
      <c r="H426" s="164"/>
      <c r="I426" s="164"/>
      <c r="J426" s="164"/>
      <c r="K426" s="164"/>
      <c r="L426" s="164"/>
      <c r="M426" s="164"/>
      <c r="N426" s="164"/>
      <c r="O426" s="164"/>
      <c r="P426" s="164"/>
      <c r="Q426" s="164"/>
      <c r="R426" s="164"/>
      <c r="S426" s="164"/>
    </row>
    <row r="427" spans="7:19">
      <c r="G427" s="164"/>
      <c r="H427" s="164"/>
      <c r="I427" s="164"/>
      <c r="J427" s="164"/>
      <c r="K427" s="164"/>
      <c r="L427" s="164"/>
      <c r="M427" s="164"/>
      <c r="N427" s="164"/>
      <c r="O427" s="164"/>
      <c r="P427" s="164"/>
      <c r="Q427" s="164"/>
      <c r="R427" s="164"/>
      <c r="S427" s="164"/>
    </row>
    <row r="428" spans="7:19">
      <c r="G428" s="164"/>
      <c r="H428" s="164"/>
      <c r="I428" s="164"/>
      <c r="J428" s="164"/>
      <c r="K428" s="164"/>
      <c r="L428" s="164"/>
      <c r="M428" s="164"/>
      <c r="N428" s="164"/>
      <c r="O428" s="164"/>
      <c r="P428" s="164"/>
      <c r="Q428" s="164"/>
      <c r="R428" s="164"/>
      <c r="S428" s="164"/>
    </row>
    <row r="429" spans="7:19">
      <c r="G429" s="164"/>
      <c r="H429" s="164"/>
      <c r="I429" s="164"/>
      <c r="J429" s="164"/>
      <c r="K429" s="164"/>
      <c r="L429" s="164"/>
      <c r="M429" s="164"/>
      <c r="N429" s="164"/>
      <c r="O429" s="164"/>
      <c r="P429" s="164"/>
      <c r="Q429" s="164"/>
      <c r="R429" s="164"/>
      <c r="S429" s="164"/>
    </row>
    <row r="430" spans="7:19">
      <c r="G430" s="164"/>
      <c r="H430" s="164"/>
      <c r="I430" s="164"/>
      <c r="J430" s="164"/>
      <c r="K430" s="164"/>
      <c r="L430" s="164"/>
      <c r="M430" s="164"/>
      <c r="N430" s="164"/>
      <c r="O430" s="164"/>
      <c r="P430" s="164"/>
      <c r="Q430" s="164"/>
      <c r="R430" s="164"/>
      <c r="S430" s="164"/>
    </row>
    <row r="431" spans="7:19">
      <c r="G431" s="164"/>
      <c r="H431" s="164"/>
      <c r="I431" s="164"/>
      <c r="J431" s="164"/>
      <c r="K431" s="164"/>
      <c r="L431" s="164"/>
      <c r="M431" s="164"/>
      <c r="N431" s="164"/>
      <c r="O431" s="164"/>
      <c r="P431" s="164"/>
      <c r="Q431" s="164"/>
      <c r="R431" s="164"/>
      <c r="S431" s="164"/>
    </row>
    <row r="432" spans="7:19">
      <c r="G432" s="164"/>
      <c r="H432" s="164"/>
      <c r="I432" s="164"/>
      <c r="J432" s="164"/>
      <c r="K432" s="164"/>
      <c r="L432" s="164"/>
      <c r="M432" s="164"/>
      <c r="N432" s="164"/>
      <c r="O432" s="164"/>
      <c r="P432" s="164"/>
      <c r="Q432" s="164"/>
      <c r="R432" s="164"/>
      <c r="S432" s="164"/>
    </row>
    <row r="433" spans="7:19">
      <c r="G433" s="164"/>
      <c r="H433" s="164"/>
      <c r="I433" s="164"/>
      <c r="J433" s="164"/>
      <c r="K433" s="164"/>
      <c r="L433" s="164"/>
      <c r="M433" s="164"/>
      <c r="N433" s="164"/>
      <c r="O433" s="164"/>
      <c r="P433" s="164"/>
      <c r="Q433" s="164"/>
      <c r="R433" s="164"/>
      <c r="S433" s="164"/>
    </row>
    <row r="434" spans="7:19">
      <c r="G434" s="164"/>
      <c r="H434" s="164"/>
      <c r="I434" s="164"/>
      <c r="J434" s="164"/>
      <c r="K434" s="164"/>
      <c r="L434" s="164"/>
      <c r="M434" s="164"/>
      <c r="N434" s="164"/>
      <c r="O434" s="164"/>
      <c r="P434" s="164"/>
      <c r="Q434" s="164"/>
      <c r="R434" s="164"/>
      <c r="S434" s="164"/>
    </row>
    <row r="435" spans="7:19">
      <c r="G435" s="164"/>
      <c r="H435" s="164"/>
      <c r="I435" s="164"/>
      <c r="J435" s="164"/>
      <c r="K435" s="164"/>
      <c r="L435" s="164"/>
      <c r="M435" s="164"/>
      <c r="N435" s="164"/>
      <c r="O435" s="164"/>
      <c r="P435" s="164"/>
      <c r="Q435" s="164"/>
      <c r="R435" s="164"/>
      <c r="S435" s="164"/>
    </row>
    <row r="436" spans="7:19">
      <c r="G436" s="164"/>
      <c r="H436" s="164"/>
      <c r="I436" s="164"/>
      <c r="J436" s="164"/>
      <c r="K436" s="164"/>
      <c r="L436" s="164"/>
      <c r="M436" s="164"/>
      <c r="N436" s="164"/>
      <c r="O436" s="164"/>
      <c r="P436" s="164"/>
      <c r="Q436" s="164"/>
      <c r="R436" s="164"/>
      <c r="S436" s="164"/>
    </row>
    <row r="437" spans="7:19">
      <c r="G437" s="164"/>
      <c r="H437" s="164"/>
      <c r="I437" s="164"/>
      <c r="J437" s="164"/>
      <c r="K437" s="164"/>
      <c r="L437" s="164"/>
      <c r="M437" s="164"/>
      <c r="N437" s="164"/>
      <c r="O437" s="164"/>
      <c r="P437" s="164"/>
      <c r="Q437" s="164"/>
      <c r="R437" s="164"/>
      <c r="S437" s="164"/>
    </row>
    <row r="438" spans="7:19">
      <c r="G438" s="164"/>
      <c r="H438" s="164"/>
      <c r="I438" s="164"/>
      <c r="J438" s="164"/>
      <c r="K438" s="164"/>
      <c r="L438" s="164"/>
      <c r="M438" s="164"/>
      <c r="N438" s="164"/>
      <c r="O438" s="164"/>
      <c r="P438" s="164"/>
      <c r="Q438" s="164"/>
      <c r="R438" s="164"/>
      <c r="S438" s="164"/>
    </row>
    <row r="439" spans="7:19">
      <c r="G439" s="164"/>
      <c r="H439" s="164"/>
      <c r="I439" s="164"/>
      <c r="J439" s="164"/>
      <c r="K439" s="164"/>
      <c r="L439" s="164"/>
      <c r="M439" s="164"/>
      <c r="N439" s="164"/>
      <c r="O439" s="164"/>
      <c r="P439" s="164"/>
      <c r="Q439" s="164"/>
      <c r="R439" s="164"/>
      <c r="S439" s="164"/>
    </row>
    <row r="440" spans="7:19">
      <c r="G440" s="164"/>
      <c r="H440" s="164"/>
      <c r="I440" s="164"/>
      <c r="J440" s="164"/>
      <c r="K440" s="164"/>
      <c r="L440" s="164"/>
      <c r="M440" s="164"/>
      <c r="N440" s="164"/>
      <c r="O440" s="164"/>
      <c r="P440" s="164"/>
      <c r="Q440" s="164"/>
      <c r="R440" s="164"/>
      <c r="S440" s="164"/>
    </row>
    <row r="441" spans="7:19">
      <c r="G441" s="164"/>
      <c r="H441" s="164"/>
      <c r="I441" s="164"/>
      <c r="J441" s="164"/>
      <c r="K441" s="164"/>
      <c r="L441" s="164"/>
      <c r="M441" s="164"/>
      <c r="N441" s="164"/>
      <c r="O441" s="164"/>
      <c r="P441" s="164"/>
      <c r="Q441" s="164"/>
      <c r="R441" s="164"/>
      <c r="S441" s="164"/>
    </row>
    <row r="442" spans="7:19">
      <c r="G442" s="164"/>
      <c r="H442" s="164"/>
      <c r="I442" s="164"/>
      <c r="J442" s="164"/>
      <c r="K442" s="164"/>
      <c r="L442" s="164"/>
      <c r="M442" s="164"/>
      <c r="N442" s="164"/>
      <c r="O442" s="164"/>
      <c r="P442" s="164"/>
      <c r="Q442" s="164"/>
      <c r="R442" s="164"/>
      <c r="S442" s="164"/>
    </row>
    <row r="443" spans="7:19">
      <c r="G443" s="164"/>
      <c r="H443" s="164"/>
      <c r="I443" s="164"/>
      <c r="J443" s="164"/>
      <c r="K443" s="164"/>
      <c r="L443" s="164"/>
      <c r="M443" s="164"/>
      <c r="N443" s="164"/>
      <c r="O443" s="164"/>
      <c r="P443" s="164"/>
      <c r="Q443" s="164"/>
      <c r="R443" s="164"/>
      <c r="S443" s="164"/>
    </row>
    <row r="444" spans="7:19">
      <c r="G444" s="164"/>
      <c r="H444" s="164"/>
      <c r="I444" s="164"/>
      <c r="J444" s="164"/>
      <c r="K444" s="164"/>
      <c r="L444" s="164"/>
      <c r="M444" s="164"/>
      <c r="N444" s="164"/>
      <c r="O444" s="164"/>
      <c r="P444" s="164"/>
      <c r="Q444" s="164"/>
      <c r="R444" s="164"/>
      <c r="S444" s="164"/>
    </row>
    <row r="445" spans="7:19">
      <c r="G445" s="164"/>
      <c r="H445" s="164"/>
      <c r="I445" s="164"/>
      <c r="J445" s="164"/>
      <c r="K445" s="164"/>
      <c r="L445" s="164"/>
      <c r="M445" s="164"/>
      <c r="N445" s="164"/>
      <c r="O445" s="164"/>
      <c r="P445" s="164"/>
      <c r="Q445" s="164"/>
      <c r="R445" s="164"/>
      <c r="S445" s="164"/>
    </row>
    <row r="446" spans="7:19">
      <c r="G446" s="164"/>
      <c r="H446" s="164"/>
      <c r="I446" s="164"/>
      <c r="J446" s="164"/>
      <c r="K446" s="164"/>
      <c r="L446" s="164"/>
      <c r="M446" s="164"/>
      <c r="N446" s="164"/>
      <c r="O446" s="164"/>
      <c r="P446" s="164"/>
      <c r="Q446" s="164"/>
      <c r="R446" s="164"/>
      <c r="S446" s="164"/>
    </row>
    <row r="447" spans="7:19">
      <c r="G447" s="164"/>
      <c r="H447" s="164"/>
      <c r="I447" s="164"/>
      <c r="J447" s="164"/>
      <c r="K447" s="164"/>
      <c r="L447" s="164"/>
      <c r="M447" s="164"/>
      <c r="N447" s="164"/>
      <c r="O447" s="164"/>
      <c r="P447" s="164"/>
      <c r="Q447" s="164"/>
      <c r="R447" s="164"/>
      <c r="S447" s="164"/>
    </row>
    <row r="448" spans="7:19">
      <c r="G448" s="164"/>
      <c r="H448" s="164"/>
      <c r="I448" s="164"/>
      <c r="J448" s="164"/>
      <c r="K448" s="164"/>
      <c r="L448" s="164"/>
      <c r="M448" s="164"/>
      <c r="N448" s="164"/>
      <c r="O448" s="164"/>
      <c r="P448" s="164"/>
      <c r="Q448" s="164"/>
      <c r="R448" s="164"/>
      <c r="S448" s="164"/>
    </row>
    <row r="449" spans="7:19">
      <c r="G449" s="164"/>
      <c r="H449" s="164"/>
      <c r="I449" s="164"/>
      <c r="J449" s="164"/>
      <c r="K449" s="164"/>
      <c r="L449" s="164"/>
      <c r="M449" s="164"/>
      <c r="N449" s="164"/>
      <c r="O449" s="164"/>
      <c r="P449" s="164"/>
      <c r="Q449" s="164"/>
      <c r="R449" s="164"/>
      <c r="S449" s="164"/>
    </row>
    <row r="450" spans="7:19">
      <c r="G450" s="164"/>
      <c r="H450" s="164"/>
      <c r="I450" s="164"/>
      <c r="J450" s="164"/>
      <c r="K450" s="164"/>
      <c r="L450" s="164"/>
      <c r="M450" s="164"/>
      <c r="N450" s="164"/>
      <c r="O450" s="164"/>
      <c r="P450" s="164"/>
      <c r="Q450" s="164"/>
      <c r="R450" s="164"/>
      <c r="S450" s="164"/>
    </row>
    <row r="451" spans="7:19">
      <c r="G451" s="164"/>
      <c r="H451" s="164"/>
      <c r="I451" s="164"/>
      <c r="J451" s="164"/>
      <c r="K451" s="164"/>
      <c r="L451" s="164"/>
      <c r="M451" s="164"/>
      <c r="N451" s="164"/>
      <c r="O451" s="164"/>
      <c r="P451" s="164"/>
      <c r="Q451" s="164"/>
      <c r="R451" s="164"/>
      <c r="S451" s="164"/>
    </row>
    <row r="452" spans="7:19">
      <c r="G452" s="164"/>
      <c r="H452" s="164"/>
      <c r="I452" s="164"/>
      <c r="J452" s="164"/>
      <c r="K452" s="164"/>
      <c r="L452" s="164"/>
      <c r="M452" s="164"/>
      <c r="N452" s="164"/>
      <c r="O452" s="164"/>
      <c r="P452" s="164"/>
      <c r="Q452" s="164"/>
      <c r="R452" s="164"/>
      <c r="S452" s="164"/>
    </row>
    <row r="453" spans="7:19">
      <c r="G453" s="164"/>
      <c r="H453" s="164"/>
      <c r="I453" s="164"/>
      <c r="J453" s="164"/>
      <c r="K453" s="164"/>
      <c r="L453" s="164"/>
      <c r="M453" s="164"/>
      <c r="N453" s="164"/>
      <c r="O453" s="164"/>
      <c r="P453" s="164"/>
      <c r="Q453" s="164"/>
      <c r="R453" s="164"/>
      <c r="S453" s="164"/>
    </row>
    <row r="454" spans="7:19">
      <c r="G454" s="164"/>
      <c r="H454" s="164"/>
      <c r="I454" s="164"/>
      <c r="J454" s="164"/>
      <c r="K454" s="164"/>
      <c r="L454" s="164"/>
      <c r="M454" s="164"/>
      <c r="N454" s="164"/>
      <c r="O454" s="164"/>
      <c r="P454" s="164"/>
      <c r="Q454" s="164"/>
      <c r="R454" s="164"/>
      <c r="S454" s="164"/>
    </row>
    <row r="455" spans="7:19">
      <c r="G455" s="164"/>
      <c r="H455" s="164"/>
      <c r="I455" s="164"/>
      <c r="J455" s="164"/>
      <c r="K455" s="164"/>
      <c r="L455" s="164"/>
      <c r="M455" s="164"/>
      <c r="N455" s="164"/>
      <c r="O455" s="164"/>
      <c r="P455" s="164"/>
      <c r="Q455" s="164"/>
      <c r="R455" s="164"/>
      <c r="S455" s="164"/>
    </row>
    <row r="456" spans="7:19">
      <c r="G456" s="164"/>
      <c r="H456" s="164"/>
      <c r="I456" s="164"/>
      <c r="J456" s="164"/>
      <c r="K456" s="164"/>
      <c r="L456" s="164"/>
      <c r="M456" s="164"/>
      <c r="N456" s="164"/>
      <c r="O456" s="164"/>
      <c r="P456" s="164"/>
      <c r="Q456" s="164"/>
      <c r="R456" s="164"/>
      <c r="S456" s="164"/>
    </row>
    <row r="457" spans="7:19">
      <c r="G457" s="164"/>
      <c r="H457" s="164"/>
      <c r="I457" s="164"/>
      <c r="J457" s="164"/>
      <c r="K457" s="164"/>
      <c r="L457" s="164"/>
      <c r="M457" s="164"/>
      <c r="N457" s="164"/>
      <c r="O457" s="164"/>
      <c r="P457" s="164"/>
      <c r="Q457" s="164"/>
      <c r="R457" s="164"/>
      <c r="S457" s="164"/>
    </row>
    <row r="458" spans="7:19">
      <c r="G458" s="164"/>
      <c r="H458" s="164"/>
      <c r="I458" s="164"/>
      <c r="J458" s="164"/>
      <c r="K458" s="164"/>
      <c r="L458" s="164"/>
      <c r="M458" s="164"/>
      <c r="N458" s="164"/>
      <c r="O458" s="164"/>
      <c r="P458" s="164"/>
      <c r="Q458" s="164"/>
      <c r="R458" s="164"/>
      <c r="S458" s="164"/>
    </row>
    <row r="459" spans="7:19">
      <c r="G459" s="164"/>
      <c r="H459" s="164"/>
      <c r="I459" s="164"/>
      <c r="J459" s="164"/>
      <c r="K459" s="164"/>
      <c r="L459" s="164"/>
      <c r="M459" s="164"/>
      <c r="N459" s="164"/>
      <c r="O459" s="164"/>
      <c r="P459" s="164"/>
      <c r="Q459" s="164"/>
      <c r="R459" s="164"/>
      <c r="S459" s="164"/>
    </row>
    <row r="460" spans="7:19">
      <c r="G460" s="164"/>
      <c r="H460" s="164"/>
      <c r="I460" s="164"/>
      <c r="J460" s="164"/>
      <c r="K460" s="164"/>
      <c r="L460" s="164"/>
      <c r="M460" s="164"/>
      <c r="N460" s="164"/>
      <c r="O460" s="164"/>
      <c r="P460" s="164"/>
      <c r="Q460" s="164"/>
      <c r="R460" s="164"/>
      <c r="S460" s="164"/>
    </row>
    <row r="461" spans="7:19">
      <c r="G461" s="164"/>
      <c r="H461" s="164"/>
      <c r="I461" s="164"/>
      <c r="J461" s="164"/>
      <c r="K461" s="164"/>
      <c r="L461" s="164"/>
      <c r="M461" s="164"/>
      <c r="N461" s="164"/>
      <c r="O461" s="164"/>
      <c r="P461" s="164"/>
      <c r="Q461" s="164"/>
      <c r="R461" s="164"/>
      <c r="S461" s="164"/>
    </row>
    <row r="462" spans="7:19">
      <c r="G462" s="164"/>
      <c r="H462" s="164"/>
      <c r="I462" s="164"/>
      <c r="J462" s="164"/>
      <c r="K462" s="164"/>
      <c r="L462" s="164"/>
      <c r="M462" s="164"/>
      <c r="N462" s="164"/>
      <c r="O462" s="164"/>
      <c r="P462" s="164"/>
      <c r="Q462" s="164"/>
      <c r="R462" s="164"/>
      <c r="S462" s="164"/>
    </row>
    <row r="463" spans="7:19">
      <c r="G463" s="164"/>
      <c r="H463" s="164"/>
      <c r="I463" s="164"/>
      <c r="J463" s="164"/>
      <c r="K463" s="164"/>
      <c r="L463" s="164"/>
      <c r="M463" s="164"/>
      <c r="N463" s="164"/>
      <c r="O463" s="164"/>
      <c r="P463" s="164"/>
      <c r="Q463" s="164"/>
      <c r="R463" s="164"/>
      <c r="S463" s="164"/>
    </row>
    <row r="464" spans="7:19">
      <c r="G464" s="164"/>
      <c r="H464" s="164"/>
      <c r="I464" s="164"/>
      <c r="J464" s="164"/>
      <c r="K464" s="164"/>
      <c r="L464" s="164"/>
      <c r="M464" s="164"/>
      <c r="N464" s="164"/>
      <c r="O464" s="164"/>
      <c r="P464" s="164"/>
      <c r="Q464" s="164"/>
      <c r="R464" s="164"/>
      <c r="S464" s="164"/>
    </row>
    <row r="465" spans="7:19">
      <c r="G465" s="164"/>
      <c r="H465" s="164"/>
      <c r="I465" s="164"/>
      <c r="J465" s="164"/>
      <c r="K465" s="164"/>
      <c r="L465" s="164"/>
      <c r="M465" s="164"/>
      <c r="N465" s="164"/>
      <c r="O465" s="164"/>
      <c r="P465" s="164"/>
      <c r="Q465" s="164"/>
      <c r="R465" s="164"/>
      <c r="S465" s="164"/>
    </row>
    <row r="466" spans="7:19">
      <c r="G466" s="164"/>
      <c r="H466" s="164"/>
      <c r="I466" s="164"/>
      <c r="J466" s="164"/>
      <c r="K466" s="164"/>
      <c r="L466" s="164"/>
      <c r="M466" s="164"/>
      <c r="N466" s="164"/>
      <c r="O466" s="164"/>
      <c r="P466" s="164"/>
      <c r="Q466" s="164"/>
      <c r="R466" s="164"/>
      <c r="S466" s="164"/>
    </row>
    <row r="467" spans="7:19">
      <c r="G467" s="164"/>
      <c r="H467" s="164"/>
      <c r="I467" s="164"/>
      <c r="J467" s="164"/>
      <c r="K467" s="164"/>
      <c r="L467" s="164"/>
      <c r="M467" s="164"/>
      <c r="N467" s="164"/>
      <c r="O467" s="164"/>
      <c r="P467" s="164"/>
      <c r="Q467" s="164"/>
      <c r="R467" s="164"/>
      <c r="S467" s="164"/>
    </row>
    <row r="468" spans="7:19">
      <c r="G468" s="164"/>
      <c r="H468" s="164"/>
      <c r="I468" s="164"/>
      <c r="J468" s="164"/>
      <c r="K468" s="164"/>
      <c r="L468" s="164"/>
      <c r="M468" s="164"/>
      <c r="N468" s="164"/>
      <c r="O468" s="164"/>
      <c r="P468" s="164"/>
      <c r="Q468" s="164"/>
      <c r="R468" s="164"/>
      <c r="S468" s="164"/>
    </row>
    <row r="469" spans="7:19">
      <c r="G469" s="164"/>
      <c r="H469" s="164"/>
      <c r="I469" s="164"/>
      <c r="J469" s="164"/>
      <c r="K469" s="164"/>
      <c r="L469" s="164"/>
      <c r="M469" s="164"/>
      <c r="N469" s="164"/>
      <c r="O469" s="164"/>
      <c r="P469" s="164"/>
      <c r="Q469" s="164"/>
      <c r="R469" s="164"/>
      <c r="S469" s="164"/>
    </row>
    <row r="470" spans="7:19">
      <c r="G470" s="164"/>
      <c r="H470" s="164"/>
      <c r="I470" s="164"/>
      <c r="J470" s="164"/>
      <c r="K470" s="164"/>
      <c r="L470" s="164"/>
      <c r="M470" s="164"/>
      <c r="N470" s="164"/>
      <c r="O470" s="164"/>
      <c r="P470" s="164"/>
      <c r="Q470" s="164"/>
      <c r="R470" s="164"/>
      <c r="S470" s="164"/>
    </row>
    <row r="471" spans="7:19">
      <c r="G471" s="164"/>
      <c r="H471" s="164"/>
      <c r="I471" s="164"/>
      <c r="J471" s="164"/>
      <c r="K471" s="164"/>
      <c r="L471" s="164"/>
      <c r="M471" s="164"/>
      <c r="N471" s="164"/>
      <c r="O471" s="164"/>
      <c r="P471" s="164"/>
      <c r="Q471" s="164"/>
      <c r="R471" s="164"/>
      <c r="S471" s="164"/>
    </row>
    <row r="472" spans="7:19">
      <c r="G472" s="164"/>
      <c r="H472" s="164"/>
      <c r="I472" s="164"/>
      <c r="J472" s="164"/>
      <c r="K472" s="164"/>
      <c r="L472" s="164"/>
      <c r="M472" s="164"/>
      <c r="N472" s="164"/>
      <c r="O472" s="164"/>
      <c r="P472" s="164"/>
      <c r="Q472" s="164"/>
      <c r="R472" s="164"/>
      <c r="S472" s="164"/>
    </row>
    <row r="473" spans="7:19">
      <c r="G473" s="164"/>
      <c r="H473" s="164"/>
      <c r="I473" s="164"/>
      <c r="J473" s="164"/>
      <c r="K473" s="164"/>
      <c r="L473" s="164"/>
      <c r="M473" s="164"/>
      <c r="N473" s="164"/>
      <c r="O473" s="164"/>
      <c r="P473" s="164"/>
      <c r="Q473" s="164"/>
      <c r="R473" s="164"/>
      <c r="S473" s="164"/>
    </row>
    <row r="474" spans="7:19">
      <c r="G474" s="164"/>
      <c r="H474" s="164"/>
      <c r="I474" s="164"/>
      <c r="J474" s="164"/>
      <c r="K474" s="164"/>
      <c r="L474" s="164"/>
      <c r="M474" s="164"/>
      <c r="N474" s="164"/>
      <c r="O474" s="164"/>
      <c r="P474" s="164"/>
      <c r="Q474" s="164"/>
      <c r="R474" s="164"/>
      <c r="S474" s="164"/>
    </row>
    <row r="475" spans="7:19">
      <c r="G475" s="164"/>
      <c r="H475" s="164"/>
      <c r="I475" s="164"/>
      <c r="J475" s="164"/>
      <c r="K475" s="164"/>
      <c r="L475" s="164"/>
      <c r="M475" s="164"/>
      <c r="N475" s="164"/>
      <c r="O475" s="164"/>
      <c r="P475" s="164"/>
      <c r="Q475" s="164"/>
      <c r="R475" s="164"/>
      <c r="S475" s="164"/>
    </row>
    <row r="476" spans="7:19">
      <c r="G476" s="164"/>
      <c r="H476" s="164"/>
      <c r="I476" s="164"/>
      <c r="J476" s="164"/>
      <c r="K476" s="164"/>
      <c r="L476" s="164"/>
      <c r="M476" s="164"/>
      <c r="N476" s="164"/>
      <c r="O476" s="164"/>
      <c r="P476" s="164"/>
      <c r="Q476" s="164"/>
      <c r="R476" s="164"/>
      <c r="S476" s="164"/>
    </row>
    <row r="477" spans="7:19">
      <c r="G477" s="164"/>
      <c r="H477" s="164"/>
      <c r="I477" s="164"/>
      <c r="J477" s="164"/>
      <c r="K477" s="164"/>
      <c r="L477" s="164"/>
      <c r="M477" s="164"/>
      <c r="N477" s="164"/>
      <c r="O477" s="164"/>
      <c r="P477" s="164"/>
      <c r="Q477" s="164"/>
      <c r="R477" s="164"/>
      <c r="S477" s="164"/>
    </row>
    <row r="478" spans="7:19">
      <c r="G478" s="164"/>
      <c r="H478" s="164"/>
      <c r="I478" s="164"/>
      <c r="J478" s="164"/>
      <c r="K478" s="164"/>
      <c r="L478" s="164"/>
      <c r="M478" s="164"/>
      <c r="N478" s="164"/>
      <c r="O478" s="164"/>
      <c r="P478" s="164"/>
      <c r="Q478" s="164"/>
      <c r="R478" s="164"/>
      <c r="S478" s="164"/>
    </row>
    <row r="479" spans="7:19">
      <c r="G479" s="164"/>
      <c r="H479" s="164"/>
      <c r="I479" s="164"/>
      <c r="J479" s="164"/>
      <c r="K479" s="164"/>
      <c r="L479" s="164"/>
      <c r="M479" s="164"/>
      <c r="N479" s="164"/>
      <c r="O479" s="164"/>
      <c r="P479" s="164"/>
      <c r="Q479" s="164"/>
      <c r="R479" s="164"/>
      <c r="S479" s="164"/>
    </row>
    <row r="480" spans="7:19">
      <c r="G480" s="164"/>
      <c r="H480" s="164"/>
      <c r="I480" s="164"/>
      <c r="J480" s="164"/>
      <c r="K480" s="164"/>
      <c r="L480" s="164"/>
      <c r="M480" s="164"/>
      <c r="N480" s="164"/>
      <c r="O480" s="164"/>
      <c r="P480" s="164"/>
      <c r="Q480" s="164"/>
      <c r="R480" s="164"/>
      <c r="S480" s="164"/>
    </row>
    <row r="481" spans="7:19">
      <c r="G481" s="164"/>
      <c r="H481" s="164"/>
      <c r="I481" s="164"/>
      <c r="J481" s="164"/>
      <c r="K481" s="164"/>
      <c r="L481" s="164"/>
      <c r="M481" s="164"/>
      <c r="N481" s="164"/>
      <c r="O481" s="164"/>
      <c r="P481" s="164"/>
      <c r="Q481" s="164"/>
      <c r="R481" s="164"/>
      <c r="S481" s="164"/>
    </row>
    <row r="482" spans="7:19">
      <c r="G482" s="164"/>
      <c r="H482" s="164"/>
      <c r="I482" s="164"/>
      <c r="J482" s="164"/>
      <c r="K482" s="164"/>
      <c r="L482" s="164"/>
      <c r="M482" s="164"/>
      <c r="N482" s="164"/>
      <c r="O482" s="164"/>
      <c r="P482" s="164"/>
      <c r="Q482" s="164"/>
      <c r="R482" s="164"/>
      <c r="S482" s="164"/>
    </row>
    <row r="483" spans="7:19">
      <c r="G483" s="164"/>
      <c r="H483" s="164"/>
      <c r="I483" s="164"/>
      <c r="J483" s="164"/>
      <c r="K483" s="164"/>
      <c r="L483" s="164"/>
      <c r="M483" s="164"/>
      <c r="N483" s="164"/>
      <c r="O483" s="164"/>
      <c r="P483" s="164"/>
      <c r="Q483" s="164"/>
      <c r="R483" s="164"/>
      <c r="S483" s="164"/>
    </row>
    <row r="484" spans="7:19">
      <c r="G484" s="164"/>
      <c r="H484" s="164"/>
      <c r="I484" s="164"/>
      <c r="J484" s="164"/>
      <c r="K484" s="164"/>
      <c r="L484" s="164"/>
      <c r="M484" s="164"/>
      <c r="N484" s="164"/>
      <c r="O484" s="164"/>
      <c r="P484" s="164"/>
      <c r="Q484" s="164"/>
      <c r="R484" s="164"/>
      <c r="S484" s="164"/>
    </row>
    <row r="485" spans="7:19">
      <c r="G485" s="164"/>
      <c r="H485" s="164"/>
      <c r="I485" s="164"/>
      <c r="J485" s="164"/>
      <c r="K485" s="164"/>
      <c r="L485" s="164"/>
      <c r="M485" s="164"/>
      <c r="N485" s="164"/>
      <c r="O485" s="164"/>
      <c r="P485" s="164"/>
      <c r="Q485" s="164"/>
      <c r="R485" s="164"/>
      <c r="S485" s="164"/>
    </row>
    <row r="486" spans="7:19">
      <c r="G486" s="164"/>
      <c r="H486" s="164"/>
      <c r="I486" s="164"/>
      <c r="J486" s="164"/>
      <c r="K486" s="164"/>
      <c r="L486" s="164"/>
      <c r="M486" s="164"/>
      <c r="N486" s="164"/>
      <c r="O486" s="164"/>
      <c r="P486" s="164"/>
      <c r="Q486" s="164"/>
      <c r="R486" s="164"/>
      <c r="S486" s="164"/>
    </row>
    <row r="487" spans="7:19">
      <c r="G487" s="164"/>
      <c r="H487" s="164"/>
      <c r="I487" s="164"/>
      <c r="J487" s="164"/>
      <c r="K487" s="164"/>
      <c r="L487" s="164"/>
      <c r="M487" s="164"/>
      <c r="N487" s="164"/>
      <c r="O487" s="164"/>
      <c r="P487" s="164"/>
      <c r="Q487" s="164"/>
      <c r="R487" s="164"/>
      <c r="S487" s="164"/>
    </row>
    <row r="488" spans="7:19">
      <c r="G488" s="164"/>
      <c r="H488" s="164"/>
      <c r="I488" s="164"/>
      <c r="J488" s="164"/>
      <c r="K488" s="164"/>
      <c r="L488" s="164"/>
      <c r="M488" s="164"/>
      <c r="N488" s="164"/>
      <c r="O488" s="164"/>
      <c r="P488" s="164"/>
      <c r="Q488" s="164"/>
      <c r="R488" s="164"/>
      <c r="S488" s="164"/>
    </row>
    <row r="489" spans="7:19">
      <c r="G489" s="164"/>
      <c r="H489" s="164"/>
      <c r="I489" s="164"/>
      <c r="J489" s="164"/>
      <c r="K489" s="164"/>
      <c r="L489" s="164"/>
      <c r="M489" s="164"/>
      <c r="N489" s="164"/>
      <c r="O489" s="164"/>
      <c r="P489" s="164"/>
      <c r="Q489" s="164"/>
      <c r="R489" s="164"/>
      <c r="S489" s="164"/>
    </row>
    <row r="490" spans="7:19">
      <c r="G490" s="164"/>
      <c r="H490" s="164"/>
      <c r="I490" s="164"/>
      <c r="J490" s="164"/>
      <c r="K490" s="164"/>
      <c r="L490" s="164"/>
      <c r="M490" s="164"/>
      <c r="N490" s="164"/>
      <c r="O490" s="164"/>
      <c r="P490" s="164"/>
      <c r="Q490" s="164"/>
      <c r="R490" s="164"/>
      <c r="S490" s="164"/>
    </row>
    <row r="491" spans="7:19">
      <c r="G491" s="164"/>
      <c r="H491" s="164"/>
      <c r="I491" s="164"/>
      <c r="J491" s="164"/>
      <c r="K491" s="164"/>
      <c r="L491" s="164"/>
      <c r="M491" s="164"/>
      <c r="N491" s="164"/>
      <c r="O491" s="164"/>
      <c r="P491" s="164"/>
      <c r="Q491" s="164"/>
      <c r="R491" s="164"/>
      <c r="S491" s="164"/>
    </row>
    <row r="492" spans="7:19">
      <c r="G492" s="164"/>
      <c r="H492" s="164"/>
      <c r="I492" s="164"/>
      <c r="J492" s="164"/>
      <c r="K492" s="164"/>
      <c r="L492" s="164"/>
      <c r="M492" s="164"/>
      <c r="N492" s="164"/>
      <c r="O492" s="164"/>
      <c r="P492" s="164"/>
      <c r="Q492" s="164"/>
      <c r="R492" s="164"/>
      <c r="S492" s="164"/>
    </row>
    <row r="493" spans="7:19">
      <c r="G493" s="164"/>
      <c r="H493" s="164"/>
      <c r="I493" s="164"/>
      <c r="J493" s="164"/>
      <c r="K493" s="164"/>
      <c r="L493" s="164"/>
      <c r="M493" s="164"/>
      <c r="N493" s="164"/>
      <c r="O493" s="164"/>
      <c r="P493" s="164"/>
      <c r="Q493" s="164"/>
      <c r="R493" s="164"/>
      <c r="S493" s="164"/>
    </row>
    <row r="494" spans="7:19">
      <c r="G494" s="164"/>
      <c r="H494" s="164"/>
      <c r="I494" s="164"/>
      <c r="J494" s="164"/>
      <c r="K494" s="164"/>
      <c r="L494" s="164"/>
      <c r="M494" s="164"/>
      <c r="N494" s="164"/>
      <c r="O494" s="164"/>
      <c r="P494" s="164"/>
      <c r="Q494" s="164"/>
      <c r="R494" s="164"/>
      <c r="S494" s="164"/>
    </row>
    <row r="495" spans="7:19">
      <c r="G495" s="164"/>
      <c r="H495" s="164"/>
      <c r="I495" s="164"/>
      <c r="J495" s="164"/>
      <c r="K495" s="164"/>
      <c r="L495" s="164"/>
      <c r="M495" s="164"/>
      <c r="N495" s="164"/>
      <c r="O495" s="164"/>
      <c r="P495" s="164"/>
      <c r="Q495" s="164"/>
      <c r="R495" s="164"/>
      <c r="S495" s="164"/>
    </row>
    <row r="496" spans="7:19">
      <c r="G496" s="164"/>
      <c r="H496" s="164"/>
      <c r="I496" s="164"/>
      <c r="J496" s="164"/>
      <c r="K496" s="164"/>
      <c r="L496" s="164"/>
      <c r="M496" s="164"/>
      <c r="N496" s="164"/>
      <c r="O496" s="164"/>
      <c r="P496" s="164"/>
      <c r="Q496" s="164"/>
      <c r="R496" s="164"/>
      <c r="S496" s="164"/>
    </row>
    <row r="497" spans="7:19">
      <c r="G497" s="164"/>
      <c r="H497" s="164"/>
      <c r="I497" s="164"/>
      <c r="J497" s="164"/>
      <c r="K497" s="164"/>
      <c r="L497" s="164"/>
      <c r="M497" s="164"/>
      <c r="N497" s="164"/>
      <c r="O497" s="164"/>
      <c r="P497" s="164"/>
      <c r="Q497" s="164"/>
      <c r="R497" s="164"/>
      <c r="S497" s="164"/>
    </row>
    <row r="498" spans="7:19">
      <c r="G498" s="164"/>
      <c r="H498" s="164"/>
      <c r="I498" s="164"/>
      <c r="J498" s="164"/>
      <c r="K498" s="164"/>
      <c r="L498" s="164"/>
      <c r="M498" s="164"/>
      <c r="N498" s="164"/>
      <c r="O498" s="164"/>
      <c r="P498" s="164"/>
      <c r="Q498" s="164"/>
      <c r="R498" s="164"/>
      <c r="S498" s="164"/>
    </row>
    <row r="499" spans="7:19">
      <c r="G499" s="164"/>
      <c r="H499" s="164"/>
      <c r="I499" s="164"/>
      <c r="J499" s="164"/>
      <c r="K499" s="164"/>
      <c r="L499" s="164"/>
      <c r="M499" s="164"/>
      <c r="N499" s="164"/>
      <c r="O499" s="164"/>
      <c r="P499" s="164"/>
      <c r="Q499" s="164"/>
      <c r="R499" s="164"/>
      <c r="S499" s="164"/>
    </row>
    <row r="500" spans="7:19">
      <c r="G500" s="164"/>
      <c r="H500" s="164"/>
      <c r="I500" s="164"/>
      <c r="J500" s="164"/>
      <c r="K500" s="164"/>
      <c r="L500" s="164"/>
      <c r="M500" s="164"/>
      <c r="N500" s="164"/>
      <c r="O500" s="164"/>
      <c r="P500" s="164"/>
      <c r="Q500" s="164"/>
      <c r="R500" s="164"/>
      <c r="S500" s="164"/>
    </row>
    <row r="501" spans="7:19">
      <c r="G501" s="164"/>
      <c r="H501" s="164"/>
      <c r="I501" s="164"/>
      <c r="J501" s="164"/>
      <c r="K501" s="164"/>
      <c r="L501" s="164"/>
      <c r="M501" s="164"/>
      <c r="N501" s="164"/>
      <c r="O501" s="164"/>
      <c r="P501" s="164"/>
      <c r="Q501" s="164"/>
      <c r="R501" s="164"/>
      <c r="S501" s="164"/>
    </row>
    <row r="502" spans="7:19">
      <c r="G502" s="164"/>
      <c r="H502" s="164"/>
      <c r="I502" s="164"/>
      <c r="J502" s="164"/>
      <c r="K502" s="164"/>
      <c r="L502" s="164"/>
      <c r="M502" s="164"/>
      <c r="N502" s="164"/>
      <c r="O502" s="164"/>
      <c r="P502" s="164"/>
      <c r="Q502" s="164"/>
      <c r="R502" s="164"/>
      <c r="S502" s="164"/>
    </row>
    <row r="503" spans="7:19">
      <c r="G503" s="164"/>
      <c r="H503" s="164"/>
      <c r="I503" s="164"/>
      <c r="J503" s="164"/>
      <c r="K503" s="164"/>
      <c r="L503" s="164"/>
      <c r="M503" s="164"/>
      <c r="N503" s="164"/>
      <c r="O503" s="164"/>
      <c r="P503" s="164"/>
      <c r="Q503" s="164"/>
      <c r="R503" s="164"/>
      <c r="S503" s="164"/>
    </row>
    <row r="504" spans="7:19">
      <c r="G504" s="164"/>
      <c r="H504" s="164"/>
      <c r="I504" s="164"/>
      <c r="J504" s="164"/>
      <c r="K504" s="164"/>
      <c r="L504" s="164"/>
      <c r="M504" s="164"/>
      <c r="N504" s="164"/>
      <c r="O504" s="164"/>
      <c r="P504" s="164"/>
      <c r="Q504" s="164"/>
      <c r="R504" s="164"/>
      <c r="S504" s="164"/>
    </row>
    <row r="505" spans="7:19">
      <c r="G505" s="164"/>
      <c r="H505" s="164"/>
      <c r="I505" s="164"/>
      <c r="J505" s="164"/>
      <c r="K505" s="164"/>
      <c r="L505" s="164"/>
      <c r="M505" s="164"/>
      <c r="N505" s="164"/>
      <c r="O505" s="164"/>
      <c r="P505" s="164"/>
      <c r="Q505" s="164"/>
      <c r="R505" s="164"/>
      <c r="S505" s="164"/>
    </row>
    <row r="506" spans="7:19">
      <c r="G506" s="164"/>
      <c r="H506" s="164"/>
      <c r="I506" s="164"/>
      <c r="J506" s="164"/>
      <c r="K506" s="164"/>
      <c r="L506" s="164"/>
      <c r="M506" s="164"/>
      <c r="N506" s="164"/>
      <c r="O506" s="164"/>
      <c r="P506" s="164"/>
      <c r="Q506" s="164"/>
      <c r="R506" s="164"/>
      <c r="S506" s="164"/>
    </row>
    <row r="507" spans="7:19">
      <c r="G507" s="164"/>
      <c r="H507" s="164"/>
      <c r="I507" s="164"/>
      <c r="J507" s="164"/>
      <c r="K507" s="164"/>
      <c r="L507" s="164"/>
      <c r="M507" s="164"/>
      <c r="N507" s="164"/>
      <c r="O507" s="164"/>
      <c r="P507" s="164"/>
      <c r="Q507" s="164"/>
      <c r="R507" s="164"/>
      <c r="S507" s="164"/>
    </row>
    <row r="508" spans="7:19">
      <c r="G508" s="164"/>
      <c r="H508" s="164"/>
      <c r="I508" s="164"/>
      <c r="J508" s="164"/>
      <c r="K508" s="164"/>
      <c r="L508" s="164"/>
      <c r="M508" s="164"/>
      <c r="N508" s="164"/>
      <c r="O508" s="164"/>
      <c r="P508" s="164"/>
      <c r="Q508" s="164"/>
      <c r="R508" s="164"/>
      <c r="S508" s="164"/>
    </row>
    <row r="509" spans="7:19">
      <c r="G509" s="164"/>
      <c r="H509" s="164"/>
      <c r="I509" s="164"/>
      <c r="J509" s="164"/>
      <c r="K509" s="164"/>
      <c r="L509" s="164"/>
      <c r="M509" s="164"/>
      <c r="N509" s="164"/>
      <c r="O509" s="164"/>
      <c r="P509" s="164"/>
      <c r="Q509" s="164"/>
      <c r="R509" s="164"/>
      <c r="S509" s="164"/>
    </row>
    <row r="510" spans="7:19">
      <c r="G510" s="164"/>
      <c r="H510" s="164"/>
      <c r="I510" s="164"/>
      <c r="J510" s="164"/>
      <c r="K510" s="164"/>
      <c r="L510" s="164"/>
      <c r="M510" s="164"/>
      <c r="N510" s="164"/>
      <c r="O510" s="164"/>
      <c r="P510" s="164"/>
      <c r="Q510" s="164"/>
      <c r="R510" s="164"/>
      <c r="S510" s="164"/>
    </row>
    <row r="511" spans="7:19">
      <c r="G511" s="164"/>
      <c r="H511" s="164"/>
      <c r="I511" s="164"/>
      <c r="J511" s="164"/>
      <c r="K511" s="164"/>
      <c r="L511" s="164"/>
      <c r="M511" s="164"/>
      <c r="N511" s="164"/>
      <c r="O511" s="164"/>
      <c r="P511" s="164"/>
      <c r="Q511" s="164"/>
      <c r="R511" s="164"/>
      <c r="S511" s="164"/>
    </row>
    <row r="512" spans="7:19">
      <c r="G512" s="164"/>
      <c r="H512" s="164"/>
      <c r="I512" s="164"/>
      <c r="J512" s="164"/>
      <c r="K512" s="164"/>
      <c r="L512" s="164"/>
      <c r="M512" s="164"/>
      <c r="N512" s="164"/>
      <c r="O512" s="164"/>
      <c r="P512" s="164"/>
      <c r="Q512" s="164"/>
      <c r="R512" s="164"/>
      <c r="S512" s="164"/>
    </row>
    <row r="513" spans="7:19">
      <c r="G513" s="164"/>
      <c r="H513" s="164"/>
      <c r="I513" s="164"/>
      <c r="J513" s="164"/>
      <c r="K513" s="164"/>
      <c r="L513" s="164"/>
      <c r="M513" s="164"/>
      <c r="N513" s="164"/>
      <c r="O513" s="164"/>
      <c r="P513" s="164"/>
      <c r="Q513" s="164"/>
      <c r="R513" s="164"/>
      <c r="S513" s="164"/>
    </row>
    <row r="514" spans="7:19">
      <c r="G514" s="164"/>
      <c r="H514" s="164"/>
      <c r="I514" s="164"/>
      <c r="J514" s="164"/>
      <c r="K514" s="164"/>
      <c r="L514" s="164"/>
      <c r="M514" s="164"/>
      <c r="N514" s="164"/>
      <c r="O514" s="164"/>
      <c r="P514" s="164"/>
      <c r="Q514" s="164"/>
      <c r="R514" s="164"/>
      <c r="S514" s="164"/>
    </row>
    <row r="515" spans="7:19">
      <c r="G515" s="164"/>
      <c r="H515" s="164"/>
      <c r="I515" s="164"/>
      <c r="J515" s="164"/>
      <c r="K515" s="164"/>
      <c r="L515" s="164"/>
      <c r="M515" s="164"/>
      <c r="N515" s="164"/>
      <c r="O515" s="164"/>
      <c r="P515" s="164"/>
      <c r="Q515" s="164"/>
      <c r="R515" s="164"/>
      <c r="S515" s="164"/>
    </row>
    <row r="516" spans="7:19">
      <c r="G516" s="164"/>
      <c r="H516" s="164"/>
      <c r="I516" s="164"/>
      <c r="J516" s="164"/>
      <c r="K516" s="164"/>
      <c r="L516" s="164"/>
      <c r="M516" s="164"/>
      <c r="N516" s="164"/>
      <c r="O516" s="164"/>
      <c r="P516" s="164"/>
      <c r="Q516" s="164"/>
      <c r="R516" s="164"/>
      <c r="S516" s="164"/>
    </row>
    <row r="517" spans="7:19">
      <c r="G517" s="164"/>
      <c r="H517" s="164"/>
      <c r="I517" s="164"/>
      <c r="J517" s="164"/>
      <c r="K517" s="164"/>
      <c r="L517" s="164"/>
      <c r="M517" s="164"/>
      <c r="N517" s="164"/>
      <c r="O517" s="164"/>
      <c r="P517" s="164"/>
      <c r="Q517" s="164"/>
      <c r="R517" s="164"/>
      <c r="S517" s="164"/>
    </row>
    <row r="518" spans="7:19">
      <c r="G518" s="164"/>
      <c r="H518" s="164"/>
      <c r="I518" s="164"/>
      <c r="J518" s="164"/>
      <c r="K518" s="164"/>
      <c r="L518" s="164"/>
      <c r="M518" s="164"/>
      <c r="N518" s="164"/>
      <c r="O518" s="164"/>
      <c r="P518" s="164"/>
      <c r="Q518" s="164"/>
      <c r="R518" s="164"/>
      <c r="S518" s="164"/>
    </row>
    <row r="519" spans="7:19">
      <c r="G519" s="164"/>
      <c r="H519" s="164"/>
      <c r="I519" s="164"/>
      <c r="J519" s="164"/>
      <c r="K519" s="164"/>
      <c r="L519" s="164"/>
      <c r="M519" s="164"/>
      <c r="N519" s="164"/>
      <c r="O519" s="164"/>
      <c r="P519" s="164"/>
      <c r="Q519" s="164"/>
      <c r="R519" s="164"/>
      <c r="S519" s="164"/>
    </row>
    <row r="520" spans="7:19">
      <c r="G520" s="164"/>
      <c r="H520" s="164"/>
      <c r="I520" s="164"/>
      <c r="J520" s="164"/>
      <c r="K520" s="164"/>
      <c r="L520" s="164"/>
      <c r="M520" s="164"/>
      <c r="N520" s="164"/>
      <c r="O520" s="164"/>
      <c r="P520" s="164"/>
      <c r="Q520" s="164"/>
      <c r="R520" s="164"/>
      <c r="S520" s="164"/>
    </row>
    <row r="521" spans="7:19">
      <c r="G521" s="164"/>
      <c r="H521" s="164"/>
      <c r="I521" s="164"/>
      <c r="J521" s="164"/>
      <c r="K521" s="164"/>
      <c r="L521" s="164"/>
      <c r="M521" s="164"/>
      <c r="N521" s="164"/>
      <c r="O521" s="164"/>
      <c r="P521" s="164"/>
      <c r="Q521" s="164"/>
      <c r="R521" s="164"/>
      <c r="S521" s="164"/>
    </row>
    <row r="522" spans="7:19">
      <c r="G522" s="164"/>
      <c r="H522" s="164"/>
      <c r="I522" s="164"/>
      <c r="J522" s="164"/>
      <c r="K522" s="164"/>
      <c r="L522" s="164"/>
      <c r="M522" s="164"/>
      <c r="N522" s="164"/>
      <c r="O522" s="164"/>
      <c r="P522" s="164"/>
      <c r="Q522" s="164"/>
      <c r="R522" s="164"/>
      <c r="S522" s="164"/>
    </row>
    <row r="523" spans="7:19">
      <c r="G523" s="164"/>
      <c r="H523" s="164"/>
      <c r="I523" s="164"/>
      <c r="J523" s="164"/>
      <c r="K523" s="164"/>
      <c r="L523" s="164"/>
      <c r="M523" s="164"/>
      <c r="N523" s="164"/>
      <c r="O523" s="164"/>
      <c r="P523" s="164"/>
      <c r="Q523" s="164"/>
      <c r="R523" s="164"/>
      <c r="S523" s="164"/>
    </row>
    <row r="524" spans="7:19">
      <c r="G524" s="164"/>
      <c r="H524" s="164"/>
      <c r="I524" s="164"/>
      <c r="J524" s="164"/>
      <c r="K524" s="164"/>
      <c r="L524" s="164"/>
      <c r="M524" s="164"/>
      <c r="N524" s="164"/>
      <c r="O524" s="164"/>
      <c r="P524" s="164"/>
      <c r="Q524" s="164"/>
      <c r="R524" s="164"/>
      <c r="S524" s="164"/>
    </row>
    <row r="525" spans="7:19">
      <c r="G525" s="164"/>
      <c r="H525" s="164"/>
      <c r="I525" s="164"/>
      <c r="J525" s="164"/>
      <c r="K525" s="164"/>
      <c r="L525" s="164"/>
      <c r="M525" s="164"/>
      <c r="N525" s="164"/>
      <c r="O525" s="164"/>
      <c r="P525" s="164"/>
      <c r="Q525" s="164"/>
      <c r="R525" s="164"/>
      <c r="S525" s="164"/>
    </row>
    <row r="526" spans="7:19">
      <c r="G526" s="164"/>
      <c r="H526" s="164"/>
      <c r="I526" s="164"/>
      <c r="J526" s="164"/>
      <c r="K526" s="164"/>
      <c r="L526" s="164"/>
      <c r="M526" s="164"/>
      <c r="N526" s="164"/>
      <c r="O526" s="164"/>
      <c r="P526" s="164"/>
      <c r="Q526" s="164"/>
      <c r="R526" s="164"/>
      <c r="S526" s="164"/>
    </row>
    <row r="527" spans="7:19">
      <c r="G527" s="164"/>
      <c r="H527" s="164"/>
      <c r="I527" s="164"/>
      <c r="J527" s="164"/>
      <c r="K527" s="164"/>
      <c r="L527" s="164"/>
      <c r="M527" s="164"/>
      <c r="N527" s="164"/>
      <c r="O527" s="164"/>
      <c r="P527" s="164"/>
      <c r="Q527" s="164"/>
      <c r="R527" s="164"/>
      <c r="S527" s="164"/>
    </row>
    <row r="528" spans="7:19">
      <c r="G528" s="164"/>
      <c r="H528" s="164"/>
      <c r="I528" s="164"/>
      <c r="J528" s="164"/>
      <c r="K528" s="164"/>
      <c r="L528" s="164"/>
      <c r="M528" s="164"/>
      <c r="N528" s="164"/>
      <c r="O528" s="164"/>
      <c r="P528" s="164"/>
      <c r="Q528" s="164"/>
      <c r="R528" s="164"/>
      <c r="S528" s="164"/>
    </row>
    <row r="529" spans="7:19">
      <c r="G529" s="164"/>
      <c r="H529" s="164"/>
      <c r="I529" s="164"/>
      <c r="J529" s="164"/>
      <c r="K529" s="164"/>
      <c r="L529" s="164"/>
      <c r="M529" s="164"/>
      <c r="N529" s="164"/>
      <c r="O529" s="164"/>
      <c r="P529" s="164"/>
      <c r="Q529" s="164"/>
      <c r="R529" s="164"/>
      <c r="S529" s="164"/>
    </row>
    <row r="530" spans="7:19">
      <c r="G530" s="164"/>
      <c r="H530" s="164"/>
      <c r="I530" s="164"/>
      <c r="J530" s="164"/>
      <c r="K530" s="164"/>
      <c r="L530" s="164"/>
      <c r="M530" s="164"/>
      <c r="N530" s="164"/>
      <c r="O530" s="164"/>
      <c r="P530" s="164"/>
      <c r="Q530" s="164"/>
      <c r="R530" s="164"/>
      <c r="S530" s="164"/>
    </row>
    <row r="531" spans="7:19">
      <c r="G531" s="164"/>
      <c r="H531" s="164"/>
      <c r="I531" s="164"/>
      <c r="J531" s="164"/>
      <c r="K531" s="164"/>
      <c r="L531" s="164"/>
      <c r="M531" s="164"/>
      <c r="N531" s="164"/>
      <c r="O531" s="164"/>
      <c r="P531" s="164"/>
      <c r="Q531" s="164"/>
      <c r="R531" s="164"/>
      <c r="S531" s="164"/>
    </row>
    <row r="532" spans="7:19">
      <c r="G532" s="164"/>
      <c r="H532" s="164"/>
      <c r="I532" s="164"/>
      <c r="J532" s="164"/>
      <c r="K532" s="164"/>
      <c r="L532" s="164"/>
      <c r="M532" s="164"/>
      <c r="N532" s="164"/>
      <c r="O532" s="164"/>
      <c r="P532" s="164"/>
      <c r="Q532" s="164"/>
      <c r="R532" s="164"/>
      <c r="S532" s="164"/>
    </row>
    <row r="533" spans="7:19">
      <c r="G533" s="164"/>
      <c r="H533" s="164"/>
      <c r="I533" s="164"/>
      <c r="J533" s="164"/>
      <c r="K533" s="164"/>
      <c r="L533" s="164"/>
      <c r="M533" s="164"/>
      <c r="N533" s="164"/>
      <c r="O533" s="164"/>
      <c r="P533" s="164"/>
      <c r="Q533" s="164"/>
      <c r="R533" s="164"/>
      <c r="S533" s="164"/>
    </row>
    <row r="534" spans="7:19">
      <c r="G534" s="164"/>
      <c r="H534" s="164"/>
      <c r="I534" s="164"/>
      <c r="J534" s="164"/>
      <c r="K534" s="164"/>
      <c r="L534" s="164"/>
      <c r="M534" s="164"/>
      <c r="N534" s="164"/>
      <c r="O534" s="164"/>
      <c r="P534" s="164"/>
      <c r="Q534" s="164"/>
      <c r="R534" s="164"/>
      <c r="S534" s="164"/>
    </row>
    <row r="535" spans="7:19">
      <c r="G535" s="164"/>
      <c r="H535" s="164"/>
      <c r="I535" s="164"/>
      <c r="J535" s="164"/>
      <c r="K535" s="164"/>
      <c r="L535" s="164"/>
      <c r="M535" s="164"/>
      <c r="N535" s="164"/>
      <c r="O535" s="164"/>
      <c r="P535" s="164"/>
      <c r="Q535" s="164"/>
      <c r="R535" s="164"/>
      <c r="S535" s="164"/>
    </row>
    <row r="536" spans="7:19">
      <c r="G536" s="164"/>
      <c r="H536" s="164"/>
      <c r="I536" s="164"/>
      <c r="J536" s="164"/>
      <c r="K536" s="164"/>
      <c r="L536" s="164"/>
      <c r="M536" s="164"/>
      <c r="N536" s="164"/>
      <c r="O536" s="164"/>
      <c r="P536" s="164"/>
      <c r="Q536" s="164"/>
      <c r="R536" s="164"/>
      <c r="S536" s="164"/>
    </row>
    <row r="537" spans="7:19">
      <c r="G537" s="164"/>
      <c r="H537" s="164"/>
      <c r="I537" s="164"/>
      <c r="J537" s="164"/>
      <c r="K537" s="164"/>
      <c r="L537" s="164"/>
      <c r="M537" s="164"/>
      <c r="N537" s="164"/>
      <c r="O537" s="164"/>
      <c r="P537" s="164"/>
      <c r="Q537" s="164"/>
      <c r="R537" s="164"/>
      <c r="S537" s="164"/>
    </row>
    <row r="538" spans="7:19">
      <c r="G538" s="164"/>
      <c r="H538" s="164"/>
      <c r="I538" s="164"/>
      <c r="J538" s="164"/>
      <c r="K538" s="164"/>
      <c r="L538" s="164"/>
      <c r="M538" s="164"/>
      <c r="N538" s="164"/>
      <c r="O538" s="164"/>
      <c r="P538" s="164"/>
      <c r="Q538" s="164"/>
      <c r="R538" s="164"/>
      <c r="S538" s="164"/>
    </row>
    <row r="539" spans="7:19">
      <c r="G539" s="164"/>
      <c r="H539" s="164"/>
      <c r="I539" s="164"/>
      <c r="J539" s="164"/>
      <c r="K539" s="164"/>
      <c r="L539" s="164"/>
      <c r="M539" s="164"/>
      <c r="N539" s="164"/>
      <c r="O539" s="164"/>
      <c r="P539" s="164"/>
      <c r="Q539" s="164"/>
      <c r="R539" s="164"/>
      <c r="S539" s="164"/>
    </row>
    <row r="540" spans="7:19">
      <c r="G540" s="164"/>
      <c r="H540" s="164"/>
      <c r="I540" s="164"/>
      <c r="J540" s="164"/>
      <c r="K540" s="164"/>
      <c r="L540" s="164"/>
      <c r="M540" s="164"/>
      <c r="N540" s="164"/>
      <c r="O540" s="164"/>
      <c r="P540" s="164"/>
      <c r="Q540" s="164"/>
      <c r="R540" s="164"/>
      <c r="S540" s="164"/>
    </row>
    <row r="541" spans="7:19">
      <c r="G541" s="164"/>
      <c r="H541" s="164"/>
      <c r="I541" s="164"/>
      <c r="J541" s="164"/>
      <c r="K541" s="164"/>
      <c r="L541" s="164"/>
      <c r="M541" s="164"/>
      <c r="N541" s="164"/>
      <c r="O541" s="164"/>
      <c r="P541" s="164"/>
      <c r="Q541" s="164"/>
      <c r="R541" s="164"/>
      <c r="S541" s="164"/>
    </row>
    <row r="542" spans="7:19">
      <c r="G542" s="164"/>
      <c r="H542" s="164"/>
      <c r="I542" s="164"/>
      <c r="J542" s="164"/>
      <c r="K542" s="164"/>
      <c r="L542" s="164"/>
      <c r="M542" s="164"/>
      <c r="N542" s="164"/>
      <c r="O542" s="164"/>
      <c r="P542" s="164"/>
      <c r="Q542" s="164"/>
      <c r="R542" s="164"/>
      <c r="S542" s="164"/>
    </row>
    <row r="543" spans="7:19">
      <c r="G543" s="164"/>
      <c r="H543" s="164"/>
      <c r="I543" s="164"/>
      <c r="J543" s="164"/>
      <c r="K543" s="164"/>
      <c r="L543" s="164"/>
      <c r="M543" s="164"/>
      <c r="N543" s="164"/>
      <c r="O543" s="164"/>
      <c r="P543" s="164"/>
      <c r="Q543" s="164"/>
      <c r="R543" s="164"/>
      <c r="S543" s="164"/>
    </row>
    <row r="544" spans="7:19">
      <c r="G544" s="164"/>
      <c r="H544" s="164"/>
      <c r="I544" s="164"/>
      <c r="J544" s="164"/>
      <c r="K544" s="164"/>
      <c r="L544" s="164"/>
      <c r="M544" s="164"/>
      <c r="N544" s="164"/>
      <c r="O544" s="164"/>
      <c r="P544" s="164"/>
      <c r="Q544" s="164"/>
      <c r="R544" s="164"/>
      <c r="S544" s="164"/>
    </row>
    <row r="545" spans="7:19">
      <c r="G545" s="164"/>
      <c r="H545" s="164"/>
      <c r="I545" s="164"/>
      <c r="J545" s="164"/>
      <c r="K545" s="164"/>
      <c r="L545" s="164"/>
      <c r="M545" s="164"/>
      <c r="N545" s="164"/>
      <c r="O545" s="164"/>
      <c r="P545" s="164"/>
      <c r="Q545" s="164"/>
      <c r="R545" s="164"/>
      <c r="S545" s="164"/>
    </row>
    <row r="546" spans="7:19">
      <c r="G546" s="164"/>
      <c r="H546" s="164"/>
      <c r="I546" s="164"/>
      <c r="J546" s="164"/>
      <c r="K546" s="164"/>
      <c r="L546" s="164"/>
      <c r="M546" s="164"/>
      <c r="N546" s="164"/>
      <c r="O546" s="164"/>
      <c r="P546" s="164"/>
      <c r="Q546" s="164"/>
      <c r="R546" s="164"/>
      <c r="S546" s="164"/>
    </row>
    <row r="547" spans="7:19">
      <c r="G547" s="164"/>
      <c r="H547" s="164"/>
      <c r="I547" s="164"/>
      <c r="J547" s="164"/>
      <c r="K547" s="164"/>
      <c r="L547" s="164"/>
      <c r="M547" s="164"/>
      <c r="N547" s="164"/>
      <c r="O547" s="164"/>
      <c r="P547" s="164"/>
      <c r="Q547" s="164"/>
      <c r="R547" s="164"/>
      <c r="S547" s="164"/>
    </row>
    <row r="548" spans="7:19">
      <c r="G548" s="164"/>
      <c r="H548" s="164"/>
      <c r="I548" s="164"/>
      <c r="J548" s="164"/>
      <c r="K548" s="164"/>
      <c r="L548" s="164"/>
      <c r="M548" s="164"/>
      <c r="N548" s="164"/>
      <c r="O548" s="164"/>
      <c r="P548" s="164"/>
      <c r="Q548" s="164"/>
      <c r="R548" s="164"/>
      <c r="S548" s="164"/>
    </row>
    <row r="549" spans="7:19">
      <c r="G549" s="164"/>
      <c r="H549" s="164"/>
      <c r="I549" s="164"/>
      <c r="J549" s="164"/>
      <c r="K549" s="164"/>
      <c r="L549" s="164"/>
      <c r="M549" s="164"/>
      <c r="N549" s="164"/>
      <c r="O549" s="164"/>
      <c r="P549" s="164"/>
      <c r="Q549" s="164"/>
      <c r="R549" s="164"/>
      <c r="S549" s="164"/>
    </row>
    <row r="550" spans="7:19">
      <c r="G550" s="164"/>
      <c r="H550" s="164"/>
      <c r="I550" s="164"/>
      <c r="J550" s="164"/>
      <c r="K550" s="164"/>
      <c r="L550" s="164"/>
      <c r="M550" s="164"/>
      <c r="N550" s="164"/>
      <c r="O550" s="164"/>
      <c r="P550" s="164"/>
      <c r="Q550" s="164"/>
      <c r="R550" s="164"/>
      <c r="S550" s="164"/>
    </row>
    <row r="551" spans="7:19">
      <c r="G551" s="164"/>
      <c r="H551" s="164"/>
      <c r="I551" s="164"/>
      <c r="J551" s="164"/>
      <c r="K551" s="164"/>
      <c r="L551" s="164"/>
      <c r="M551" s="164"/>
      <c r="N551" s="164"/>
      <c r="O551" s="164"/>
      <c r="P551" s="164"/>
      <c r="Q551" s="164"/>
      <c r="R551" s="164"/>
      <c r="S551" s="164"/>
    </row>
    <row r="552" spans="7:19">
      <c r="G552" s="164"/>
      <c r="H552" s="164"/>
      <c r="I552" s="164"/>
      <c r="J552" s="164"/>
      <c r="K552" s="164"/>
      <c r="L552" s="164"/>
      <c r="M552" s="164"/>
      <c r="N552" s="164"/>
      <c r="O552" s="164"/>
      <c r="P552" s="164"/>
      <c r="Q552" s="164"/>
      <c r="R552" s="164"/>
      <c r="S552" s="164"/>
    </row>
    <row r="553" spans="7:19">
      <c r="G553" s="164"/>
      <c r="H553" s="164"/>
      <c r="I553" s="164"/>
      <c r="J553" s="164"/>
      <c r="K553" s="164"/>
      <c r="L553" s="164"/>
      <c r="M553" s="164"/>
      <c r="N553" s="164"/>
      <c r="O553" s="164"/>
      <c r="P553" s="164"/>
      <c r="Q553" s="164"/>
      <c r="R553" s="164"/>
      <c r="S553" s="164"/>
    </row>
    <row r="554" spans="7:19">
      <c r="G554" s="164"/>
      <c r="H554" s="164"/>
      <c r="I554" s="164"/>
      <c r="J554" s="164"/>
      <c r="K554" s="164"/>
      <c r="L554" s="164"/>
      <c r="M554" s="164"/>
      <c r="N554" s="164"/>
      <c r="O554" s="164"/>
      <c r="P554" s="164"/>
      <c r="Q554" s="164"/>
      <c r="R554" s="164"/>
      <c r="S554" s="164"/>
    </row>
    <row r="555" spans="7:19">
      <c r="G555" s="164"/>
      <c r="H555" s="164"/>
      <c r="I555" s="164"/>
      <c r="J555" s="164"/>
      <c r="K555" s="164"/>
      <c r="L555" s="164"/>
      <c r="M555" s="164"/>
      <c r="N555" s="164"/>
      <c r="O555" s="164"/>
      <c r="P555" s="164"/>
      <c r="Q555" s="164"/>
      <c r="R555" s="164"/>
      <c r="S555" s="164"/>
    </row>
    <row r="556" spans="7:19">
      <c r="G556" s="164"/>
      <c r="H556" s="164"/>
      <c r="I556" s="164"/>
      <c r="J556" s="164"/>
      <c r="K556" s="164"/>
      <c r="L556" s="164"/>
      <c r="M556" s="164"/>
      <c r="N556" s="164"/>
      <c r="O556" s="164"/>
      <c r="P556" s="164"/>
      <c r="Q556" s="164"/>
      <c r="R556" s="164"/>
      <c r="S556" s="164"/>
    </row>
    <row r="557" spans="7:19">
      <c r="G557" s="164"/>
      <c r="H557" s="164"/>
      <c r="I557" s="164"/>
      <c r="J557" s="164"/>
      <c r="K557" s="164"/>
      <c r="L557" s="164"/>
      <c r="M557" s="164"/>
      <c r="N557" s="164"/>
      <c r="O557" s="164"/>
      <c r="P557" s="164"/>
      <c r="Q557" s="164"/>
      <c r="R557" s="164"/>
      <c r="S557" s="164"/>
    </row>
    <row r="558" spans="7:19">
      <c r="G558" s="164"/>
      <c r="H558" s="164"/>
      <c r="I558" s="164"/>
      <c r="J558" s="164"/>
      <c r="K558" s="164"/>
      <c r="L558" s="164"/>
      <c r="M558" s="164"/>
      <c r="N558" s="164"/>
      <c r="O558" s="164"/>
      <c r="P558" s="164"/>
      <c r="Q558" s="164"/>
      <c r="R558" s="164"/>
      <c r="S558" s="164"/>
    </row>
    <row r="559" spans="7:19">
      <c r="G559" s="164"/>
      <c r="H559" s="164"/>
      <c r="I559" s="164"/>
      <c r="J559" s="164"/>
      <c r="K559" s="164"/>
      <c r="L559" s="164"/>
      <c r="M559" s="164"/>
      <c r="N559" s="164"/>
      <c r="O559" s="164"/>
      <c r="P559" s="164"/>
      <c r="Q559" s="164"/>
      <c r="R559" s="164"/>
      <c r="S559" s="164"/>
    </row>
    <row r="560" spans="7:19">
      <c r="G560" s="164"/>
      <c r="H560" s="164"/>
      <c r="I560" s="164"/>
      <c r="J560" s="164"/>
      <c r="K560" s="164"/>
      <c r="L560" s="164"/>
      <c r="M560" s="164"/>
      <c r="N560" s="164"/>
      <c r="O560" s="164"/>
      <c r="P560" s="164"/>
      <c r="Q560" s="164"/>
      <c r="R560" s="164"/>
      <c r="S560" s="164"/>
    </row>
    <row r="561" spans="7:19">
      <c r="G561" s="164"/>
      <c r="H561" s="164"/>
      <c r="I561" s="164"/>
      <c r="J561" s="164"/>
      <c r="K561" s="164"/>
      <c r="L561" s="164"/>
      <c r="M561" s="164"/>
      <c r="N561" s="164"/>
      <c r="O561" s="164"/>
      <c r="P561" s="164"/>
      <c r="Q561" s="164"/>
      <c r="R561" s="164"/>
      <c r="S561" s="164"/>
    </row>
    <row r="562" spans="7:19">
      <c r="G562" s="164"/>
      <c r="H562" s="164"/>
      <c r="I562" s="164"/>
      <c r="J562" s="164"/>
      <c r="K562" s="164"/>
      <c r="L562" s="164"/>
      <c r="M562" s="164"/>
      <c r="N562" s="164"/>
      <c r="O562" s="164"/>
      <c r="P562" s="164"/>
      <c r="Q562" s="164"/>
      <c r="R562" s="164"/>
      <c r="S562" s="164"/>
    </row>
    <row r="563" spans="7:19">
      <c r="G563" s="164"/>
      <c r="H563" s="164"/>
      <c r="I563" s="164"/>
      <c r="J563" s="164"/>
      <c r="K563" s="164"/>
      <c r="L563" s="164"/>
      <c r="M563" s="164"/>
      <c r="N563" s="164"/>
      <c r="O563" s="164"/>
      <c r="P563" s="164"/>
      <c r="Q563" s="164"/>
      <c r="R563" s="164"/>
      <c r="S563" s="164"/>
    </row>
    <row r="564" spans="7:19">
      <c r="G564" s="164"/>
      <c r="H564" s="164"/>
      <c r="I564" s="164"/>
      <c r="J564" s="164"/>
      <c r="K564" s="164"/>
      <c r="L564" s="164"/>
      <c r="M564" s="164"/>
      <c r="N564" s="164"/>
      <c r="O564" s="164"/>
      <c r="P564" s="164"/>
      <c r="Q564" s="164"/>
      <c r="R564" s="164"/>
      <c r="S564" s="164"/>
    </row>
    <row r="565" spans="7:19">
      <c r="G565" s="164"/>
      <c r="H565" s="164"/>
      <c r="I565" s="164"/>
      <c r="J565" s="164"/>
      <c r="K565" s="164"/>
      <c r="L565" s="164"/>
      <c r="M565" s="164"/>
      <c r="N565" s="164"/>
      <c r="O565" s="164"/>
      <c r="P565" s="164"/>
      <c r="Q565" s="164"/>
      <c r="R565" s="164"/>
      <c r="S565" s="164"/>
    </row>
    <row r="566" spans="7:19">
      <c r="G566" s="164"/>
      <c r="H566" s="164"/>
      <c r="I566" s="164"/>
      <c r="J566" s="164"/>
      <c r="K566" s="164"/>
      <c r="L566" s="164"/>
      <c r="M566" s="164"/>
      <c r="N566" s="164"/>
      <c r="O566" s="164"/>
      <c r="P566" s="164"/>
      <c r="Q566" s="164"/>
      <c r="R566" s="164"/>
      <c r="S566" s="164"/>
    </row>
    <row r="567" spans="7:19">
      <c r="G567" s="164"/>
      <c r="H567" s="164"/>
      <c r="I567" s="164"/>
      <c r="J567" s="164"/>
      <c r="K567" s="164"/>
      <c r="L567" s="164"/>
      <c r="M567" s="164"/>
      <c r="N567" s="164"/>
      <c r="O567" s="164"/>
      <c r="P567" s="164"/>
      <c r="Q567" s="164"/>
      <c r="R567" s="164"/>
      <c r="S567" s="164"/>
    </row>
    <row r="568" spans="7:19">
      <c r="G568" s="164"/>
      <c r="H568" s="164"/>
      <c r="I568" s="164"/>
      <c r="J568" s="164"/>
      <c r="K568" s="164"/>
      <c r="L568" s="164"/>
      <c r="M568" s="164"/>
      <c r="N568" s="164"/>
      <c r="O568" s="164"/>
      <c r="P568" s="164"/>
      <c r="Q568" s="164"/>
      <c r="R568" s="164"/>
      <c r="S568" s="164"/>
    </row>
    <row r="569" spans="7:19">
      <c r="G569" s="164"/>
      <c r="H569" s="164"/>
      <c r="I569" s="164"/>
      <c r="J569" s="164"/>
      <c r="K569" s="164"/>
      <c r="L569" s="164"/>
      <c r="M569" s="164"/>
      <c r="N569" s="164"/>
      <c r="O569" s="164"/>
      <c r="P569" s="164"/>
      <c r="Q569" s="164"/>
      <c r="R569" s="164"/>
      <c r="S569" s="164"/>
    </row>
    <row r="570" spans="7:19">
      <c r="G570" s="164"/>
      <c r="H570" s="164"/>
      <c r="I570" s="164"/>
      <c r="J570" s="164"/>
      <c r="K570" s="164"/>
      <c r="L570" s="164"/>
      <c r="M570" s="164"/>
      <c r="N570" s="164"/>
      <c r="O570" s="164"/>
      <c r="P570" s="164"/>
      <c r="Q570" s="164"/>
      <c r="R570" s="164"/>
      <c r="S570" s="164"/>
    </row>
    <row r="571" spans="7:19">
      <c r="G571" s="164"/>
      <c r="H571" s="164"/>
      <c r="I571" s="164"/>
      <c r="J571" s="164"/>
      <c r="K571" s="164"/>
      <c r="L571" s="164"/>
      <c r="M571" s="164"/>
      <c r="N571" s="164"/>
      <c r="O571" s="164"/>
      <c r="P571" s="164"/>
      <c r="Q571" s="164"/>
      <c r="R571" s="164"/>
      <c r="S571" s="164"/>
    </row>
    <row r="572" spans="7:19">
      <c r="G572" s="164"/>
      <c r="H572" s="164"/>
      <c r="I572" s="164"/>
      <c r="J572" s="164"/>
      <c r="K572" s="164"/>
      <c r="L572" s="164"/>
      <c r="M572" s="164"/>
      <c r="N572" s="164"/>
      <c r="O572" s="164"/>
      <c r="P572" s="164"/>
      <c r="Q572" s="164"/>
      <c r="R572" s="164"/>
      <c r="S572" s="164"/>
    </row>
    <row r="573" spans="7:19">
      <c r="G573" s="164"/>
      <c r="H573" s="164"/>
      <c r="I573" s="164"/>
      <c r="J573" s="164"/>
      <c r="K573" s="164"/>
      <c r="L573" s="164"/>
      <c r="M573" s="164"/>
      <c r="N573" s="164"/>
      <c r="O573" s="164"/>
      <c r="P573" s="164"/>
      <c r="Q573" s="164"/>
      <c r="R573" s="164"/>
      <c r="S573" s="164"/>
    </row>
    <row r="574" spans="7:19">
      <c r="G574" s="164"/>
      <c r="H574" s="164"/>
      <c r="I574" s="164"/>
      <c r="J574" s="164"/>
      <c r="K574" s="164"/>
      <c r="L574" s="164"/>
      <c r="M574" s="164"/>
      <c r="N574" s="164"/>
      <c r="O574" s="164"/>
      <c r="P574" s="164"/>
      <c r="Q574" s="164"/>
      <c r="R574" s="164"/>
      <c r="S574" s="164"/>
    </row>
    <row r="575" spans="7:19">
      <c r="G575" s="164"/>
      <c r="H575" s="164"/>
      <c r="I575" s="164"/>
      <c r="J575" s="164"/>
      <c r="K575" s="164"/>
      <c r="L575" s="164"/>
      <c r="M575" s="164"/>
      <c r="N575" s="164"/>
      <c r="O575" s="164"/>
      <c r="P575" s="164"/>
      <c r="Q575" s="164"/>
      <c r="R575" s="164"/>
      <c r="S575" s="164"/>
    </row>
    <row r="576" spans="7:19">
      <c r="G576" s="164"/>
      <c r="H576" s="164"/>
      <c r="I576" s="164"/>
      <c r="J576" s="164"/>
      <c r="K576" s="164"/>
      <c r="L576" s="164"/>
      <c r="M576" s="164"/>
      <c r="N576" s="164"/>
      <c r="O576" s="164"/>
      <c r="P576" s="164"/>
      <c r="Q576" s="164"/>
      <c r="R576" s="164"/>
      <c r="S576" s="164"/>
    </row>
    <row r="577" spans="7:19">
      <c r="G577" s="164"/>
      <c r="H577" s="164"/>
      <c r="I577" s="164"/>
      <c r="J577" s="164"/>
      <c r="K577" s="164"/>
      <c r="L577" s="164"/>
      <c r="M577" s="164"/>
      <c r="N577" s="164"/>
      <c r="O577" s="164"/>
      <c r="P577" s="164"/>
      <c r="Q577" s="164"/>
      <c r="R577" s="164"/>
      <c r="S577" s="164"/>
    </row>
    <row r="578" spans="7:19">
      <c r="G578" s="164"/>
      <c r="H578" s="164"/>
      <c r="I578" s="164"/>
      <c r="J578" s="164"/>
      <c r="K578" s="164"/>
      <c r="L578" s="164"/>
      <c r="M578" s="164"/>
      <c r="N578" s="164"/>
      <c r="O578" s="164"/>
      <c r="P578" s="164"/>
      <c r="Q578" s="164"/>
      <c r="R578" s="164"/>
      <c r="S578" s="164"/>
    </row>
    <row r="579" spans="7:19">
      <c r="G579" s="164"/>
      <c r="H579" s="164"/>
      <c r="I579" s="164"/>
      <c r="J579" s="164"/>
      <c r="K579" s="164"/>
      <c r="L579" s="164"/>
      <c r="M579" s="164"/>
      <c r="N579" s="164"/>
      <c r="O579" s="164"/>
      <c r="P579" s="164"/>
      <c r="Q579" s="164"/>
      <c r="R579" s="164"/>
      <c r="S579" s="164"/>
    </row>
    <row r="580" spans="7:19">
      <c r="G580" s="164"/>
      <c r="H580" s="164"/>
      <c r="I580" s="164"/>
      <c r="J580" s="164"/>
      <c r="K580" s="164"/>
      <c r="L580" s="164"/>
      <c r="M580" s="164"/>
      <c r="N580" s="164"/>
      <c r="O580" s="164"/>
      <c r="P580" s="164"/>
      <c r="Q580" s="164"/>
      <c r="R580" s="164"/>
      <c r="S580" s="164"/>
    </row>
    <row r="581" spans="7:19">
      <c r="G581" s="164"/>
      <c r="H581" s="164"/>
      <c r="I581" s="164"/>
      <c r="J581" s="164"/>
      <c r="K581" s="164"/>
      <c r="L581" s="164"/>
      <c r="M581" s="164"/>
      <c r="N581" s="164"/>
      <c r="O581" s="164"/>
      <c r="P581" s="164"/>
      <c r="Q581" s="164"/>
      <c r="R581" s="164"/>
      <c r="S581" s="164"/>
    </row>
    <row r="582" spans="7:19">
      <c r="G582" s="164"/>
      <c r="H582" s="164"/>
      <c r="I582" s="164"/>
      <c r="J582" s="164"/>
      <c r="K582" s="164"/>
      <c r="L582" s="164"/>
      <c r="M582" s="164"/>
      <c r="N582" s="164"/>
      <c r="O582" s="164"/>
      <c r="P582" s="164"/>
      <c r="Q582" s="164"/>
      <c r="R582" s="164"/>
      <c r="S582" s="164"/>
    </row>
    <row r="583" spans="7:19">
      <c r="G583" s="164"/>
      <c r="H583" s="164"/>
      <c r="I583" s="164"/>
      <c r="J583" s="164"/>
      <c r="K583" s="164"/>
      <c r="L583" s="164"/>
      <c r="M583" s="164"/>
      <c r="N583" s="164"/>
      <c r="O583" s="164"/>
      <c r="P583" s="164"/>
      <c r="Q583" s="164"/>
      <c r="R583" s="164"/>
      <c r="S583" s="164"/>
    </row>
    <row r="584" spans="7:19">
      <c r="G584" s="164"/>
      <c r="H584" s="164"/>
      <c r="I584" s="164"/>
      <c r="J584" s="164"/>
      <c r="K584" s="164"/>
      <c r="L584" s="164"/>
      <c r="M584" s="164"/>
      <c r="N584" s="164"/>
      <c r="O584" s="164"/>
      <c r="P584" s="164"/>
      <c r="Q584" s="164"/>
      <c r="R584" s="164"/>
      <c r="S584" s="164"/>
    </row>
    <row r="585" spans="7:19">
      <c r="G585" s="164"/>
      <c r="H585" s="164"/>
      <c r="I585" s="164"/>
      <c r="J585" s="164"/>
      <c r="K585" s="164"/>
      <c r="L585" s="164"/>
      <c r="M585" s="164"/>
      <c r="N585" s="164"/>
      <c r="O585" s="164"/>
      <c r="P585" s="164"/>
      <c r="Q585" s="164"/>
      <c r="R585" s="164"/>
      <c r="S585" s="164"/>
    </row>
    <row r="586" spans="7:19">
      <c r="G586" s="164"/>
      <c r="H586" s="164"/>
      <c r="I586" s="164"/>
      <c r="J586" s="164"/>
      <c r="K586" s="164"/>
      <c r="L586" s="164"/>
      <c r="M586" s="164"/>
      <c r="N586" s="164"/>
      <c r="O586" s="164"/>
      <c r="P586" s="164"/>
      <c r="Q586" s="164"/>
      <c r="R586" s="164"/>
      <c r="S586" s="164"/>
    </row>
    <row r="587" spans="7:19">
      <c r="G587" s="164"/>
      <c r="H587" s="164"/>
      <c r="I587" s="164"/>
      <c r="J587" s="164"/>
      <c r="K587" s="164"/>
      <c r="L587" s="164"/>
      <c r="M587" s="164"/>
      <c r="N587" s="164"/>
      <c r="O587" s="164"/>
      <c r="P587" s="164"/>
      <c r="Q587" s="164"/>
      <c r="R587" s="164"/>
      <c r="S587" s="164"/>
    </row>
    <row r="588" spans="7:19">
      <c r="G588" s="164"/>
      <c r="H588" s="164"/>
      <c r="I588" s="164"/>
      <c r="J588" s="164"/>
      <c r="K588" s="164"/>
      <c r="L588" s="164"/>
      <c r="M588" s="164"/>
      <c r="N588" s="164"/>
      <c r="O588" s="164"/>
      <c r="P588" s="164"/>
      <c r="Q588" s="164"/>
      <c r="R588" s="164"/>
      <c r="S588" s="164"/>
    </row>
    <row r="589" spans="7:19">
      <c r="G589" s="164"/>
      <c r="H589" s="164"/>
      <c r="I589" s="164"/>
      <c r="J589" s="164"/>
      <c r="K589" s="164"/>
      <c r="L589" s="164"/>
      <c r="M589" s="164"/>
      <c r="N589" s="164"/>
      <c r="O589" s="164"/>
      <c r="P589" s="164"/>
      <c r="Q589" s="164"/>
      <c r="R589" s="164"/>
      <c r="S589" s="164"/>
    </row>
    <row r="590" spans="7:19">
      <c r="G590" s="164"/>
      <c r="H590" s="164"/>
      <c r="I590" s="164"/>
      <c r="J590" s="164"/>
      <c r="K590" s="164"/>
      <c r="L590" s="164"/>
      <c r="M590" s="164"/>
      <c r="N590" s="164"/>
      <c r="O590" s="164"/>
      <c r="P590" s="164"/>
      <c r="Q590" s="164"/>
      <c r="R590" s="164"/>
      <c r="S590" s="164"/>
    </row>
    <row r="591" spans="7:19">
      <c r="G591" s="164"/>
      <c r="H591" s="164"/>
      <c r="I591" s="164"/>
      <c r="J591" s="164"/>
      <c r="K591" s="164"/>
      <c r="L591" s="164"/>
      <c r="M591" s="164"/>
      <c r="N591" s="164"/>
      <c r="O591" s="164"/>
      <c r="P591" s="164"/>
      <c r="Q591" s="164"/>
      <c r="R591" s="164"/>
      <c r="S591" s="164"/>
    </row>
    <row r="592" spans="7:19">
      <c r="G592" s="164"/>
      <c r="H592" s="164"/>
      <c r="I592" s="164"/>
      <c r="J592" s="164"/>
      <c r="K592" s="164"/>
      <c r="L592" s="164"/>
      <c r="M592" s="164"/>
      <c r="N592" s="164"/>
      <c r="O592" s="164"/>
      <c r="P592" s="164"/>
      <c r="Q592" s="164"/>
      <c r="R592" s="164"/>
      <c r="S592" s="164"/>
    </row>
    <row r="593" spans="7:19">
      <c r="G593" s="164"/>
      <c r="H593" s="164"/>
      <c r="I593" s="164"/>
      <c r="J593" s="164"/>
      <c r="K593" s="164"/>
      <c r="L593" s="164"/>
      <c r="M593" s="164"/>
      <c r="N593" s="164"/>
      <c r="O593" s="164"/>
      <c r="P593" s="164"/>
      <c r="Q593" s="164"/>
      <c r="R593" s="164"/>
      <c r="S593" s="164"/>
    </row>
    <row r="594" spans="7:19">
      <c r="G594" s="164"/>
      <c r="H594" s="164"/>
      <c r="I594" s="164"/>
      <c r="J594" s="164"/>
      <c r="K594" s="164"/>
      <c r="L594" s="164"/>
      <c r="M594" s="164"/>
      <c r="N594" s="164"/>
      <c r="O594" s="164"/>
      <c r="P594" s="164"/>
      <c r="Q594" s="164"/>
      <c r="R594" s="164"/>
      <c r="S594" s="164"/>
    </row>
    <row r="595" spans="7:19">
      <c r="G595" s="164"/>
      <c r="H595" s="164"/>
      <c r="I595" s="164"/>
      <c r="J595" s="164"/>
      <c r="K595" s="164"/>
      <c r="L595" s="164"/>
      <c r="M595" s="164"/>
      <c r="N595" s="164"/>
      <c r="O595" s="164"/>
      <c r="P595" s="164"/>
      <c r="Q595" s="164"/>
      <c r="R595" s="164"/>
      <c r="S595" s="164"/>
    </row>
    <row r="596" spans="7:19">
      <c r="G596" s="164"/>
      <c r="H596" s="164"/>
      <c r="I596" s="164"/>
      <c r="J596" s="164"/>
      <c r="K596" s="164"/>
      <c r="L596" s="164"/>
      <c r="M596" s="164"/>
      <c r="N596" s="164"/>
      <c r="O596" s="164"/>
      <c r="P596" s="164"/>
      <c r="Q596" s="164"/>
      <c r="R596" s="164"/>
      <c r="S596" s="164"/>
    </row>
    <row r="597" spans="7:19">
      <c r="G597" s="164"/>
      <c r="H597" s="164"/>
      <c r="I597" s="164"/>
      <c r="J597" s="164"/>
      <c r="K597" s="164"/>
      <c r="L597" s="164"/>
      <c r="M597" s="164"/>
      <c r="N597" s="164"/>
      <c r="O597" s="164"/>
      <c r="P597" s="164"/>
      <c r="Q597" s="164"/>
      <c r="R597" s="164"/>
      <c r="S597" s="164"/>
    </row>
    <row r="598" spans="7:19">
      <c r="G598" s="164"/>
      <c r="H598" s="164"/>
      <c r="I598" s="164"/>
      <c r="J598" s="164"/>
      <c r="K598" s="164"/>
      <c r="L598" s="164"/>
      <c r="M598" s="164"/>
      <c r="N598" s="164"/>
      <c r="O598" s="164"/>
      <c r="P598" s="164"/>
      <c r="Q598" s="164"/>
      <c r="R598" s="164"/>
      <c r="S598" s="164"/>
    </row>
    <row r="599" spans="7:19">
      <c r="G599" s="164"/>
      <c r="H599" s="164"/>
      <c r="I599" s="164"/>
      <c r="J599" s="164"/>
      <c r="K599" s="164"/>
      <c r="L599" s="164"/>
      <c r="M599" s="164"/>
      <c r="N599" s="164"/>
      <c r="O599" s="164"/>
      <c r="P599" s="164"/>
      <c r="Q599" s="164"/>
      <c r="R599" s="164"/>
      <c r="S599" s="164"/>
    </row>
    <row r="600" spans="7:19">
      <c r="G600" s="164"/>
      <c r="H600" s="164"/>
      <c r="I600" s="164"/>
      <c r="J600" s="164"/>
      <c r="K600" s="164"/>
      <c r="L600" s="164"/>
      <c r="M600" s="164"/>
      <c r="N600" s="164"/>
      <c r="O600" s="164"/>
      <c r="P600" s="164"/>
      <c r="Q600" s="164"/>
      <c r="R600" s="164"/>
      <c r="S600" s="164"/>
    </row>
    <row r="601" spans="7:19">
      <c r="G601" s="164"/>
      <c r="H601" s="164"/>
      <c r="I601" s="164"/>
      <c r="J601" s="164"/>
      <c r="K601" s="164"/>
      <c r="L601" s="164"/>
      <c r="M601" s="164"/>
      <c r="N601" s="164"/>
      <c r="O601" s="164"/>
      <c r="P601" s="164"/>
      <c r="Q601" s="164"/>
      <c r="R601" s="164"/>
      <c r="S601" s="164"/>
    </row>
    <row r="602" spans="7:19">
      <c r="G602" s="164"/>
      <c r="H602" s="164"/>
      <c r="I602" s="164"/>
      <c r="J602" s="164"/>
      <c r="K602" s="164"/>
      <c r="L602" s="164"/>
      <c r="M602" s="164"/>
      <c r="N602" s="164"/>
      <c r="O602" s="164"/>
      <c r="P602" s="164"/>
      <c r="Q602" s="164"/>
      <c r="R602" s="164"/>
      <c r="S602" s="164"/>
    </row>
    <row r="603" spans="7:19">
      <c r="G603" s="164"/>
      <c r="H603" s="164"/>
      <c r="I603" s="164"/>
      <c r="J603" s="164"/>
      <c r="K603" s="164"/>
      <c r="L603" s="164"/>
      <c r="M603" s="164"/>
      <c r="N603" s="164"/>
      <c r="O603" s="164"/>
      <c r="P603" s="164"/>
      <c r="Q603" s="164"/>
      <c r="R603" s="164"/>
      <c r="S603" s="164"/>
    </row>
    <row r="604" spans="7:19">
      <c r="G604" s="164"/>
      <c r="H604" s="164"/>
      <c r="I604" s="164"/>
      <c r="J604" s="164"/>
      <c r="K604" s="164"/>
      <c r="L604" s="164"/>
      <c r="M604" s="164"/>
      <c r="N604" s="164"/>
      <c r="O604" s="164"/>
      <c r="P604" s="164"/>
      <c r="Q604" s="164"/>
      <c r="R604" s="164"/>
      <c r="S604" s="164"/>
    </row>
    <row r="605" spans="7:19">
      <c r="G605" s="164"/>
      <c r="H605" s="164"/>
      <c r="I605" s="164"/>
      <c r="J605" s="164"/>
      <c r="K605" s="164"/>
      <c r="L605" s="164"/>
      <c r="M605" s="164"/>
      <c r="N605" s="164"/>
      <c r="O605" s="164"/>
      <c r="P605" s="164"/>
      <c r="Q605" s="164"/>
      <c r="R605" s="164"/>
      <c r="S605" s="164"/>
    </row>
    <row r="606" spans="7:19">
      <c r="G606" s="164"/>
      <c r="H606" s="164"/>
      <c r="I606" s="164"/>
      <c r="J606" s="164"/>
      <c r="K606" s="164"/>
      <c r="L606" s="164"/>
      <c r="M606" s="164"/>
      <c r="N606" s="164"/>
      <c r="O606" s="164"/>
      <c r="P606" s="164"/>
      <c r="Q606" s="164"/>
      <c r="R606" s="164"/>
      <c r="S606" s="164"/>
    </row>
    <row r="607" spans="7:19">
      <c r="G607" s="164"/>
      <c r="H607" s="164"/>
      <c r="I607" s="164"/>
      <c r="J607" s="164"/>
      <c r="K607" s="164"/>
      <c r="L607" s="164"/>
      <c r="M607" s="164"/>
      <c r="N607" s="164"/>
      <c r="O607" s="164"/>
      <c r="P607" s="164"/>
      <c r="Q607" s="164"/>
      <c r="R607" s="164"/>
      <c r="S607" s="164"/>
    </row>
    <row r="608" spans="7:19">
      <c r="G608" s="164"/>
      <c r="H608" s="164"/>
      <c r="I608" s="164"/>
      <c r="J608" s="164"/>
      <c r="K608" s="164"/>
      <c r="L608" s="164"/>
      <c r="M608" s="164"/>
      <c r="N608" s="164"/>
      <c r="O608" s="164"/>
      <c r="P608" s="164"/>
      <c r="Q608" s="164"/>
      <c r="R608" s="164"/>
      <c r="S608" s="164"/>
    </row>
    <row r="609" spans="7:19">
      <c r="G609" s="164"/>
      <c r="H609" s="164"/>
      <c r="I609" s="164"/>
      <c r="J609" s="164"/>
      <c r="K609" s="164"/>
      <c r="L609" s="164"/>
      <c r="M609" s="164"/>
      <c r="N609" s="164"/>
      <c r="O609" s="164"/>
      <c r="P609" s="164"/>
      <c r="Q609" s="164"/>
      <c r="R609" s="164"/>
      <c r="S609" s="164"/>
    </row>
    <row r="610" spans="7:19">
      <c r="G610" s="164"/>
      <c r="H610" s="164"/>
      <c r="I610" s="164"/>
      <c r="J610" s="164"/>
      <c r="K610" s="164"/>
      <c r="L610" s="164"/>
      <c r="M610" s="164"/>
      <c r="N610" s="164"/>
      <c r="O610" s="164"/>
      <c r="P610" s="164"/>
      <c r="Q610" s="164"/>
      <c r="R610" s="164"/>
      <c r="S610" s="164"/>
    </row>
    <row r="611" spans="7:19">
      <c r="G611" s="164"/>
      <c r="H611" s="164"/>
      <c r="I611" s="164"/>
      <c r="J611" s="164"/>
      <c r="K611" s="164"/>
      <c r="L611" s="164"/>
      <c r="M611" s="164"/>
      <c r="N611" s="164"/>
      <c r="O611" s="164"/>
      <c r="P611" s="164"/>
      <c r="Q611" s="164"/>
      <c r="R611" s="164"/>
      <c r="S611" s="164"/>
    </row>
    <row r="612" spans="7:19">
      <c r="G612" s="164"/>
      <c r="H612" s="164"/>
      <c r="I612" s="164"/>
      <c r="J612" s="164"/>
      <c r="K612" s="164"/>
      <c r="L612" s="164"/>
      <c r="M612" s="164"/>
      <c r="N612" s="164"/>
      <c r="O612" s="164"/>
      <c r="P612" s="164"/>
      <c r="Q612" s="164"/>
      <c r="R612" s="164"/>
      <c r="S612" s="164"/>
    </row>
    <row r="613" spans="7:19">
      <c r="G613" s="164"/>
      <c r="H613" s="164"/>
      <c r="I613" s="164"/>
      <c r="J613" s="164"/>
      <c r="K613" s="164"/>
      <c r="L613" s="164"/>
      <c r="M613" s="164"/>
      <c r="N613" s="164"/>
      <c r="O613" s="164"/>
      <c r="P613" s="164"/>
      <c r="Q613" s="164"/>
      <c r="R613" s="164"/>
      <c r="S613" s="164"/>
    </row>
    <row r="614" spans="7:19">
      <c r="G614" s="164"/>
      <c r="H614" s="164"/>
      <c r="I614" s="164"/>
      <c r="J614" s="164"/>
      <c r="K614" s="164"/>
      <c r="L614" s="164"/>
      <c r="M614" s="164"/>
      <c r="N614" s="164"/>
      <c r="O614" s="164"/>
      <c r="P614" s="164"/>
      <c r="Q614" s="164"/>
      <c r="R614" s="164"/>
      <c r="S614" s="164"/>
    </row>
    <row r="615" spans="7:19">
      <c r="G615" s="164"/>
      <c r="H615" s="164"/>
      <c r="I615" s="164"/>
      <c r="J615" s="164"/>
      <c r="K615" s="164"/>
      <c r="L615" s="164"/>
      <c r="M615" s="164"/>
      <c r="N615" s="164"/>
      <c r="O615" s="164"/>
      <c r="P615" s="164"/>
      <c r="Q615" s="164"/>
      <c r="R615" s="164"/>
      <c r="S615" s="164"/>
    </row>
    <row r="616" spans="7:19">
      <c r="G616" s="164"/>
      <c r="H616" s="164"/>
      <c r="I616" s="164"/>
      <c r="J616" s="164"/>
      <c r="K616" s="164"/>
      <c r="L616" s="164"/>
      <c r="M616" s="164"/>
      <c r="N616" s="164"/>
      <c r="O616" s="164"/>
      <c r="P616" s="164"/>
      <c r="Q616" s="164"/>
      <c r="R616" s="164"/>
      <c r="S616" s="164"/>
    </row>
    <row r="617" spans="7:19">
      <c r="G617" s="164"/>
      <c r="H617" s="164"/>
      <c r="I617" s="164"/>
      <c r="J617" s="164"/>
      <c r="K617" s="164"/>
      <c r="L617" s="164"/>
      <c r="M617" s="164"/>
      <c r="N617" s="164"/>
      <c r="O617" s="164"/>
      <c r="P617" s="164"/>
      <c r="Q617" s="164"/>
      <c r="R617" s="164"/>
      <c r="S617" s="164"/>
    </row>
    <row r="618" spans="7:19">
      <c r="G618" s="164"/>
      <c r="H618" s="164"/>
      <c r="I618" s="164"/>
      <c r="J618" s="164"/>
      <c r="K618" s="164"/>
      <c r="L618" s="164"/>
      <c r="M618" s="164"/>
      <c r="N618" s="164"/>
      <c r="O618" s="164"/>
      <c r="P618" s="164"/>
      <c r="Q618" s="164"/>
      <c r="R618" s="164"/>
      <c r="S618" s="164"/>
    </row>
    <row r="619" spans="7:19">
      <c r="G619" s="164"/>
      <c r="H619" s="164"/>
      <c r="I619" s="164"/>
      <c r="J619" s="164"/>
      <c r="K619" s="164"/>
      <c r="L619" s="164"/>
      <c r="M619" s="164"/>
      <c r="N619" s="164"/>
      <c r="O619" s="164"/>
      <c r="P619" s="164"/>
      <c r="Q619" s="164"/>
      <c r="R619" s="164"/>
      <c r="S619" s="164"/>
    </row>
    <row r="620" spans="7:19">
      <c r="G620" s="164"/>
      <c r="H620" s="164"/>
      <c r="I620" s="164"/>
      <c r="J620" s="164"/>
      <c r="K620" s="164"/>
      <c r="L620" s="164"/>
      <c r="M620" s="164"/>
      <c r="N620" s="164"/>
      <c r="O620" s="164"/>
      <c r="P620" s="164"/>
      <c r="Q620" s="164"/>
      <c r="R620" s="164"/>
      <c r="S620" s="164"/>
    </row>
    <row r="621" spans="7:19">
      <c r="G621" s="164"/>
      <c r="H621" s="164"/>
      <c r="I621" s="164"/>
      <c r="J621" s="164"/>
      <c r="K621" s="164"/>
      <c r="L621" s="164"/>
      <c r="M621" s="164"/>
      <c r="N621" s="164"/>
      <c r="O621" s="164"/>
      <c r="P621" s="164"/>
      <c r="Q621" s="164"/>
      <c r="R621" s="164"/>
      <c r="S621" s="164"/>
    </row>
    <row r="622" spans="7:19">
      <c r="G622" s="164"/>
      <c r="H622" s="164"/>
      <c r="I622" s="164"/>
      <c r="J622" s="164"/>
      <c r="K622" s="164"/>
      <c r="L622" s="164"/>
      <c r="M622" s="164"/>
      <c r="N622" s="164"/>
      <c r="O622" s="164"/>
      <c r="P622" s="164"/>
      <c r="Q622" s="164"/>
      <c r="R622" s="164"/>
      <c r="S622" s="164"/>
    </row>
    <row r="623" spans="7:19">
      <c r="G623" s="164"/>
      <c r="H623" s="164"/>
      <c r="I623" s="164"/>
      <c r="J623" s="164"/>
      <c r="K623" s="164"/>
      <c r="L623" s="164"/>
      <c r="M623" s="164"/>
      <c r="N623" s="164"/>
      <c r="O623" s="164"/>
      <c r="P623" s="164"/>
      <c r="Q623" s="164"/>
      <c r="R623" s="164"/>
      <c r="S623" s="164"/>
    </row>
    <row r="624" spans="7:19">
      <c r="G624" s="164"/>
      <c r="H624" s="164"/>
      <c r="I624" s="164"/>
      <c r="J624" s="164"/>
      <c r="K624" s="164"/>
      <c r="L624" s="164"/>
      <c r="M624" s="164"/>
      <c r="N624" s="164"/>
      <c r="O624" s="164"/>
      <c r="P624" s="164"/>
      <c r="Q624" s="164"/>
      <c r="R624" s="164"/>
      <c r="S624" s="164"/>
    </row>
    <row r="625" spans="7:19">
      <c r="G625" s="164"/>
      <c r="H625" s="164"/>
      <c r="I625" s="164"/>
      <c r="J625" s="164"/>
      <c r="K625" s="164"/>
      <c r="L625" s="164"/>
      <c r="M625" s="164"/>
      <c r="N625" s="164"/>
      <c r="O625" s="164"/>
      <c r="P625" s="164"/>
      <c r="Q625" s="164"/>
      <c r="R625" s="164"/>
      <c r="S625" s="164"/>
    </row>
    <row r="626" spans="7:19">
      <c r="G626" s="164"/>
      <c r="H626" s="164"/>
      <c r="I626" s="164"/>
      <c r="J626" s="164"/>
      <c r="K626" s="164"/>
      <c r="L626" s="164"/>
      <c r="M626" s="164"/>
      <c r="N626" s="164"/>
      <c r="O626" s="164"/>
      <c r="P626" s="164"/>
      <c r="Q626" s="164"/>
      <c r="R626" s="164"/>
      <c r="S626" s="164"/>
    </row>
    <row r="627" spans="7:19">
      <c r="G627" s="164"/>
      <c r="H627" s="164"/>
      <c r="I627" s="164"/>
      <c r="J627" s="164"/>
      <c r="K627" s="164"/>
      <c r="L627" s="164"/>
      <c r="M627" s="164"/>
      <c r="N627" s="164"/>
      <c r="O627" s="164"/>
      <c r="P627" s="164"/>
      <c r="Q627" s="164"/>
      <c r="R627" s="164"/>
      <c r="S627" s="164"/>
    </row>
    <row r="628" spans="7:19">
      <c r="G628" s="164"/>
      <c r="H628" s="164"/>
      <c r="I628" s="164"/>
      <c r="J628" s="164"/>
      <c r="K628" s="164"/>
      <c r="L628" s="164"/>
      <c r="M628" s="164"/>
      <c r="N628" s="164"/>
      <c r="O628" s="164"/>
      <c r="P628" s="164"/>
      <c r="Q628" s="164"/>
      <c r="R628" s="164"/>
      <c r="S628" s="164"/>
    </row>
    <row r="629" spans="7:19">
      <c r="G629" s="164"/>
      <c r="H629" s="164"/>
      <c r="I629" s="164"/>
      <c r="J629" s="164"/>
      <c r="K629" s="164"/>
      <c r="L629" s="164"/>
      <c r="M629" s="164"/>
      <c r="N629" s="164"/>
      <c r="O629" s="164"/>
      <c r="P629" s="164"/>
      <c r="Q629" s="164"/>
      <c r="R629" s="164"/>
      <c r="S629" s="164"/>
    </row>
    <row r="630" spans="7:19">
      <c r="G630" s="164"/>
      <c r="H630" s="164"/>
      <c r="I630" s="164"/>
      <c r="J630" s="164"/>
      <c r="K630" s="164"/>
      <c r="L630" s="164"/>
      <c r="M630" s="164"/>
      <c r="N630" s="164"/>
      <c r="O630" s="164"/>
      <c r="P630" s="164"/>
      <c r="Q630" s="164"/>
      <c r="R630" s="164"/>
      <c r="S630" s="164"/>
    </row>
    <row r="631" spans="7:19">
      <c r="G631" s="164"/>
      <c r="H631" s="164"/>
      <c r="I631" s="164"/>
      <c r="J631" s="164"/>
      <c r="K631" s="164"/>
      <c r="L631" s="164"/>
      <c r="M631" s="164"/>
      <c r="N631" s="164"/>
      <c r="O631" s="164"/>
      <c r="P631" s="164"/>
      <c r="Q631" s="164"/>
      <c r="R631" s="164"/>
      <c r="S631" s="164"/>
    </row>
    <row r="632" spans="7:19">
      <c r="G632" s="164"/>
      <c r="H632" s="164"/>
      <c r="I632" s="164"/>
      <c r="J632" s="164"/>
      <c r="K632" s="164"/>
      <c r="L632" s="164"/>
      <c r="M632" s="164"/>
      <c r="N632" s="164"/>
      <c r="O632" s="164"/>
      <c r="P632" s="164"/>
      <c r="Q632" s="164"/>
      <c r="R632" s="164"/>
      <c r="S632" s="164"/>
    </row>
    <row r="633" spans="7:19">
      <c r="G633" s="164"/>
      <c r="H633" s="164"/>
      <c r="I633" s="164"/>
      <c r="J633" s="164"/>
      <c r="K633" s="164"/>
      <c r="L633" s="164"/>
      <c r="M633" s="164"/>
      <c r="N633" s="164"/>
      <c r="O633" s="164"/>
      <c r="P633" s="164"/>
      <c r="Q633" s="164"/>
      <c r="R633" s="164"/>
      <c r="S633" s="164"/>
    </row>
    <row r="634" spans="7:19">
      <c r="G634" s="164"/>
      <c r="H634" s="164"/>
      <c r="I634" s="164"/>
      <c r="J634" s="164"/>
      <c r="K634" s="164"/>
      <c r="L634" s="164"/>
      <c r="M634" s="164"/>
      <c r="N634" s="164"/>
      <c r="O634" s="164"/>
      <c r="P634" s="164"/>
      <c r="Q634" s="164"/>
      <c r="R634" s="164"/>
      <c r="S634" s="164"/>
    </row>
    <row r="635" spans="7:19">
      <c r="G635" s="164"/>
      <c r="H635" s="164"/>
      <c r="I635" s="164"/>
      <c r="J635" s="164"/>
      <c r="K635" s="164"/>
      <c r="L635" s="164"/>
      <c r="M635" s="164"/>
      <c r="N635" s="164"/>
      <c r="O635" s="164"/>
      <c r="P635" s="164"/>
      <c r="Q635" s="164"/>
      <c r="R635" s="164"/>
      <c r="S635" s="164"/>
    </row>
    <row r="636" spans="7:19">
      <c r="G636" s="164"/>
      <c r="H636" s="164"/>
      <c r="I636" s="164"/>
      <c r="J636" s="164"/>
      <c r="K636" s="164"/>
      <c r="L636" s="164"/>
      <c r="M636" s="164"/>
      <c r="N636" s="164"/>
      <c r="O636" s="164"/>
      <c r="P636" s="164"/>
      <c r="Q636" s="164"/>
      <c r="R636" s="164"/>
      <c r="S636" s="164"/>
    </row>
    <row r="637" spans="7:19">
      <c r="G637" s="164"/>
      <c r="H637" s="164"/>
      <c r="I637" s="164"/>
      <c r="J637" s="164"/>
      <c r="K637" s="164"/>
      <c r="L637" s="164"/>
      <c r="M637" s="164"/>
      <c r="N637" s="164"/>
      <c r="O637" s="164"/>
      <c r="P637" s="164"/>
      <c r="Q637" s="164"/>
      <c r="R637" s="164"/>
      <c r="S637" s="164"/>
    </row>
    <row r="638" spans="7:19">
      <c r="G638" s="164"/>
      <c r="H638" s="164"/>
      <c r="I638" s="164"/>
      <c r="J638" s="164"/>
      <c r="K638" s="164"/>
      <c r="L638" s="164"/>
      <c r="M638" s="164"/>
      <c r="N638" s="164"/>
      <c r="O638" s="164"/>
      <c r="P638" s="164"/>
      <c r="Q638" s="164"/>
      <c r="R638" s="164"/>
      <c r="S638" s="164"/>
    </row>
    <row r="639" spans="7:19">
      <c r="G639" s="164"/>
      <c r="H639" s="164"/>
      <c r="I639" s="164"/>
      <c r="J639" s="164"/>
      <c r="K639" s="164"/>
      <c r="L639" s="164"/>
      <c r="M639" s="164"/>
      <c r="N639" s="164"/>
      <c r="O639" s="164"/>
      <c r="P639" s="164"/>
      <c r="Q639" s="164"/>
      <c r="R639" s="164"/>
      <c r="S639" s="164"/>
    </row>
    <row r="640" spans="7:19">
      <c r="G640" s="164"/>
      <c r="H640" s="164"/>
      <c r="I640" s="164"/>
      <c r="J640" s="164"/>
      <c r="K640" s="164"/>
      <c r="L640" s="164"/>
      <c r="M640" s="164"/>
      <c r="N640" s="164"/>
      <c r="O640" s="164"/>
      <c r="P640" s="164"/>
      <c r="Q640" s="164"/>
      <c r="R640" s="164"/>
      <c r="S640" s="164"/>
    </row>
    <row r="641" spans="7:19">
      <c r="G641" s="164"/>
      <c r="H641" s="164"/>
      <c r="I641" s="164"/>
      <c r="J641" s="164"/>
      <c r="K641" s="164"/>
      <c r="L641" s="164"/>
      <c r="M641" s="164"/>
      <c r="N641" s="164"/>
      <c r="O641" s="164"/>
      <c r="P641" s="164"/>
      <c r="Q641" s="164"/>
      <c r="R641" s="164"/>
      <c r="S641" s="164"/>
    </row>
    <row r="642" spans="7:19">
      <c r="G642" s="164"/>
      <c r="H642" s="164"/>
      <c r="I642" s="164"/>
      <c r="J642" s="164"/>
      <c r="K642" s="164"/>
      <c r="L642" s="164"/>
      <c r="M642" s="164"/>
      <c r="N642" s="164"/>
      <c r="O642" s="164"/>
      <c r="P642" s="164"/>
      <c r="Q642" s="164"/>
      <c r="R642" s="164"/>
      <c r="S642" s="164"/>
    </row>
    <row r="643" spans="7:19">
      <c r="G643" s="164"/>
      <c r="H643" s="164"/>
      <c r="I643" s="164"/>
      <c r="J643" s="164"/>
      <c r="K643" s="164"/>
      <c r="L643" s="164"/>
      <c r="M643" s="164"/>
      <c r="N643" s="164"/>
      <c r="O643" s="164"/>
      <c r="P643" s="164"/>
      <c r="Q643" s="164"/>
      <c r="R643" s="164"/>
      <c r="S643" s="164"/>
    </row>
    <row r="644" spans="7:19">
      <c r="G644" s="164"/>
      <c r="H644" s="164"/>
      <c r="I644" s="164"/>
      <c r="J644" s="164"/>
      <c r="K644" s="164"/>
      <c r="L644" s="164"/>
      <c r="M644" s="164"/>
      <c r="N644" s="164"/>
      <c r="O644" s="164"/>
      <c r="P644" s="164"/>
      <c r="Q644" s="164"/>
      <c r="R644" s="164"/>
      <c r="S644" s="164"/>
    </row>
    <row r="645" spans="7:19">
      <c r="G645" s="164"/>
      <c r="H645" s="164"/>
      <c r="I645" s="164"/>
      <c r="J645" s="164"/>
      <c r="K645" s="164"/>
      <c r="L645" s="164"/>
      <c r="M645" s="164"/>
      <c r="N645" s="164"/>
      <c r="O645" s="164"/>
      <c r="P645" s="164"/>
      <c r="Q645" s="164"/>
      <c r="R645" s="164"/>
      <c r="S645" s="164"/>
    </row>
    <row r="646" spans="7:19">
      <c r="G646" s="164"/>
      <c r="H646" s="164"/>
      <c r="I646" s="164"/>
      <c r="J646" s="164"/>
      <c r="K646" s="164"/>
      <c r="L646" s="164"/>
      <c r="M646" s="164"/>
      <c r="N646" s="164"/>
      <c r="O646" s="164"/>
      <c r="P646" s="164"/>
      <c r="Q646" s="164"/>
      <c r="R646" s="164"/>
      <c r="S646" s="164"/>
    </row>
    <row r="647" spans="7:19">
      <c r="G647" s="164"/>
      <c r="H647" s="164"/>
      <c r="I647" s="164"/>
      <c r="J647" s="164"/>
      <c r="K647" s="164"/>
      <c r="L647" s="164"/>
      <c r="M647" s="164"/>
      <c r="N647" s="164"/>
      <c r="O647" s="164"/>
      <c r="P647" s="164"/>
      <c r="Q647" s="164"/>
      <c r="R647" s="164"/>
      <c r="S647" s="164"/>
    </row>
    <row r="648" spans="7:19">
      <c r="G648" s="164"/>
      <c r="H648" s="164"/>
      <c r="I648" s="164"/>
      <c r="J648" s="164"/>
      <c r="K648" s="164"/>
      <c r="L648" s="164"/>
      <c r="M648" s="164"/>
      <c r="N648" s="164"/>
      <c r="O648" s="164"/>
      <c r="P648" s="164"/>
      <c r="Q648" s="164"/>
      <c r="R648" s="164"/>
      <c r="S648" s="164"/>
    </row>
    <row r="649" spans="7:19">
      <c r="G649" s="164"/>
      <c r="H649" s="164"/>
      <c r="I649" s="164"/>
      <c r="J649" s="164"/>
      <c r="K649" s="164"/>
      <c r="L649" s="164"/>
      <c r="M649" s="164"/>
      <c r="N649" s="164"/>
      <c r="O649" s="164"/>
      <c r="P649" s="164"/>
      <c r="Q649" s="164"/>
      <c r="R649" s="164"/>
      <c r="S649" s="164"/>
    </row>
    <row r="650" spans="7:19">
      <c r="G650" s="164"/>
      <c r="H650" s="164"/>
      <c r="I650" s="164"/>
      <c r="J650" s="164"/>
      <c r="K650" s="164"/>
      <c r="L650" s="164"/>
      <c r="M650" s="164"/>
      <c r="N650" s="164"/>
      <c r="O650" s="164"/>
      <c r="P650" s="164"/>
      <c r="Q650" s="164"/>
      <c r="R650" s="164"/>
      <c r="S650" s="164"/>
    </row>
    <row r="651" spans="7:19">
      <c r="G651" s="164"/>
      <c r="H651" s="164"/>
      <c r="I651" s="164"/>
      <c r="J651" s="164"/>
      <c r="K651" s="164"/>
      <c r="L651" s="164"/>
      <c r="M651" s="164"/>
      <c r="N651" s="164"/>
      <c r="O651" s="164"/>
      <c r="P651" s="164"/>
      <c r="Q651" s="164"/>
      <c r="R651" s="164"/>
      <c r="S651" s="164"/>
    </row>
    <row r="652" spans="7:19">
      <c r="G652" s="164"/>
      <c r="H652" s="164"/>
      <c r="I652" s="164"/>
      <c r="J652" s="164"/>
      <c r="K652" s="164"/>
      <c r="L652" s="164"/>
      <c r="M652" s="164"/>
      <c r="N652" s="164"/>
      <c r="O652" s="164"/>
      <c r="P652" s="164"/>
      <c r="Q652" s="164"/>
      <c r="R652" s="164"/>
      <c r="S652" s="164"/>
    </row>
    <row r="653" spans="7:19">
      <c r="G653" s="164"/>
      <c r="H653" s="164"/>
      <c r="I653" s="164"/>
      <c r="J653" s="164"/>
      <c r="K653" s="164"/>
      <c r="L653" s="164"/>
      <c r="M653" s="164"/>
      <c r="N653" s="164"/>
      <c r="O653" s="164"/>
      <c r="P653" s="164"/>
      <c r="Q653" s="164"/>
      <c r="R653" s="164"/>
      <c r="S653" s="164"/>
    </row>
    <row r="654" spans="7:19">
      <c r="G654" s="164"/>
      <c r="H654" s="164"/>
      <c r="I654" s="164"/>
      <c r="J654" s="164"/>
      <c r="K654" s="164"/>
      <c r="L654" s="164"/>
      <c r="M654" s="164"/>
      <c r="N654" s="164"/>
      <c r="O654" s="164"/>
      <c r="P654" s="164"/>
      <c r="Q654" s="164"/>
      <c r="R654" s="164"/>
      <c r="S654" s="164"/>
    </row>
    <row r="655" spans="7:19">
      <c r="G655" s="164"/>
      <c r="H655" s="164"/>
      <c r="I655" s="164"/>
      <c r="J655" s="164"/>
      <c r="K655" s="164"/>
      <c r="L655" s="164"/>
      <c r="M655" s="164"/>
      <c r="N655" s="164"/>
      <c r="O655" s="164"/>
      <c r="P655" s="164"/>
      <c r="Q655" s="164"/>
      <c r="R655" s="164"/>
      <c r="S655" s="164"/>
    </row>
    <row r="656" spans="7:19">
      <c r="G656" s="164"/>
      <c r="H656" s="164"/>
      <c r="I656" s="164"/>
      <c r="J656" s="164"/>
      <c r="K656" s="164"/>
      <c r="L656" s="164"/>
      <c r="M656" s="164"/>
      <c r="N656" s="164"/>
      <c r="O656" s="164"/>
      <c r="P656" s="164"/>
      <c r="Q656" s="164"/>
      <c r="R656" s="164"/>
      <c r="S656" s="164"/>
    </row>
    <row r="657" spans="7:19">
      <c r="G657" s="164"/>
      <c r="H657" s="164"/>
      <c r="I657" s="164"/>
      <c r="J657" s="164"/>
      <c r="K657" s="164"/>
      <c r="L657" s="164"/>
      <c r="M657" s="164"/>
      <c r="N657" s="164"/>
      <c r="O657" s="164"/>
      <c r="P657" s="164"/>
      <c r="Q657" s="164"/>
      <c r="R657" s="164"/>
      <c r="S657" s="164"/>
    </row>
    <row r="658" spans="7:19">
      <c r="G658" s="164"/>
      <c r="H658" s="164"/>
      <c r="I658" s="164"/>
      <c r="J658" s="164"/>
      <c r="K658" s="164"/>
      <c r="L658" s="164"/>
      <c r="M658" s="164"/>
      <c r="N658" s="164"/>
      <c r="O658" s="164"/>
      <c r="P658" s="164"/>
      <c r="Q658" s="164"/>
      <c r="R658" s="164"/>
      <c r="S658" s="164"/>
    </row>
    <row r="659" spans="7:19">
      <c r="G659" s="164"/>
      <c r="H659" s="164"/>
      <c r="I659" s="164"/>
      <c r="J659" s="164"/>
      <c r="K659" s="164"/>
      <c r="L659" s="164"/>
      <c r="M659" s="164"/>
      <c r="N659" s="164"/>
      <c r="O659" s="164"/>
      <c r="P659" s="164"/>
      <c r="Q659" s="164"/>
      <c r="R659" s="164"/>
      <c r="S659" s="164"/>
    </row>
    <row r="660" spans="7:19">
      <c r="G660" s="164"/>
      <c r="H660" s="164"/>
      <c r="I660" s="164"/>
      <c r="J660" s="164"/>
      <c r="K660" s="164"/>
      <c r="L660" s="164"/>
      <c r="M660" s="164"/>
      <c r="N660" s="164"/>
      <c r="O660" s="164"/>
      <c r="P660" s="164"/>
      <c r="Q660" s="164"/>
      <c r="R660" s="164"/>
      <c r="S660" s="164"/>
    </row>
    <row r="661" spans="7:19">
      <c r="G661" s="164"/>
      <c r="H661" s="164"/>
      <c r="I661" s="164"/>
      <c r="J661" s="164"/>
      <c r="K661" s="164"/>
      <c r="L661" s="164"/>
      <c r="M661" s="164"/>
      <c r="N661" s="164"/>
      <c r="O661" s="164"/>
      <c r="P661" s="164"/>
      <c r="Q661" s="164"/>
      <c r="R661" s="164"/>
      <c r="S661" s="164"/>
    </row>
    <row r="662" spans="7:19">
      <c r="G662" s="164"/>
      <c r="H662" s="164"/>
      <c r="I662" s="164"/>
      <c r="J662" s="164"/>
      <c r="K662" s="164"/>
      <c r="L662" s="164"/>
      <c r="M662" s="164"/>
      <c r="N662" s="164"/>
      <c r="O662" s="164"/>
      <c r="P662" s="164"/>
      <c r="Q662" s="164"/>
      <c r="R662" s="164"/>
      <c r="S662" s="164"/>
    </row>
    <row r="663" spans="7:19">
      <c r="G663" s="164"/>
      <c r="H663" s="164"/>
      <c r="I663" s="164"/>
      <c r="J663" s="164"/>
      <c r="K663" s="164"/>
      <c r="L663" s="164"/>
      <c r="M663" s="164"/>
      <c r="N663" s="164"/>
      <c r="O663" s="164"/>
      <c r="P663" s="164"/>
      <c r="Q663" s="164"/>
      <c r="R663" s="164"/>
      <c r="S663" s="164"/>
    </row>
    <row r="664" spans="7:19">
      <c r="G664" s="164"/>
      <c r="H664" s="164"/>
      <c r="I664" s="164"/>
      <c r="J664" s="164"/>
      <c r="K664" s="164"/>
      <c r="L664" s="164"/>
      <c r="M664" s="164"/>
      <c r="N664" s="164"/>
      <c r="O664" s="164"/>
      <c r="P664" s="164"/>
      <c r="Q664" s="164"/>
      <c r="R664" s="164"/>
      <c r="S664" s="164"/>
    </row>
    <row r="665" spans="7:19">
      <c r="G665" s="164"/>
      <c r="H665" s="164"/>
      <c r="I665" s="164"/>
      <c r="J665" s="164"/>
      <c r="K665" s="164"/>
      <c r="L665" s="164"/>
      <c r="M665" s="164"/>
      <c r="N665" s="164"/>
      <c r="O665" s="164"/>
      <c r="P665" s="164"/>
      <c r="Q665" s="164"/>
      <c r="R665" s="164"/>
      <c r="S665" s="164"/>
    </row>
    <row r="666" spans="7:19">
      <c r="G666" s="164"/>
      <c r="H666" s="164"/>
      <c r="I666" s="164"/>
      <c r="J666" s="164"/>
      <c r="K666" s="164"/>
      <c r="L666" s="164"/>
      <c r="M666" s="164"/>
      <c r="N666" s="164"/>
      <c r="O666" s="164"/>
      <c r="P666" s="164"/>
      <c r="Q666" s="164"/>
      <c r="R666" s="164"/>
      <c r="S666" s="164"/>
    </row>
    <row r="667" spans="7:19">
      <c r="G667" s="164"/>
      <c r="H667" s="164"/>
      <c r="I667" s="164"/>
      <c r="J667" s="164"/>
      <c r="K667" s="164"/>
      <c r="L667" s="164"/>
      <c r="M667" s="164"/>
      <c r="N667" s="164"/>
      <c r="O667" s="164"/>
      <c r="P667" s="164"/>
      <c r="Q667" s="164"/>
      <c r="R667" s="164"/>
      <c r="S667" s="164"/>
    </row>
    <row r="668" spans="7:19">
      <c r="G668" s="164"/>
      <c r="H668" s="164"/>
      <c r="I668" s="164"/>
      <c r="J668" s="164"/>
      <c r="K668" s="164"/>
      <c r="L668" s="164"/>
      <c r="M668" s="164"/>
      <c r="N668" s="164"/>
      <c r="O668" s="164"/>
      <c r="P668" s="164"/>
      <c r="Q668" s="164"/>
      <c r="R668" s="164"/>
      <c r="S668" s="164"/>
    </row>
    <row r="669" spans="7:19">
      <c r="G669" s="164"/>
      <c r="H669" s="164"/>
      <c r="I669" s="164"/>
      <c r="J669" s="164"/>
      <c r="K669" s="164"/>
      <c r="L669" s="164"/>
      <c r="M669" s="164"/>
      <c r="N669" s="164"/>
      <c r="O669" s="164"/>
      <c r="P669" s="164"/>
      <c r="Q669" s="164"/>
      <c r="R669" s="164"/>
      <c r="S669" s="164"/>
    </row>
    <row r="670" spans="7:19">
      <c r="G670" s="164"/>
      <c r="H670" s="164"/>
      <c r="I670" s="164"/>
      <c r="J670" s="164"/>
      <c r="K670" s="164"/>
      <c r="L670" s="164"/>
      <c r="M670" s="164"/>
      <c r="N670" s="164"/>
      <c r="O670" s="164"/>
      <c r="P670" s="164"/>
      <c r="Q670" s="164"/>
      <c r="R670" s="164"/>
      <c r="S670" s="164"/>
    </row>
    <row r="671" spans="7:19">
      <c r="G671" s="164"/>
      <c r="H671" s="164"/>
      <c r="I671" s="164"/>
      <c r="J671" s="164"/>
      <c r="K671" s="164"/>
      <c r="L671" s="164"/>
      <c r="M671" s="164"/>
      <c r="N671" s="164"/>
      <c r="O671" s="164"/>
      <c r="P671" s="164"/>
      <c r="Q671" s="164"/>
      <c r="R671" s="164"/>
      <c r="S671" s="164"/>
    </row>
    <row r="672" spans="7:19">
      <c r="G672" s="164"/>
      <c r="H672" s="164"/>
      <c r="I672" s="164"/>
      <c r="J672" s="164"/>
      <c r="K672" s="164"/>
      <c r="L672" s="164"/>
      <c r="M672" s="164"/>
      <c r="N672" s="164"/>
      <c r="O672" s="164"/>
      <c r="P672" s="164"/>
      <c r="Q672" s="164"/>
      <c r="R672" s="164"/>
      <c r="S672" s="164"/>
    </row>
    <row r="673" spans="7:19">
      <c r="G673" s="164"/>
      <c r="H673" s="164"/>
      <c r="I673" s="164"/>
      <c r="J673" s="164"/>
      <c r="K673" s="164"/>
      <c r="L673" s="164"/>
      <c r="M673" s="164"/>
      <c r="N673" s="164"/>
      <c r="O673" s="164"/>
      <c r="P673" s="164"/>
      <c r="Q673" s="164"/>
      <c r="R673" s="164"/>
      <c r="S673" s="164"/>
    </row>
    <row r="674" spans="7:19">
      <c r="G674" s="164"/>
      <c r="H674" s="164"/>
      <c r="I674" s="164"/>
      <c r="J674" s="164"/>
      <c r="K674" s="164"/>
      <c r="L674" s="164"/>
      <c r="M674" s="164"/>
      <c r="N674" s="164"/>
      <c r="O674" s="164"/>
      <c r="P674" s="164"/>
      <c r="Q674" s="164"/>
      <c r="R674" s="164"/>
      <c r="S674" s="164"/>
    </row>
    <row r="675" spans="7:19">
      <c r="G675" s="164"/>
      <c r="H675" s="164"/>
      <c r="I675" s="164"/>
      <c r="J675" s="164"/>
      <c r="K675" s="164"/>
      <c r="L675" s="164"/>
      <c r="M675" s="164"/>
      <c r="N675" s="164"/>
      <c r="O675" s="164"/>
      <c r="P675" s="164"/>
      <c r="Q675" s="164"/>
      <c r="R675" s="164"/>
      <c r="S675" s="164"/>
    </row>
    <row r="676" spans="7:19">
      <c r="G676" s="164"/>
      <c r="H676" s="164"/>
      <c r="I676" s="164"/>
      <c r="J676" s="164"/>
      <c r="K676" s="164"/>
      <c r="L676" s="164"/>
      <c r="M676" s="164"/>
      <c r="N676" s="164"/>
      <c r="O676" s="164"/>
      <c r="P676" s="164"/>
      <c r="Q676" s="164"/>
      <c r="R676" s="164"/>
      <c r="S676" s="164"/>
    </row>
    <row r="677" spans="7:19">
      <c r="G677" s="164"/>
      <c r="H677" s="164"/>
      <c r="I677" s="164"/>
      <c r="J677" s="164"/>
      <c r="K677" s="164"/>
      <c r="L677" s="164"/>
      <c r="M677" s="164"/>
      <c r="N677" s="164"/>
      <c r="O677" s="164"/>
      <c r="P677" s="164"/>
      <c r="Q677" s="164"/>
      <c r="R677" s="164"/>
      <c r="S677" s="164"/>
    </row>
    <row r="678" spans="7:19">
      <c r="G678" s="164"/>
      <c r="H678" s="164"/>
      <c r="I678" s="164"/>
      <c r="J678" s="164"/>
      <c r="K678" s="164"/>
      <c r="L678" s="164"/>
      <c r="M678" s="164"/>
      <c r="N678" s="164"/>
      <c r="O678" s="164"/>
      <c r="P678" s="164"/>
      <c r="Q678" s="164"/>
      <c r="R678" s="164"/>
      <c r="S678" s="164"/>
    </row>
    <row r="679" spans="7:19">
      <c r="G679" s="164"/>
      <c r="H679" s="164"/>
      <c r="I679" s="164"/>
      <c r="J679" s="164"/>
      <c r="K679" s="164"/>
      <c r="L679" s="164"/>
      <c r="M679" s="164"/>
      <c r="N679" s="164"/>
      <c r="O679" s="164"/>
      <c r="P679" s="164"/>
      <c r="Q679" s="164"/>
      <c r="R679" s="164"/>
      <c r="S679" s="164"/>
    </row>
    <row r="680" spans="7:19">
      <c r="G680" s="164"/>
      <c r="H680" s="164"/>
      <c r="I680" s="164"/>
      <c r="J680" s="164"/>
      <c r="K680" s="164"/>
      <c r="L680" s="164"/>
      <c r="M680" s="164"/>
      <c r="N680" s="164"/>
      <c r="O680" s="164"/>
      <c r="P680" s="164"/>
      <c r="Q680" s="164"/>
      <c r="R680" s="164"/>
      <c r="S680" s="164"/>
    </row>
    <row r="681" spans="7:19">
      <c r="G681" s="164"/>
      <c r="H681" s="164"/>
      <c r="I681" s="164"/>
      <c r="J681" s="164"/>
      <c r="K681" s="164"/>
      <c r="L681" s="164"/>
      <c r="M681" s="164"/>
      <c r="N681" s="164"/>
      <c r="O681" s="164"/>
      <c r="P681" s="164"/>
      <c r="Q681" s="164"/>
      <c r="R681" s="164"/>
      <c r="S681" s="164"/>
    </row>
    <row r="682" spans="7:19">
      <c r="G682" s="164"/>
      <c r="H682" s="164"/>
      <c r="I682" s="164"/>
      <c r="J682" s="164"/>
      <c r="K682" s="164"/>
      <c r="L682" s="164"/>
      <c r="M682" s="164"/>
      <c r="N682" s="164"/>
      <c r="O682" s="164"/>
      <c r="P682" s="164"/>
      <c r="Q682" s="164"/>
      <c r="R682" s="164"/>
      <c r="S682" s="164"/>
    </row>
    <row r="683" spans="7:19">
      <c r="G683" s="164"/>
      <c r="H683" s="164"/>
      <c r="I683" s="164"/>
      <c r="J683" s="164"/>
      <c r="K683" s="164"/>
      <c r="L683" s="164"/>
      <c r="M683" s="164"/>
      <c r="N683" s="164"/>
      <c r="O683" s="164"/>
      <c r="P683" s="164"/>
      <c r="Q683" s="164"/>
      <c r="R683" s="164"/>
      <c r="S683" s="164"/>
    </row>
    <row r="684" spans="7:19">
      <c r="G684" s="164"/>
      <c r="H684" s="164"/>
      <c r="I684" s="164"/>
      <c r="J684" s="164"/>
      <c r="K684" s="164"/>
      <c r="L684" s="164"/>
      <c r="M684" s="164"/>
      <c r="N684" s="164"/>
      <c r="O684" s="164"/>
      <c r="P684" s="164"/>
      <c r="Q684" s="164"/>
      <c r="R684" s="164"/>
      <c r="S684" s="164"/>
    </row>
    <row r="685" spans="7:19">
      <c r="G685" s="164"/>
      <c r="H685" s="164"/>
      <c r="I685" s="164"/>
      <c r="J685" s="164"/>
      <c r="K685" s="164"/>
      <c r="L685" s="164"/>
      <c r="M685" s="164"/>
      <c r="N685" s="164"/>
      <c r="O685" s="164"/>
      <c r="P685" s="164"/>
      <c r="Q685" s="164"/>
      <c r="R685" s="164"/>
      <c r="S685" s="164"/>
    </row>
    <row r="686" spans="7:19">
      <c r="G686" s="164"/>
      <c r="H686" s="164"/>
      <c r="I686" s="164"/>
      <c r="J686" s="164"/>
      <c r="K686" s="164"/>
      <c r="L686" s="164"/>
      <c r="M686" s="164"/>
      <c r="N686" s="164"/>
      <c r="O686" s="164"/>
      <c r="P686" s="164"/>
      <c r="Q686" s="164"/>
      <c r="R686" s="164"/>
      <c r="S686" s="164"/>
    </row>
    <row r="687" spans="7:19">
      <c r="G687" s="164"/>
      <c r="H687" s="164"/>
      <c r="I687" s="164"/>
      <c r="J687" s="164"/>
      <c r="K687" s="164"/>
      <c r="L687" s="164"/>
      <c r="M687" s="164"/>
      <c r="N687" s="164"/>
      <c r="O687" s="164"/>
      <c r="P687" s="164"/>
      <c r="Q687" s="164"/>
      <c r="R687" s="164"/>
      <c r="S687" s="164"/>
    </row>
    <row r="688" spans="7:19">
      <c r="G688" s="164"/>
      <c r="H688" s="164"/>
      <c r="I688" s="164"/>
      <c r="J688" s="164"/>
      <c r="K688" s="164"/>
      <c r="L688" s="164"/>
      <c r="M688" s="164"/>
      <c r="N688" s="164"/>
      <c r="O688" s="164"/>
      <c r="P688" s="164"/>
      <c r="Q688" s="164"/>
      <c r="R688" s="164"/>
      <c r="S688" s="164"/>
    </row>
    <row r="689" spans="7:19">
      <c r="G689" s="164"/>
      <c r="H689" s="164"/>
      <c r="I689" s="164"/>
      <c r="J689" s="164"/>
      <c r="K689" s="164"/>
      <c r="L689" s="164"/>
      <c r="M689" s="164"/>
      <c r="N689" s="164"/>
      <c r="O689" s="164"/>
      <c r="P689" s="164"/>
      <c r="Q689" s="164"/>
      <c r="R689" s="164"/>
      <c r="S689" s="164"/>
    </row>
    <row r="690" spans="7:19">
      <c r="G690" s="164"/>
      <c r="H690" s="164"/>
      <c r="I690" s="164"/>
      <c r="J690" s="164"/>
      <c r="K690" s="164"/>
      <c r="L690" s="164"/>
      <c r="M690" s="164"/>
      <c r="N690" s="164"/>
      <c r="O690" s="164"/>
      <c r="P690" s="164"/>
      <c r="Q690" s="164"/>
      <c r="R690" s="164"/>
      <c r="S690" s="164"/>
    </row>
    <row r="691" spans="7:19">
      <c r="G691" s="164"/>
      <c r="H691" s="164"/>
      <c r="I691" s="164"/>
      <c r="J691" s="164"/>
      <c r="K691" s="164"/>
      <c r="L691" s="164"/>
      <c r="M691" s="164"/>
      <c r="N691" s="164"/>
      <c r="O691" s="164"/>
      <c r="P691" s="164"/>
      <c r="Q691" s="164"/>
      <c r="R691" s="164"/>
      <c r="S691" s="164"/>
    </row>
    <row r="692" spans="7:19">
      <c r="G692" s="164"/>
      <c r="H692" s="164"/>
      <c r="I692" s="164"/>
      <c r="J692" s="164"/>
      <c r="K692" s="164"/>
      <c r="L692" s="164"/>
      <c r="M692" s="164"/>
      <c r="N692" s="164"/>
      <c r="O692" s="164"/>
      <c r="P692" s="164"/>
      <c r="Q692" s="164"/>
      <c r="R692" s="164"/>
      <c r="S692" s="164"/>
    </row>
    <row r="693" spans="7:19">
      <c r="G693" s="164"/>
      <c r="H693" s="164"/>
      <c r="I693" s="164"/>
      <c r="J693" s="164"/>
      <c r="K693" s="164"/>
      <c r="L693" s="164"/>
      <c r="M693" s="164"/>
      <c r="N693" s="164"/>
      <c r="O693" s="164"/>
      <c r="P693" s="164"/>
      <c r="Q693" s="164"/>
      <c r="R693" s="164"/>
      <c r="S693" s="164"/>
    </row>
    <row r="694" spans="7:19">
      <c r="G694" s="164"/>
      <c r="H694" s="164"/>
      <c r="I694" s="164"/>
      <c r="J694" s="164"/>
      <c r="K694" s="164"/>
      <c r="L694" s="164"/>
      <c r="M694" s="164"/>
      <c r="N694" s="164"/>
      <c r="O694" s="164"/>
      <c r="P694" s="164"/>
      <c r="Q694" s="164"/>
      <c r="R694" s="164"/>
      <c r="S694" s="164"/>
    </row>
    <row r="695" spans="7:19">
      <c r="G695" s="164"/>
      <c r="H695" s="164"/>
      <c r="I695" s="164"/>
      <c r="J695" s="164"/>
      <c r="K695" s="164"/>
      <c r="L695" s="164"/>
      <c r="M695" s="164"/>
      <c r="N695" s="164"/>
      <c r="O695" s="164"/>
      <c r="P695" s="164"/>
      <c r="Q695" s="164"/>
      <c r="R695" s="164"/>
      <c r="S695" s="164"/>
    </row>
    <row r="696" spans="7:19">
      <c r="G696" s="164"/>
      <c r="H696" s="164"/>
      <c r="I696" s="164"/>
      <c r="J696" s="164"/>
      <c r="K696" s="164"/>
      <c r="L696" s="164"/>
      <c r="M696" s="164"/>
      <c r="N696" s="164"/>
      <c r="O696" s="164"/>
      <c r="P696" s="164"/>
      <c r="Q696" s="164"/>
      <c r="R696" s="164"/>
      <c r="S696" s="164"/>
    </row>
    <row r="697" spans="7:19">
      <c r="G697" s="164"/>
      <c r="H697" s="164"/>
      <c r="I697" s="164"/>
      <c r="J697" s="164"/>
      <c r="K697" s="164"/>
      <c r="L697" s="164"/>
      <c r="M697" s="164"/>
      <c r="N697" s="164"/>
      <c r="O697" s="164"/>
      <c r="P697" s="164"/>
      <c r="Q697" s="164"/>
      <c r="R697" s="164"/>
      <c r="S697" s="164"/>
    </row>
    <row r="698" spans="7:19">
      <c r="G698" s="164"/>
      <c r="H698" s="164"/>
      <c r="I698" s="164"/>
      <c r="J698" s="164"/>
      <c r="K698" s="164"/>
      <c r="L698" s="164"/>
      <c r="M698" s="164"/>
      <c r="N698" s="164"/>
      <c r="O698" s="164"/>
      <c r="P698" s="164"/>
      <c r="Q698" s="164"/>
      <c r="R698" s="164"/>
      <c r="S698" s="164"/>
    </row>
    <row r="699" spans="7:19">
      <c r="G699" s="164"/>
      <c r="H699" s="164"/>
      <c r="I699" s="164"/>
      <c r="J699" s="164"/>
      <c r="K699" s="164"/>
      <c r="L699" s="164"/>
      <c r="M699" s="164"/>
      <c r="N699" s="164"/>
      <c r="O699" s="164"/>
      <c r="P699" s="164"/>
      <c r="Q699" s="164"/>
      <c r="R699" s="164"/>
      <c r="S699" s="164"/>
    </row>
    <row r="700" spans="7:19">
      <c r="G700" s="164"/>
      <c r="H700" s="164"/>
      <c r="I700" s="164"/>
      <c r="J700" s="164"/>
      <c r="K700" s="164"/>
      <c r="L700" s="164"/>
      <c r="M700" s="164"/>
      <c r="N700" s="164"/>
      <c r="O700" s="164"/>
      <c r="P700" s="164"/>
      <c r="Q700" s="164"/>
      <c r="R700" s="164"/>
      <c r="S700" s="164"/>
    </row>
    <row r="701" spans="7:19">
      <c r="G701" s="164"/>
      <c r="H701" s="164"/>
      <c r="I701" s="164"/>
      <c r="J701" s="164"/>
      <c r="K701" s="164"/>
      <c r="L701" s="164"/>
      <c r="M701" s="164"/>
      <c r="N701" s="164"/>
      <c r="O701" s="164"/>
      <c r="P701" s="164"/>
      <c r="Q701" s="164"/>
      <c r="R701" s="164"/>
      <c r="S701" s="164"/>
    </row>
    <row r="702" spans="7:19">
      <c r="G702" s="164"/>
      <c r="H702" s="164"/>
      <c r="I702" s="164"/>
      <c r="J702" s="164"/>
      <c r="K702" s="164"/>
      <c r="L702" s="164"/>
      <c r="M702" s="164"/>
      <c r="N702" s="164"/>
      <c r="O702" s="164"/>
      <c r="P702" s="164"/>
      <c r="Q702" s="164"/>
      <c r="R702" s="164"/>
      <c r="S702" s="164"/>
    </row>
    <row r="703" spans="7:19">
      <c r="G703" s="164"/>
      <c r="H703" s="164"/>
      <c r="I703" s="164"/>
      <c r="J703" s="164"/>
      <c r="K703" s="164"/>
      <c r="L703" s="164"/>
      <c r="M703" s="164"/>
      <c r="N703" s="164"/>
      <c r="O703" s="164"/>
      <c r="P703" s="164"/>
      <c r="Q703" s="164"/>
      <c r="R703" s="164"/>
      <c r="S703" s="164"/>
    </row>
    <row r="704" spans="7:19">
      <c r="G704" s="164"/>
      <c r="H704" s="164"/>
      <c r="I704" s="164"/>
      <c r="J704" s="164"/>
      <c r="K704" s="164"/>
      <c r="L704" s="164"/>
      <c r="M704" s="164"/>
      <c r="N704" s="164"/>
      <c r="O704" s="164"/>
      <c r="P704" s="164"/>
      <c r="Q704" s="164"/>
      <c r="R704" s="164"/>
      <c r="S704" s="164"/>
    </row>
    <row r="705" spans="7:19">
      <c r="G705" s="164"/>
      <c r="H705" s="164"/>
      <c r="I705" s="164"/>
      <c r="J705" s="164"/>
      <c r="K705" s="164"/>
      <c r="L705" s="164"/>
      <c r="M705" s="164"/>
      <c r="N705" s="164"/>
      <c r="O705" s="164"/>
      <c r="P705" s="164"/>
      <c r="Q705" s="164"/>
      <c r="R705" s="164"/>
      <c r="S705" s="164"/>
    </row>
    <row r="706" spans="7:19">
      <c r="G706" s="164"/>
      <c r="H706" s="164"/>
      <c r="I706" s="164"/>
      <c r="J706" s="164"/>
      <c r="K706" s="164"/>
      <c r="L706" s="164"/>
      <c r="M706" s="164"/>
      <c r="N706" s="164"/>
      <c r="O706" s="164"/>
      <c r="P706" s="164"/>
      <c r="Q706" s="164"/>
      <c r="R706" s="164"/>
      <c r="S706" s="164"/>
    </row>
    <row r="707" spans="7:19">
      <c r="G707" s="164"/>
      <c r="H707" s="164"/>
      <c r="I707" s="164"/>
      <c r="J707" s="164"/>
      <c r="K707" s="164"/>
      <c r="L707" s="164"/>
      <c r="M707" s="164"/>
      <c r="N707" s="164"/>
      <c r="O707" s="164"/>
      <c r="P707" s="164"/>
      <c r="Q707" s="164"/>
      <c r="R707" s="164"/>
      <c r="S707" s="164"/>
    </row>
    <row r="708" spans="7:19">
      <c r="G708" s="164"/>
      <c r="H708" s="164"/>
      <c r="I708" s="164"/>
      <c r="J708" s="164"/>
      <c r="K708" s="164"/>
      <c r="L708" s="164"/>
      <c r="M708" s="164"/>
      <c r="N708" s="164"/>
      <c r="O708" s="164"/>
      <c r="P708" s="164"/>
      <c r="Q708" s="164"/>
      <c r="R708" s="164"/>
      <c r="S708" s="164"/>
    </row>
    <row r="709" spans="7:19">
      <c r="G709" s="164"/>
      <c r="H709" s="164"/>
      <c r="I709" s="164"/>
      <c r="J709" s="164"/>
      <c r="K709" s="164"/>
      <c r="L709" s="164"/>
      <c r="M709" s="164"/>
      <c r="N709" s="164"/>
      <c r="O709" s="164"/>
      <c r="P709" s="164"/>
      <c r="Q709" s="164"/>
      <c r="R709" s="164"/>
      <c r="S709" s="164"/>
    </row>
    <row r="710" spans="7:19">
      <c r="G710" s="164"/>
      <c r="H710" s="164"/>
      <c r="I710" s="164"/>
      <c r="J710" s="164"/>
      <c r="K710" s="164"/>
      <c r="L710" s="164"/>
      <c r="M710" s="164"/>
      <c r="N710" s="164"/>
      <c r="O710" s="164"/>
      <c r="P710" s="164"/>
      <c r="Q710" s="164"/>
      <c r="R710" s="164"/>
      <c r="S710" s="164"/>
    </row>
    <row r="711" spans="7:19">
      <c r="G711" s="164"/>
      <c r="H711" s="164"/>
      <c r="I711" s="164"/>
      <c r="J711" s="164"/>
      <c r="K711" s="164"/>
      <c r="L711" s="164"/>
      <c r="M711" s="164"/>
      <c r="N711" s="164"/>
      <c r="O711" s="164"/>
      <c r="P711" s="164"/>
      <c r="Q711" s="164"/>
      <c r="R711" s="164"/>
      <c r="S711" s="164"/>
    </row>
    <row r="712" spans="7:19">
      <c r="G712" s="164"/>
      <c r="H712" s="164"/>
      <c r="I712" s="164"/>
      <c r="J712" s="164"/>
      <c r="K712" s="164"/>
      <c r="L712" s="164"/>
      <c r="M712" s="164"/>
      <c r="N712" s="164"/>
      <c r="O712" s="164"/>
      <c r="P712" s="164"/>
      <c r="Q712" s="164"/>
      <c r="R712" s="164"/>
      <c r="S712" s="164"/>
    </row>
    <row r="713" spans="7:19">
      <c r="G713" s="164"/>
      <c r="H713" s="164"/>
      <c r="I713" s="164"/>
      <c r="J713" s="164"/>
      <c r="K713" s="164"/>
      <c r="L713" s="164"/>
      <c r="M713" s="164"/>
      <c r="N713" s="164"/>
      <c r="O713" s="164"/>
      <c r="P713" s="164"/>
      <c r="Q713" s="164"/>
      <c r="R713" s="164"/>
      <c r="S713" s="164"/>
    </row>
    <row r="714" spans="7:19">
      <c r="G714" s="164"/>
      <c r="H714" s="164"/>
      <c r="I714" s="164"/>
      <c r="J714" s="164"/>
      <c r="K714" s="164"/>
      <c r="L714" s="164"/>
      <c r="M714" s="164"/>
      <c r="N714" s="164"/>
      <c r="O714" s="164"/>
      <c r="P714" s="164"/>
      <c r="Q714" s="164"/>
      <c r="R714" s="164"/>
      <c r="S714" s="164"/>
    </row>
    <row r="715" spans="7:19">
      <c r="G715" s="164"/>
      <c r="H715" s="164"/>
      <c r="I715" s="164"/>
      <c r="J715" s="164"/>
      <c r="K715" s="164"/>
      <c r="L715" s="164"/>
      <c r="M715" s="164"/>
      <c r="N715" s="164"/>
      <c r="O715" s="164"/>
      <c r="P715" s="164"/>
      <c r="Q715" s="164"/>
      <c r="R715" s="164"/>
      <c r="S715" s="164"/>
    </row>
    <row r="716" spans="7:19">
      <c r="G716" s="164"/>
      <c r="H716" s="164"/>
      <c r="I716" s="164"/>
      <c r="J716" s="164"/>
      <c r="K716" s="164"/>
      <c r="L716" s="164"/>
      <c r="M716" s="164"/>
      <c r="N716" s="164"/>
      <c r="O716" s="164"/>
      <c r="P716" s="164"/>
      <c r="Q716" s="164"/>
      <c r="R716" s="164"/>
      <c r="S716" s="164"/>
    </row>
    <row r="717" spans="7:19">
      <c r="G717" s="164"/>
      <c r="H717" s="164"/>
      <c r="I717" s="164"/>
      <c r="J717" s="164"/>
      <c r="K717" s="164"/>
      <c r="L717" s="164"/>
      <c r="M717" s="164"/>
      <c r="N717" s="164"/>
      <c r="O717" s="164"/>
      <c r="P717" s="164"/>
      <c r="Q717" s="164"/>
      <c r="R717" s="164"/>
      <c r="S717" s="164"/>
    </row>
    <row r="718" spans="7:19">
      <c r="G718" s="164"/>
      <c r="H718" s="164"/>
      <c r="I718" s="164"/>
      <c r="J718" s="164"/>
      <c r="K718" s="164"/>
      <c r="L718" s="164"/>
      <c r="M718" s="164"/>
      <c r="N718" s="164"/>
      <c r="O718" s="164"/>
      <c r="P718" s="164"/>
      <c r="Q718" s="164"/>
      <c r="R718" s="164"/>
      <c r="S718" s="164"/>
    </row>
    <row r="719" spans="7:19">
      <c r="G719" s="164"/>
      <c r="H719" s="164"/>
      <c r="I719" s="164"/>
      <c r="J719" s="164"/>
      <c r="K719" s="164"/>
      <c r="L719" s="164"/>
      <c r="M719" s="164"/>
      <c r="N719" s="164"/>
      <c r="O719" s="164"/>
      <c r="P719" s="164"/>
      <c r="Q719" s="164"/>
      <c r="R719" s="164"/>
      <c r="S719" s="164"/>
    </row>
    <row r="720" spans="7:19">
      <c r="G720" s="164"/>
      <c r="H720" s="164"/>
      <c r="I720" s="164"/>
      <c r="J720" s="164"/>
      <c r="K720" s="164"/>
      <c r="L720" s="164"/>
      <c r="M720" s="164"/>
      <c r="N720" s="164"/>
      <c r="O720" s="164"/>
      <c r="P720" s="164"/>
      <c r="Q720" s="164"/>
      <c r="R720" s="164"/>
      <c r="S720" s="164"/>
    </row>
    <row r="721" spans="7:19">
      <c r="G721" s="164"/>
      <c r="H721" s="164"/>
      <c r="I721" s="164"/>
      <c r="J721" s="164"/>
      <c r="K721" s="164"/>
      <c r="L721" s="164"/>
      <c r="M721" s="164"/>
      <c r="N721" s="164"/>
      <c r="O721" s="164"/>
      <c r="P721" s="164"/>
      <c r="Q721" s="164"/>
      <c r="R721" s="164"/>
      <c r="S721" s="164"/>
    </row>
    <row r="722" spans="7:19">
      <c r="G722" s="164"/>
      <c r="H722" s="164"/>
      <c r="I722" s="164"/>
      <c r="J722" s="164"/>
      <c r="K722" s="164"/>
      <c r="L722" s="164"/>
      <c r="M722" s="164"/>
      <c r="N722" s="164"/>
      <c r="O722" s="164"/>
      <c r="P722" s="164"/>
      <c r="Q722" s="164"/>
      <c r="R722" s="164"/>
      <c r="S722" s="164"/>
    </row>
    <row r="723" spans="7:19">
      <c r="G723" s="164"/>
      <c r="H723" s="164"/>
      <c r="I723" s="164"/>
      <c r="J723" s="164"/>
      <c r="K723" s="164"/>
      <c r="L723" s="164"/>
      <c r="M723" s="164"/>
      <c r="N723" s="164"/>
      <c r="O723" s="164"/>
      <c r="P723" s="164"/>
      <c r="Q723" s="164"/>
      <c r="R723" s="164"/>
      <c r="S723" s="164"/>
    </row>
    <row r="724" spans="7:19">
      <c r="G724" s="164"/>
      <c r="H724" s="164"/>
      <c r="I724" s="164"/>
      <c r="J724" s="164"/>
      <c r="K724" s="164"/>
      <c r="L724" s="164"/>
      <c r="M724" s="164"/>
      <c r="N724" s="164"/>
      <c r="O724" s="164"/>
      <c r="P724" s="164"/>
      <c r="Q724" s="164"/>
      <c r="R724" s="164"/>
      <c r="S724" s="164"/>
    </row>
    <row r="725" spans="7:19">
      <c r="G725" s="164"/>
      <c r="H725" s="164"/>
      <c r="I725" s="164"/>
      <c r="J725" s="164"/>
      <c r="K725" s="164"/>
      <c r="L725" s="164"/>
      <c r="M725" s="164"/>
      <c r="N725" s="164"/>
      <c r="O725" s="164"/>
      <c r="P725" s="164"/>
      <c r="Q725" s="164"/>
      <c r="R725" s="164"/>
      <c r="S725" s="164"/>
    </row>
    <row r="726" spans="7:19">
      <c r="G726" s="164"/>
      <c r="H726" s="164"/>
      <c r="I726" s="164"/>
      <c r="J726" s="164"/>
      <c r="K726" s="164"/>
      <c r="L726" s="164"/>
      <c r="M726" s="164"/>
      <c r="N726" s="164"/>
      <c r="O726" s="164"/>
      <c r="P726" s="164"/>
      <c r="Q726" s="164"/>
      <c r="R726" s="164"/>
      <c r="S726" s="164"/>
    </row>
    <row r="727" spans="7:19">
      <c r="G727" s="164"/>
      <c r="H727" s="164"/>
      <c r="I727" s="164"/>
      <c r="J727" s="164"/>
      <c r="K727" s="164"/>
      <c r="L727" s="164"/>
      <c r="M727" s="164"/>
      <c r="N727" s="164"/>
      <c r="O727" s="164"/>
      <c r="P727" s="164"/>
      <c r="Q727" s="164"/>
      <c r="R727" s="164"/>
      <c r="S727" s="164"/>
    </row>
    <row r="728" spans="7:19">
      <c r="G728" s="164"/>
      <c r="H728" s="164"/>
      <c r="I728" s="164"/>
      <c r="J728" s="164"/>
      <c r="K728" s="164"/>
      <c r="L728" s="164"/>
      <c r="M728" s="164"/>
      <c r="N728" s="164"/>
      <c r="O728" s="164"/>
      <c r="P728" s="164"/>
      <c r="Q728" s="164"/>
      <c r="R728" s="164"/>
      <c r="S728" s="164"/>
    </row>
    <row r="729" spans="7:19">
      <c r="G729" s="164"/>
      <c r="H729" s="164"/>
      <c r="I729" s="164"/>
      <c r="J729" s="164"/>
      <c r="K729" s="164"/>
      <c r="L729" s="164"/>
      <c r="M729" s="164"/>
      <c r="N729" s="164"/>
      <c r="O729" s="164"/>
      <c r="P729" s="164"/>
      <c r="Q729" s="164"/>
      <c r="R729" s="164"/>
      <c r="S729" s="164"/>
    </row>
    <row r="730" spans="7:19">
      <c r="G730" s="164"/>
      <c r="H730" s="164"/>
      <c r="I730" s="164"/>
      <c r="J730" s="164"/>
      <c r="K730" s="164"/>
      <c r="L730" s="164"/>
      <c r="M730" s="164"/>
      <c r="N730" s="164"/>
      <c r="O730" s="164"/>
      <c r="P730" s="164"/>
      <c r="Q730" s="164"/>
      <c r="R730" s="164"/>
      <c r="S730" s="164"/>
    </row>
    <row r="731" spans="7:19">
      <c r="G731" s="164"/>
      <c r="H731" s="164"/>
      <c r="I731" s="164"/>
      <c r="J731" s="164"/>
      <c r="K731" s="164"/>
      <c r="L731" s="164"/>
      <c r="M731" s="164"/>
      <c r="N731" s="164"/>
      <c r="O731" s="164"/>
      <c r="P731" s="164"/>
      <c r="Q731" s="164"/>
      <c r="R731" s="164"/>
      <c r="S731" s="164"/>
    </row>
    <row r="732" spans="7:19">
      <c r="G732" s="164"/>
      <c r="H732" s="164"/>
      <c r="I732" s="164"/>
      <c r="J732" s="164"/>
      <c r="K732" s="164"/>
      <c r="L732" s="164"/>
      <c r="M732" s="164"/>
      <c r="N732" s="164"/>
      <c r="O732" s="164"/>
      <c r="P732" s="164"/>
      <c r="Q732" s="164"/>
      <c r="R732" s="164"/>
      <c r="S732" s="164"/>
    </row>
    <row r="733" spans="7:19">
      <c r="G733" s="164"/>
      <c r="H733" s="164"/>
      <c r="I733" s="164"/>
      <c r="J733" s="164"/>
      <c r="K733" s="164"/>
      <c r="L733" s="164"/>
      <c r="M733" s="164"/>
      <c r="N733" s="164"/>
      <c r="O733" s="164"/>
      <c r="P733" s="164"/>
      <c r="Q733" s="164"/>
      <c r="R733" s="164"/>
      <c r="S733" s="164"/>
    </row>
    <row r="734" spans="7:19">
      <c r="G734" s="164"/>
      <c r="H734" s="164"/>
      <c r="I734" s="164"/>
      <c r="J734" s="164"/>
      <c r="K734" s="164"/>
      <c r="L734" s="164"/>
      <c r="M734" s="164"/>
      <c r="N734" s="164"/>
      <c r="O734" s="164"/>
      <c r="P734" s="164"/>
      <c r="Q734" s="164"/>
      <c r="R734" s="164"/>
      <c r="S734" s="164"/>
    </row>
    <row r="735" spans="7:19">
      <c r="G735" s="164"/>
      <c r="H735" s="164"/>
      <c r="I735" s="164"/>
      <c r="J735" s="164"/>
      <c r="K735" s="164"/>
      <c r="L735" s="164"/>
      <c r="M735" s="164"/>
      <c r="N735" s="164"/>
      <c r="O735" s="164"/>
      <c r="P735" s="164"/>
      <c r="Q735" s="164"/>
      <c r="R735" s="164"/>
      <c r="S735" s="164"/>
    </row>
    <row r="736" spans="7:19">
      <c r="G736" s="164"/>
      <c r="H736" s="164"/>
      <c r="I736" s="164"/>
      <c r="J736" s="164"/>
      <c r="K736" s="164"/>
      <c r="L736" s="164"/>
      <c r="M736" s="164"/>
      <c r="N736" s="164"/>
      <c r="O736" s="164"/>
      <c r="P736" s="164"/>
      <c r="Q736" s="164"/>
      <c r="R736" s="164"/>
      <c r="S736" s="164"/>
    </row>
    <row r="737" spans="7:19">
      <c r="G737" s="164"/>
      <c r="H737" s="164"/>
      <c r="I737" s="164"/>
      <c r="J737" s="164"/>
      <c r="K737" s="164"/>
      <c r="L737" s="164"/>
      <c r="M737" s="164"/>
      <c r="N737" s="164"/>
      <c r="O737" s="164"/>
      <c r="P737" s="164"/>
      <c r="Q737" s="164"/>
      <c r="R737" s="164"/>
      <c r="S737" s="164"/>
    </row>
    <row r="738" spans="7:19">
      <c r="G738" s="164"/>
      <c r="H738" s="164"/>
      <c r="I738" s="164"/>
      <c r="J738" s="164"/>
      <c r="K738" s="164"/>
      <c r="L738" s="164"/>
      <c r="M738" s="164"/>
      <c r="N738" s="164"/>
      <c r="O738" s="164"/>
      <c r="P738" s="164"/>
      <c r="Q738" s="164"/>
      <c r="R738" s="164"/>
      <c r="S738" s="164"/>
    </row>
    <row r="739" spans="7:19">
      <c r="G739" s="164"/>
      <c r="H739" s="164"/>
      <c r="I739" s="164"/>
      <c r="J739" s="164"/>
      <c r="K739" s="164"/>
      <c r="L739" s="164"/>
      <c r="M739" s="164"/>
      <c r="N739" s="164"/>
      <c r="O739" s="164"/>
      <c r="P739" s="164"/>
      <c r="Q739" s="164"/>
      <c r="R739" s="164"/>
      <c r="S739" s="164"/>
    </row>
    <row r="740" spans="7:19">
      <c r="G740" s="164"/>
      <c r="H740" s="164"/>
      <c r="I740" s="164"/>
      <c r="J740" s="164"/>
      <c r="K740" s="164"/>
      <c r="L740" s="164"/>
      <c r="M740" s="164"/>
      <c r="N740" s="164"/>
      <c r="O740" s="164"/>
      <c r="P740" s="164"/>
      <c r="Q740" s="164"/>
      <c r="R740" s="164"/>
      <c r="S740" s="164"/>
    </row>
    <row r="741" spans="7:19">
      <c r="G741" s="164"/>
      <c r="H741" s="164"/>
      <c r="I741" s="164"/>
      <c r="J741" s="164"/>
      <c r="K741" s="164"/>
      <c r="L741" s="164"/>
      <c r="M741" s="164"/>
      <c r="N741" s="164"/>
      <c r="O741" s="164"/>
      <c r="P741" s="164"/>
      <c r="Q741" s="164"/>
      <c r="R741" s="164"/>
      <c r="S741" s="164"/>
    </row>
    <row r="742" spans="7:19">
      <c r="G742" s="164"/>
      <c r="H742" s="164"/>
      <c r="I742" s="164"/>
      <c r="J742" s="164"/>
      <c r="K742" s="164"/>
      <c r="L742" s="164"/>
      <c r="M742" s="164"/>
      <c r="N742" s="164"/>
      <c r="O742" s="164"/>
      <c r="P742" s="164"/>
      <c r="Q742" s="164"/>
      <c r="R742" s="164"/>
      <c r="S742" s="164"/>
    </row>
    <row r="743" spans="7:19">
      <c r="G743" s="164"/>
      <c r="H743" s="164"/>
      <c r="I743" s="164"/>
      <c r="J743" s="164"/>
      <c r="K743" s="164"/>
      <c r="L743" s="164"/>
      <c r="M743" s="164"/>
      <c r="N743" s="164"/>
      <c r="O743" s="164"/>
      <c r="P743" s="164"/>
      <c r="Q743" s="164"/>
      <c r="R743" s="164"/>
      <c r="S743" s="164"/>
    </row>
    <row r="744" spans="7:19">
      <c r="G744" s="164"/>
      <c r="H744" s="164"/>
      <c r="I744" s="164"/>
      <c r="J744" s="164"/>
      <c r="K744" s="164"/>
      <c r="L744" s="164"/>
      <c r="M744" s="164"/>
      <c r="N744" s="164"/>
      <c r="O744" s="164"/>
      <c r="P744" s="164"/>
      <c r="Q744" s="164"/>
      <c r="R744" s="164"/>
      <c r="S744" s="164"/>
    </row>
    <row r="745" spans="7:19">
      <c r="G745" s="164"/>
      <c r="H745" s="164"/>
      <c r="I745" s="164"/>
      <c r="J745" s="164"/>
      <c r="K745" s="164"/>
      <c r="L745" s="164"/>
      <c r="M745" s="164"/>
      <c r="N745" s="164"/>
      <c r="O745" s="164"/>
      <c r="P745" s="164"/>
      <c r="Q745" s="164"/>
      <c r="R745" s="164"/>
      <c r="S745" s="164"/>
    </row>
    <row r="746" spans="7:19">
      <c r="G746" s="164"/>
      <c r="H746" s="164"/>
      <c r="I746" s="164"/>
      <c r="J746" s="164"/>
      <c r="K746" s="164"/>
      <c r="L746" s="164"/>
      <c r="M746" s="164"/>
      <c r="N746" s="164"/>
      <c r="O746" s="164"/>
      <c r="P746" s="164"/>
      <c r="Q746" s="164"/>
      <c r="R746" s="164"/>
      <c r="S746" s="164"/>
    </row>
    <row r="747" spans="7:19">
      <c r="G747" s="164"/>
      <c r="H747" s="164"/>
      <c r="I747" s="164"/>
      <c r="J747" s="164"/>
      <c r="K747" s="164"/>
      <c r="L747" s="164"/>
      <c r="M747" s="164"/>
      <c r="N747" s="164"/>
      <c r="O747" s="164"/>
      <c r="P747" s="164"/>
      <c r="Q747" s="164"/>
      <c r="R747" s="164"/>
      <c r="S747" s="164"/>
    </row>
    <row r="748" spans="7:19">
      <c r="G748" s="164"/>
      <c r="H748" s="164"/>
      <c r="I748" s="164"/>
      <c r="J748" s="164"/>
      <c r="K748" s="164"/>
      <c r="L748" s="164"/>
      <c r="M748" s="164"/>
      <c r="N748" s="164"/>
      <c r="O748" s="164"/>
      <c r="P748" s="164"/>
      <c r="Q748" s="164"/>
      <c r="R748" s="164"/>
      <c r="S748" s="164"/>
    </row>
    <row r="749" spans="7:19">
      <c r="G749" s="164"/>
      <c r="H749" s="164"/>
      <c r="I749" s="164"/>
      <c r="J749" s="164"/>
      <c r="K749" s="164"/>
      <c r="L749" s="164"/>
      <c r="M749" s="164"/>
      <c r="N749" s="164"/>
      <c r="O749" s="164"/>
      <c r="P749" s="164"/>
      <c r="Q749" s="164"/>
      <c r="R749" s="164"/>
      <c r="S749" s="164"/>
    </row>
    <row r="750" spans="7:19">
      <c r="G750" s="164"/>
      <c r="H750" s="164"/>
      <c r="I750" s="164"/>
      <c r="J750" s="164"/>
      <c r="K750" s="164"/>
      <c r="L750" s="164"/>
      <c r="M750" s="164"/>
      <c r="N750" s="164"/>
      <c r="O750" s="164"/>
      <c r="P750" s="164"/>
      <c r="Q750" s="164"/>
      <c r="R750" s="164"/>
      <c r="S750" s="164"/>
    </row>
    <row r="751" spans="7:19">
      <c r="G751" s="164"/>
      <c r="H751" s="164"/>
      <c r="I751" s="164"/>
      <c r="J751" s="164"/>
      <c r="K751" s="164"/>
      <c r="L751" s="164"/>
      <c r="M751" s="164"/>
      <c r="N751" s="164"/>
      <c r="O751" s="164"/>
      <c r="P751" s="164"/>
      <c r="Q751" s="164"/>
      <c r="R751" s="164"/>
      <c r="S751" s="164"/>
    </row>
    <row r="752" spans="7:19">
      <c r="G752" s="164"/>
      <c r="H752" s="164"/>
      <c r="I752" s="164"/>
      <c r="J752" s="164"/>
      <c r="K752" s="164"/>
      <c r="L752" s="164"/>
      <c r="M752" s="164"/>
      <c r="N752" s="164"/>
      <c r="O752" s="164"/>
      <c r="P752" s="164"/>
      <c r="Q752" s="164"/>
      <c r="R752" s="164"/>
      <c r="S752" s="164"/>
    </row>
    <row r="753" spans="7:19">
      <c r="G753" s="164"/>
      <c r="H753" s="164"/>
      <c r="I753" s="164"/>
      <c r="J753" s="164"/>
      <c r="K753" s="164"/>
      <c r="L753" s="164"/>
      <c r="M753" s="164"/>
      <c r="N753" s="164"/>
      <c r="O753" s="164"/>
      <c r="P753" s="164"/>
      <c r="Q753" s="164"/>
      <c r="R753" s="164"/>
      <c r="S753" s="164"/>
    </row>
    <row r="754" spans="7:19">
      <c r="G754" s="164"/>
      <c r="H754" s="164"/>
      <c r="I754" s="164"/>
      <c r="J754" s="164"/>
      <c r="K754" s="164"/>
      <c r="L754" s="164"/>
      <c r="M754" s="164"/>
      <c r="N754" s="164"/>
      <c r="O754" s="164"/>
      <c r="P754" s="164"/>
      <c r="Q754" s="164"/>
      <c r="R754" s="164"/>
      <c r="S754" s="164"/>
    </row>
    <row r="755" spans="7:19">
      <c r="G755" s="164"/>
      <c r="H755" s="164"/>
      <c r="I755" s="164"/>
      <c r="J755" s="164"/>
      <c r="K755" s="164"/>
      <c r="L755" s="164"/>
      <c r="M755" s="164"/>
      <c r="N755" s="164"/>
      <c r="O755" s="164"/>
      <c r="P755" s="164"/>
      <c r="Q755" s="164"/>
      <c r="R755" s="164"/>
      <c r="S755" s="164"/>
    </row>
    <row r="756" spans="7:19">
      <c r="G756" s="164"/>
      <c r="H756" s="164"/>
      <c r="I756" s="164"/>
      <c r="J756" s="164"/>
      <c r="K756" s="164"/>
      <c r="L756" s="164"/>
      <c r="M756" s="164"/>
      <c r="N756" s="164"/>
      <c r="O756" s="164"/>
      <c r="P756" s="164"/>
      <c r="Q756" s="164"/>
      <c r="R756" s="164"/>
      <c r="S756" s="164"/>
    </row>
    <row r="757" spans="7:19">
      <c r="G757" s="164"/>
      <c r="H757" s="164"/>
      <c r="I757" s="164"/>
      <c r="J757" s="164"/>
      <c r="K757" s="164"/>
      <c r="L757" s="164"/>
      <c r="M757" s="164"/>
      <c r="N757" s="164"/>
      <c r="O757" s="164"/>
      <c r="P757" s="164"/>
      <c r="Q757" s="164"/>
      <c r="R757" s="164"/>
      <c r="S757" s="164"/>
    </row>
    <row r="758" spans="7:19">
      <c r="G758" s="164"/>
      <c r="H758" s="164"/>
      <c r="I758" s="164"/>
      <c r="J758" s="164"/>
      <c r="K758" s="164"/>
      <c r="L758" s="164"/>
      <c r="M758" s="164"/>
      <c r="N758" s="164"/>
      <c r="O758" s="164"/>
      <c r="P758" s="164"/>
      <c r="Q758" s="164"/>
      <c r="R758" s="164"/>
      <c r="S758" s="164"/>
    </row>
    <row r="759" spans="7:19">
      <c r="G759" s="164"/>
      <c r="H759" s="164"/>
      <c r="I759" s="164"/>
      <c r="J759" s="164"/>
      <c r="K759" s="164"/>
      <c r="L759" s="164"/>
      <c r="M759" s="164"/>
      <c r="N759" s="164"/>
      <c r="O759" s="164"/>
      <c r="P759" s="164"/>
      <c r="Q759" s="164"/>
      <c r="R759" s="164"/>
      <c r="S759" s="164"/>
    </row>
    <row r="760" spans="7:19">
      <c r="G760" s="164"/>
      <c r="H760" s="164"/>
      <c r="I760" s="164"/>
      <c r="J760" s="164"/>
      <c r="K760" s="164"/>
      <c r="L760" s="164"/>
      <c r="M760" s="164"/>
      <c r="N760" s="164"/>
      <c r="O760" s="164"/>
      <c r="P760" s="164"/>
      <c r="Q760" s="164"/>
      <c r="R760" s="164"/>
      <c r="S760" s="164"/>
    </row>
    <row r="761" spans="7:19">
      <c r="G761" s="164"/>
      <c r="H761" s="164"/>
      <c r="I761" s="164"/>
      <c r="J761" s="164"/>
      <c r="K761" s="164"/>
      <c r="L761" s="164"/>
      <c r="M761" s="164"/>
      <c r="N761" s="164"/>
      <c r="O761" s="164"/>
      <c r="P761" s="164"/>
      <c r="Q761" s="164"/>
      <c r="R761" s="164"/>
      <c r="S761" s="164"/>
    </row>
    <row r="762" spans="7:19">
      <c r="G762" s="164"/>
      <c r="H762" s="164"/>
      <c r="I762" s="164"/>
      <c r="J762" s="164"/>
      <c r="K762" s="164"/>
      <c r="L762" s="164"/>
      <c r="M762" s="164"/>
      <c r="N762" s="164"/>
      <c r="O762" s="164"/>
      <c r="P762" s="164"/>
      <c r="Q762" s="164"/>
      <c r="R762" s="164"/>
      <c r="S762" s="164"/>
    </row>
    <row r="763" spans="7:19">
      <c r="G763" s="164"/>
      <c r="H763" s="164"/>
      <c r="I763" s="164"/>
      <c r="J763" s="164"/>
      <c r="K763" s="164"/>
      <c r="L763" s="164"/>
      <c r="M763" s="164"/>
      <c r="N763" s="164"/>
      <c r="O763" s="164"/>
      <c r="P763" s="164"/>
      <c r="Q763" s="164"/>
      <c r="R763" s="164"/>
      <c r="S763" s="164"/>
    </row>
    <row r="764" spans="7:19">
      <c r="G764" s="164"/>
      <c r="H764" s="164"/>
      <c r="I764" s="164"/>
      <c r="J764" s="164"/>
      <c r="K764" s="164"/>
      <c r="L764" s="164"/>
      <c r="M764" s="164"/>
      <c r="N764" s="164"/>
      <c r="O764" s="164"/>
      <c r="P764" s="164"/>
      <c r="Q764" s="164"/>
      <c r="R764" s="164"/>
      <c r="S764" s="164"/>
    </row>
    <row r="765" spans="7:19">
      <c r="G765" s="164"/>
      <c r="H765" s="164"/>
      <c r="I765" s="164"/>
      <c r="J765" s="164"/>
      <c r="K765" s="164"/>
      <c r="L765" s="164"/>
      <c r="M765" s="164"/>
      <c r="N765" s="164"/>
      <c r="O765" s="164"/>
      <c r="P765" s="164"/>
      <c r="Q765" s="164"/>
      <c r="R765" s="164"/>
      <c r="S765" s="164"/>
    </row>
    <row r="766" spans="7:19">
      <c r="G766" s="164"/>
      <c r="H766" s="164"/>
      <c r="I766" s="164"/>
      <c r="J766" s="164"/>
      <c r="K766" s="164"/>
      <c r="L766" s="164"/>
      <c r="M766" s="164"/>
      <c r="N766" s="164"/>
      <c r="O766" s="164"/>
      <c r="P766" s="164"/>
      <c r="Q766" s="164"/>
      <c r="R766" s="164"/>
      <c r="S766" s="164"/>
    </row>
    <row r="767" spans="7:19">
      <c r="G767" s="164"/>
      <c r="H767" s="164"/>
      <c r="I767" s="164"/>
      <c r="J767" s="164"/>
      <c r="K767" s="164"/>
      <c r="L767" s="164"/>
      <c r="M767" s="164"/>
      <c r="N767" s="164"/>
      <c r="O767" s="164"/>
      <c r="P767" s="164"/>
      <c r="Q767" s="164"/>
      <c r="R767" s="164"/>
      <c r="S767" s="164"/>
    </row>
    <row r="768" spans="7:19">
      <c r="G768" s="164"/>
      <c r="H768" s="164"/>
      <c r="I768" s="164"/>
      <c r="J768" s="164"/>
      <c r="K768" s="164"/>
      <c r="L768" s="164"/>
      <c r="M768" s="164"/>
      <c r="N768" s="164"/>
      <c r="O768" s="164"/>
      <c r="P768" s="164"/>
      <c r="Q768" s="164"/>
      <c r="R768" s="164"/>
      <c r="S768" s="164"/>
    </row>
    <row r="769" spans="7:19">
      <c r="G769" s="164"/>
      <c r="H769" s="164"/>
      <c r="I769" s="164"/>
      <c r="J769" s="164"/>
      <c r="K769" s="164"/>
      <c r="L769" s="164"/>
      <c r="M769" s="164"/>
      <c r="N769" s="164"/>
      <c r="O769" s="164"/>
      <c r="P769" s="164"/>
      <c r="Q769" s="164"/>
      <c r="R769" s="164"/>
      <c r="S769" s="164"/>
    </row>
    <row r="770" spans="7:19">
      <c r="G770" s="164"/>
      <c r="H770" s="164"/>
      <c r="I770" s="164"/>
      <c r="J770" s="164"/>
      <c r="K770" s="164"/>
      <c r="L770" s="164"/>
      <c r="M770" s="164"/>
      <c r="N770" s="164"/>
      <c r="O770" s="164"/>
      <c r="P770" s="164"/>
      <c r="Q770" s="164"/>
      <c r="R770" s="164"/>
      <c r="S770" s="164"/>
    </row>
    <row r="771" spans="7:19">
      <c r="G771" s="164"/>
      <c r="H771" s="164"/>
      <c r="I771" s="164"/>
      <c r="J771" s="164"/>
      <c r="K771" s="164"/>
      <c r="L771" s="164"/>
      <c r="M771" s="164"/>
      <c r="N771" s="164"/>
      <c r="O771" s="164"/>
      <c r="P771" s="164"/>
      <c r="Q771" s="164"/>
      <c r="R771" s="164"/>
      <c r="S771" s="164"/>
    </row>
    <row r="772" spans="7:19">
      <c r="G772" s="164"/>
      <c r="H772" s="164"/>
      <c r="I772" s="164"/>
      <c r="J772" s="164"/>
      <c r="K772" s="164"/>
      <c r="L772" s="164"/>
      <c r="M772" s="164"/>
      <c r="N772" s="164"/>
      <c r="O772" s="164"/>
      <c r="P772" s="164"/>
      <c r="Q772" s="164"/>
      <c r="R772" s="164"/>
      <c r="S772" s="164"/>
    </row>
    <row r="773" spans="7:19">
      <c r="G773" s="164"/>
      <c r="H773" s="164"/>
      <c r="I773" s="164"/>
      <c r="J773" s="164"/>
      <c r="K773" s="164"/>
      <c r="L773" s="164"/>
      <c r="M773" s="164"/>
      <c r="N773" s="164"/>
      <c r="O773" s="164"/>
      <c r="P773" s="164"/>
      <c r="Q773" s="164"/>
      <c r="R773" s="164"/>
      <c r="S773" s="164"/>
    </row>
    <row r="774" spans="7:19">
      <c r="G774" s="164"/>
      <c r="H774" s="164"/>
      <c r="I774" s="164"/>
      <c r="J774" s="164"/>
      <c r="K774" s="164"/>
      <c r="L774" s="164"/>
      <c r="M774" s="164"/>
      <c r="N774" s="164"/>
      <c r="O774" s="164"/>
      <c r="P774" s="164"/>
      <c r="Q774" s="164"/>
      <c r="R774" s="164"/>
      <c r="S774" s="164"/>
    </row>
    <row r="775" spans="7:19">
      <c r="G775" s="164"/>
      <c r="H775" s="164"/>
      <c r="I775" s="164"/>
      <c r="J775" s="164"/>
      <c r="K775" s="164"/>
      <c r="L775" s="164"/>
      <c r="M775" s="164"/>
      <c r="N775" s="164"/>
      <c r="O775" s="164"/>
      <c r="P775" s="164"/>
      <c r="Q775" s="164"/>
      <c r="R775" s="164"/>
      <c r="S775" s="164"/>
    </row>
    <row r="776" spans="7:19">
      <c r="G776" s="164"/>
      <c r="H776" s="164"/>
      <c r="I776" s="164"/>
      <c r="J776" s="164"/>
      <c r="K776" s="164"/>
      <c r="L776" s="164"/>
      <c r="M776" s="164"/>
      <c r="N776" s="164"/>
      <c r="O776" s="164"/>
      <c r="P776" s="164"/>
      <c r="Q776" s="164"/>
      <c r="R776" s="164"/>
      <c r="S776" s="164"/>
    </row>
    <row r="777" spans="7:19">
      <c r="G777" s="164"/>
      <c r="H777" s="164"/>
      <c r="I777" s="164"/>
      <c r="J777" s="164"/>
      <c r="K777" s="164"/>
      <c r="L777" s="164"/>
      <c r="M777" s="164"/>
      <c r="N777" s="164"/>
      <c r="O777" s="164"/>
      <c r="P777" s="164"/>
      <c r="Q777" s="164"/>
      <c r="R777" s="164"/>
      <c r="S777" s="164"/>
    </row>
    <row r="778" spans="7:19">
      <c r="G778" s="164"/>
      <c r="H778" s="164"/>
      <c r="I778" s="164"/>
      <c r="J778" s="164"/>
      <c r="K778" s="164"/>
      <c r="L778" s="164"/>
      <c r="M778" s="164"/>
      <c r="N778" s="164"/>
      <c r="O778" s="164"/>
      <c r="P778" s="164"/>
      <c r="Q778" s="164"/>
      <c r="R778" s="164"/>
      <c r="S778" s="164"/>
    </row>
    <row r="779" spans="7:19">
      <c r="G779" s="164"/>
      <c r="H779" s="164"/>
      <c r="I779" s="164"/>
      <c r="J779" s="164"/>
      <c r="K779" s="164"/>
      <c r="L779" s="164"/>
      <c r="M779" s="164"/>
      <c r="N779" s="164"/>
      <c r="O779" s="164"/>
      <c r="P779" s="164"/>
      <c r="Q779" s="164"/>
      <c r="R779" s="164"/>
      <c r="S779" s="164"/>
    </row>
    <row r="780" spans="7:19">
      <c r="G780" s="164"/>
      <c r="H780" s="164"/>
      <c r="I780" s="164"/>
      <c r="J780" s="164"/>
      <c r="K780" s="164"/>
      <c r="L780" s="164"/>
      <c r="M780" s="164"/>
      <c r="N780" s="164"/>
      <c r="O780" s="164"/>
      <c r="P780" s="164"/>
      <c r="Q780" s="164"/>
      <c r="R780" s="164"/>
      <c r="S780" s="164"/>
    </row>
    <row r="781" spans="7:19">
      <c r="G781" s="164"/>
      <c r="H781" s="164"/>
      <c r="I781" s="164"/>
      <c r="J781" s="164"/>
      <c r="K781" s="164"/>
      <c r="L781" s="164"/>
      <c r="M781" s="164"/>
      <c r="N781" s="164"/>
      <c r="O781" s="164"/>
      <c r="P781" s="164"/>
      <c r="Q781" s="164"/>
      <c r="R781" s="164"/>
      <c r="S781" s="164"/>
    </row>
    <row r="782" spans="7:19">
      <c r="G782" s="164"/>
      <c r="H782" s="164"/>
      <c r="I782" s="164"/>
      <c r="J782" s="164"/>
      <c r="K782" s="164"/>
      <c r="L782" s="164"/>
      <c r="M782" s="164"/>
      <c r="N782" s="164"/>
      <c r="O782" s="164"/>
      <c r="P782" s="164"/>
      <c r="Q782" s="164"/>
      <c r="R782" s="164"/>
      <c r="S782" s="164"/>
    </row>
    <row r="783" spans="7:19">
      <c r="G783" s="164"/>
      <c r="H783" s="164"/>
      <c r="I783" s="164"/>
      <c r="J783" s="164"/>
      <c r="K783" s="164"/>
      <c r="L783" s="164"/>
      <c r="M783" s="164"/>
      <c r="N783" s="164"/>
      <c r="O783" s="164"/>
      <c r="P783" s="164"/>
      <c r="Q783" s="164"/>
      <c r="R783" s="164"/>
      <c r="S783" s="164"/>
    </row>
    <row r="784" spans="7:19">
      <c r="G784" s="164"/>
      <c r="H784" s="164"/>
      <c r="I784" s="164"/>
      <c r="J784" s="164"/>
      <c r="K784" s="164"/>
      <c r="L784" s="164"/>
      <c r="M784" s="164"/>
      <c r="N784" s="164"/>
      <c r="O784" s="164"/>
      <c r="P784" s="164"/>
      <c r="Q784" s="164"/>
      <c r="R784" s="164"/>
      <c r="S784" s="164"/>
    </row>
    <row r="785" spans="7:19">
      <c r="G785" s="164"/>
      <c r="H785" s="164"/>
      <c r="I785" s="164"/>
      <c r="J785" s="164"/>
      <c r="K785" s="164"/>
      <c r="L785" s="164"/>
      <c r="M785" s="164"/>
      <c r="N785" s="164"/>
      <c r="O785" s="164"/>
      <c r="P785" s="164"/>
      <c r="Q785" s="164"/>
      <c r="R785" s="164"/>
      <c r="S785" s="164"/>
    </row>
    <row r="786" spans="7:19">
      <c r="G786" s="164"/>
      <c r="H786" s="164"/>
      <c r="I786" s="164"/>
      <c r="J786" s="164"/>
      <c r="K786" s="164"/>
      <c r="L786" s="164"/>
      <c r="M786" s="164"/>
      <c r="N786" s="164"/>
      <c r="O786" s="164"/>
      <c r="P786" s="164"/>
      <c r="Q786" s="164"/>
      <c r="R786" s="164"/>
      <c r="S786" s="164"/>
    </row>
    <row r="787" spans="7:19">
      <c r="G787" s="164"/>
      <c r="H787" s="164"/>
      <c r="I787" s="164"/>
      <c r="J787" s="164"/>
      <c r="K787" s="164"/>
      <c r="L787" s="164"/>
      <c r="M787" s="164"/>
      <c r="N787" s="164"/>
      <c r="O787" s="164"/>
      <c r="P787" s="164"/>
      <c r="Q787" s="164"/>
      <c r="R787" s="164"/>
      <c r="S787" s="164"/>
    </row>
    <row r="788" spans="7:19">
      <c r="G788" s="164"/>
      <c r="H788" s="164"/>
      <c r="I788" s="164"/>
      <c r="J788" s="164"/>
      <c r="K788" s="164"/>
      <c r="L788" s="164"/>
      <c r="M788" s="164"/>
      <c r="N788" s="164"/>
      <c r="O788" s="164"/>
      <c r="P788" s="164"/>
      <c r="Q788" s="164"/>
      <c r="R788" s="164"/>
      <c r="S788" s="164"/>
    </row>
    <row r="789" spans="7:19">
      <c r="G789" s="164"/>
      <c r="H789" s="164"/>
      <c r="I789" s="164"/>
      <c r="J789" s="164"/>
      <c r="K789" s="164"/>
      <c r="L789" s="164"/>
      <c r="M789" s="164"/>
      <c r="N789" s="164"/>
      <c r="O789" s="164"/>
      <c r="P789" s="164"/>
      <c r="Q789" s="164"/>
      <c r="R789" s="164"/>
      <c r="S789" s="164"/>
    </row>
    <row r="790" spans="7:19">
      <c r="G790" s="164"/>
      <c r="H790" s="164"/>
      <c r="I790" s="164"/>
      <c r="J790" s="164"/>
      <c r="K790" s="164"/>
      <c r="L790" s="164"/>
      <c r="M790" s="164"/>
      <c r="N790" s="164"/>
      <c r="O790" s="164"/>
      <c r="P790" s="164"/>
      <c r="Q790" s="164"/>
      <c r="R790" s="164"/>
      <c r="S790" s="164"/>
    </row>
    <row r="791" spans="7:19">
      <c r="G791" s="164"/>
      <c r="H791" s="164"/>
      <c r="I791" s="164"/>
      <c r="J791" s="164"/>
      <c r="K791" s="164"/>
      <c r="L791" s="164"/>
      <c r="M791" s="164"/>
      <c r="N791" s="164"/>
      <c r="O791" s="164"/>
      <c r="P791" s="164"/>
      <c r="Q791" s="164"/>
      <c r="R791" s="164"/>
      <c r="S791" s="164"/>
    </row>
    <row r="792" spans="7:19">
      <c r="G792" s="164"/>
      <c r="H792" s="164"/>
      <c r="I792" s="164"/>
      <c r="J792" s="164"/>
      <c r="K792" s="164"/>
      <c r="L792" s="164"/>
      <c r="M792" s="164"/>
      <c r="N792" s="164"/>
      <c r="O792" s="164"/>
      <c r="P792" s="164"/>
      <c r="Q792" s="164"/>
      <c r="R792" s="164"/>
      <c r="S792" s="164"/>
    </row>
    <row r="793" spans="7:19">
      <c r="G793" s="164"/>
      <c r="H793" s="164"/>
      <c r="I793" s="164"/>
      <c r="J793" s="164"/>
      <c r="K793" s="164"/>
      <c r="L793" s="164"/>
      <c r="M793" s="164"/>
      <c r="N793" s="164"/>
      <c r="O793" s="164"/>
      <c r="P793" s="164"/>
      <c r="Q793" s="164"/>
      <c r="R793" s="164"/>
      <c r="S793" s="164"/>
    </row>
    <row r="794" spans="7:19">
      <c r="G794" s="164"/>
      <c r="H794" s="164"/>
      <c r="I794" s="164"/>
      <c r="J794" s="164"/>
      <c r="K794" s="164"/>
      <c r="L794" s="164"/>
      <c r="M794" s="164"/>
      <c r="N794" s="164"/>
      <c r="O794" s="164"/>
      <c r="P794" s="164"/>
      <c r="Q794" s="164"/>
      <c r="R794" s="164"/>
      <c r="S794" s="164"/>
    </row>
    <row r="795" spans="7:19">
      <c r="G795" s="164"/>
      <c r="H795" s="164"/>
      <c r="I795" s="164"/>
      <c r="J795" s="164"/>
      <c r="K795" s="164"/>
      <c r="L795" s="164"/>
      <c r="M795" s="164"/>
      <c r="N795" s="164"/>
      <c r="O795" s="164"/>
      <c r="P795" s="164"/>
      <c r="Q795" s="164"/>
      <c r="R795" s="164"/>
      <c r="S795" s="164"/>
    </row>
    <row r="796" spans="7:19">
      <c r="G796" s="164"/>
      <c r="H796" s="164"/>
      <c r="I796" s="164"/>
      <c r="J796" s="164"/>
      <c r="K796" s="164"/>
      <c r="L796" s="164"/>
      <c r="M796" s="164"/>
      <c r="N796" s="164"/>
      <c r="O796" s="164"/>
      <c r="P796" s="164"/>
      <c r="Q796" s="164"/>
      <c r="R796" s="164"/>
      <c r="S796" s="164"/>
    </row>
    <row r="797" spans="7:19">
      <c r="G797" s="164"/>
      <c r="H797" s="164"/>
      <c r="I797" s="164"/>
      <c r="J797" s="164"/>
      <c r="K797" s="164"/>
      <c r="L797" s="164"/>
      <c r="M797" s="164"/>
      <c r="N797" s="164"/>
      <c r="O797" s="164"/>
      <c r="P797" s="164"/>
      <c r="Q797" s="164"/>
      <c r="R797" s="164"/>
      <c r="S797" s="164"/>
    </row>
    <row r="798" spans="7:19">
      <c r="G798" s="164"/>
      <c r="H798" s="164"/>
      <c r="I798" s="164"/>
      <c r="J798" s="164"/>
      <c r="K798" s="164"/>
      <c r="L798" s="164"/>
      <c r="M798" s="164"/>
      <c r="N798" s="164"/>
      <c r="O798" s="164"/>
      <c r="P798" s="164"/>
      <c r="Q798" s="164"/>
      <c r="R798" s="164"/>
      <c r="S798" s="164"/>
    </row>
    <row r="799" spans="7:19">
      <c r="G799" s="164"/>
      <c r="H799" s="164"/>
      <c r="I799" s="164"/>
      <c r="J799" s="164"/>
      <c r="K799" s="164"/>
      <c r="L799" s="164"/>
      <c r="M799" s="164"/>
      <c r="N799" s="164"/>
      <c r="O799" s="164"/>
      <c r="P799" s="164"/>
      <c r="Q799" s="164"/>
      <c r="R799" s="164"/>
      <c r="S799" s="164"/>
    </row>
    <row r="800" spans="7:19">
      <c r="G800" s="164"/>
      <c r="H800" s="164"/>
      <c r="I800" s="164"/>
      <c r="J800" s="164"/>
      <c r="K800" s="164"/>
      <c r="L800" s="164"/>
      <c r="M800" s="164"/>
      <c r="N800" s="164"/>
      <c r="O800" s="164"/>
      <c r="P800" s="164"/>
      <c r="Q800" s="164"/>
      <c r="R800" s="164"/>
      <c r="S800" s="164"/>
    </row>
    <row r="801" spans="7:19">
      <c r="G801" s="164"/>
      <c r="H801" s="164"/>
      <c r="I801" s="164"/>
      <c r="J801" s="164"/>
      <c r="K801" s="164"/>
      <c r="L801" s="164"/>
      <c r="M801" s="164"/>
      <c r="N801" s="164"/>
      <c r="O801" s="164"/>
      <c r="P801" s="164"/>
      <c r="Q801" s="164"/>
      <c r="R801" s="164"/>
      <c r="S801" s="164"/>
    </row>
    <row r="802" spans="7:19">
      <c r="G802" s="164"/>
      <c r="H802" s="164"/>
      <c r="I802" s="164"/>
      <c r="J802" s="164"/>
      <c r="K802" s="164"/>
      <c r="L802" s="164"/>
      <c r="M802" s="164"/>
      <c r="N802" s="164"/>
      <c r="O802" s="164"/>
      <c r="P802" s="164"/>
      <c r="Q802" s="164"/>
      <c r="R802" s="164"/>
      <c r="S802" s="164"/>
    </row>
    <row r="803" spans="7:19">
      <c r="G803" s="164"/>
      <c r="H803" s="164"/>
      <c r="I803" s="164"/>
      <c r="J803" s="164"/>
      <c r="K803" s="164"/>
      <c r="L803" s="164"/>
      <c r="M803" s="164"/>
      <c r="N803" s="164"/>
      <c r="O803" s="164"/>
      <c r="P803" s="164"/>
      <c r="Q803" s="164"/>
      <c r="R803" s="164"/>
      <c r="S803" s="164"/>
    </row>
    <row r="804" spans="7:19">
      <c r="G804" s="164"/>
      <c r="H804" s="164"/>
      <c r="I804" s="164"/>
      <c r="J804" s="164"/>
      <c r="K804" s="164"/>
      <c r="L804" s="164"/>
      <c r="M804" s="164"/>
      <c r="N804" s="164"/>
      <c r="O804" s="164"/>
      <c r="P804" s="164"/>
      <c r="Q804" s="164"/>
      <c r="R804" s="164"/>
      <c r="S804" s="164"/>
    </row>
    <row r="805" spans="7:19">
      <c r="G805" s="164"/>
      <c r="H805" s="164"/>
      <c r="I805" s="164"/>
      <c r="J805" s="164"/>
      <c r="K805" s="164"/>
      <c r="L805" s="164"/>
      <c r="M805" s="164"/>
      <c r="N805" s="164"/>
      <c r="O805" s="164"/>
      <c r="P805" s="164"/>
      <c r="Q805" s="164"/>
      <c r="R805" s="164"/>
      <c r="S805" s="164"/>
    </row>
    <row r="806" spans="7:19">
      <c r="G806" s="164"/>
      <c r="H806" s="164"/>
      <c r="I806" s="164"/>
      <c r="J806" s="164"/>
      <c r="K806" s="164"/>
      <c r="L806" s="164"/>
      <c r="M806" s="164"/>
      <c r="N806" s="164"/>
      <c r="O806" s="164"/>
      <c r="P806" s="164"/>
      <c r="Q806" s="164"/>
      <c r="R806" s="164"/>
      <c r="S806" s="164"/>
    </row>
    <row r="807" spans="7:19">
      <c r="G807" s="164"/>
      <c r="H807" s="164"/>
      <c r="I807" s="164"/>
      <c r="J807" s="164"/>
      <c r="K807" s="164"/>
      <c r="L807" s="164"/>
      <c r="M807" s="164"/>
      <c r="N807" s="164"/>
      <c r="O807" s="164"/>
      <c r="P807" s="164"/>
      <c r="Q807" s="164"/>
      <c r="R807" s="164"/>
      <c r="S807" s="164"/>
    </row>
    <row r="808" spans="7:19">
      <c r="G808" s="164"/>
      <c r="H808" s="164"/>
      <c r="I808" s="164"/>
      <c r="J808" s="164"/>
      <c r="K808" s="164"/>
      <c r="L808" s="164"/>
      <c r="M808" s="164"/>
      <c r="N808" s="164"/>
      <c r="O808" s="164"/>
      <c r="P808" s="164"/>
      <c r="Q808" s="164"/>
      <c r="R808" s="164"/>
      <c r="S808" s="164"/>
    </row>
    <row r="809" spans="7:19">
      <c r="G809" s="164"/>
      <c r="H809" s="164"/>
      <c r="I809" s="164"/>
      <c r="J809" s="164"/>
      <c r="K809" s="164"/>
      <c r="L809" s="164"/>
      <c r="M809" s="164"/>
      <c r="N809" s="164"/>
      <c r="O809" s="164"/>
      <c r="P809" s="164"/>
      <c r="Q809" s="164"/>
      <c r="R809" s="164"/>
      <c r="S809" s="164"/>
    </row>
    <row r="810" spans="7:19">
      <c r="G810" s="164"/>
      <c r="H810" s="164"/>
      <c r="I810" s="164"/>
      <c r="J810" s="164"/>
      <c r="K810" s="164"/>
      <c r="L810" s="164"/>
      <c r="M810" s="164"/>
      <c r="N810" s="164"/>
      <c r="O810" s="164"/>
      <c r="P810" s="164"/>
      <c r="Q810" s="164"/>
      <c r="R810" s="164"/>
      <c r="S810" s="164"/>
    </row>
    <row r="811" spans="7:19">
      <c r="G811" s="164"/>
      <c r="H811" s="164"/>
      <c r="I811" s="164"/>
      <c r="J811" s="164"/>
      <c r="K811" s="164"/>
      <c r="L811" s="164"/>
      <c r="M811" s="164"/>
      <c r="N811" s="164"/>
      <c r="O811" s="164"/>
      <c r="P811" s="164"/>
      <c r="Q811" s="164"/>
      <c r="R811" s="164"/>
      <c r="S811" s="164"/>
    </row>
    <row r="812" spans="7:19">
      <c r="G812" s="164"/>
      <c r="H812" s="164"/>
      <c r="I812" s="164"/>
      <c r="J812" s="164"/>
      <c r="K812" s="164"/>
      <c r="L812" s="164"/>
      <c r="M812" s="164"/>
      <c r="N812" s="164"/>
      <c r="O812" s="164"/>
      <c r="P812" s="164"/>
      <c r="Q812" s="164"/>
      <c r="R812" s="164"/>
      <c r="S812" s="164"/>
    </row>
    <row r="813" spans="7:19">
      <c r="G813" s="164"/>
      <c r="H813" s="164"/>
      <c r="I813" s="164"/>
      <c r="J813" s="164"/>
      <c r="K813" s="164"/>
      <c r="L813" s="164"/>
      <c r="M813" s="164"/>
      <c r="N813" s="164"/>
      <c r="O813" s="164"/>
      <c r="P813" s="164"/>
      <c r="Q813" s="164"/>
      <c r="R813" s="164"/>
      <c r="S813" s="164"/>
    </row>
    <row r="814" spans="7:19">
      <c r="G814" s="164"/>
      <c r="H814" s="164"/>
      <c r="I814" s="164"/>
      <c r="J814" s="164"/>
      <c r="K814" s="164"/>
      <c r="L814" s="164"/>
      <c r="M814" s="164"/>
      <c r="N814" s="164"/>
      <c r="O814" s="164"/>
      <c r="P814" s="164"/>
      <c r="Q814" s="164"/>
      <c r="R814" s="164"/>
      <c r="S814" s="164"/>
    </row>
    <row r="815" spans="7:19">
      <c r="G815" s="164"/>
      <c r="H815" s="164"/>
      <c r="I815" s="164"/>
      <c r="J815" s="164"/>
      <c r="K815" s="164"/>
      <c r="L815" s="164"/>
      <c r="M815" s="164"/>
      <c r="N815" s="164"/>
      <c r="O815" s="164"/>
      <c r="P815" s="164"/>
      <c r="Q815" s="164"/>
      <c r="R815" s="164"/>
      <c r="S815" s="164"/>
    </row>
    <row r="816" spans="7:19">
      <c r="G816" s="164"/>
      <c r="H816" s="164"/>
      <c r="I816" s="164"/>
      <c r="J816" s="164"/>
      <c r="K816" s="164"/>
      <c r="L816" s="164"/>
      <c r="M816" s="164"/>
      <c r="N816" s="164"/>
      <c r="O816" s="164"/>
      <c r="P816" s="164"/>
      <c r="Q816" s="164"/>
      <c r="R816" s="164"/>
      <c r="S816" s="164"/>
    </row>
    <row r="817" spans="7:19">
      <c r="G817" s="164"/>
      <c r="H817" s="164"/>
      <c r="I817" s="164"/>
      <c r="J817" s="164"/>
      <c r="K817" s="164"/>
      <c r="L817" s="164"/>
      <c r="M817" s="164"/>
      <c r="N817" s="164"/>
      <c r="O817" s="164"/>
      <c r="P817" s="164"/>
      <c r="Q817" s="164"/>
      <c r="R817" s="164"/>
      <c r="S817" s="164"/>
    </row>
    <row r="818" spans="7:19">
      <c r="G818" s="164"/>
      <c r="H818" s="164"/>
      <c r="I818" s="164"/>
      <c r="J818" s="164"/>
      <c r="K818" s="164"/>
      <c r="L818" s="164"/>
      <c r="M818" s="164"/>
      <c r="N818" s="164"/>
      <c r="O818" s="164"/>
      <c r="P818" s="164"/>
      <c r="Q818" s="164"/>
      <c r="R818" s="164"/>
      <c r="S818" s="164"/>
    </row>
    <row r="819" spans="7:19">
      <c r="G819" s="164"/>
      <c r="H819" s="164"/>
      <c r="I819" s="164"/>
      <c r="J819" s="164"/>
      <c r="K819" s="164"/>
      <c r="L819" s="164"/>
      <c r="M819" s="164"/>
      <c r="N819" s="164"/>
      <c r="O819" s="164"/>
      <c r="P819" s="164"/>
      <c r="Q819" s="164"/>
      <c r="R819" s="164"/>
      <c r="S819" s="164"/>
    </row>
    <row r="820" spans="7:19">
      <c r="G820" s="164"/>
      <c r="H820" s="164"/>
      <c r="I820" s="164"/>
      <c r="J820" s="164"/>
      <c r="K820" s="164"/>
      <c r="L820" s="164"/>
      <c r="M820" s="164"/>
      <c r="N820" s="164"/>
      <c r="O820" s="164"/>
      <c r="P820" s="164"/>
      <c r="Q820" s="164"/>
      <c r="R820" s="164"/>
      <c r="S820" s="164"/>
    </row>
    <row r="821" spans="7:19">
      <c r="G821" s="164"/>
      <c r="H821" s="164"/>
      <c r="I821" s="164"/>
      <c r="J821" s="164"/>
      <c r="K821" s="164"/>
      <c r="L821" s="164"/>
      <c r="M821" s="164"/>
      <c r="N821" s="164"/>
      <c r="O821" s="164"/>
      <c r="P821" s="164"/>
      <c r="Q821" s="164"/>
      <c r="R821" s="164"/>
      <c r="S821" s="164"/>
    </row>
    <row r="822" spans="7:19">
      <c r="G822" s="164"/>
      <c r="H822" s="164"/>
      <c r="I822" s="164"/>
      <c r="J822" s="164"/>
      <c r="K822" s="164"/>
      <c r="L822" s="164"/>
      <c r="M822" s="164"/>
      <c r="N822" s="164"/>
      <c r="O822" s="164"/>
      <c r="P822" s="164"/>
      <c r="Q822" s="164"/>
      <c r="R822" s="164"/>
      <c r="S822" s="164"/>
    </row>
    <row r="823" spans="7:19">
      <c r="G823" s="164"/>
      <c r="H823" s="164"/>
      <c r="I823" s="164"/>
      <c r="J823" s="164"/>
      <c r="K823" s="164"/>
      <c r="L823" s="164"/>
      <c r="M823" s="164"/>
      <c r="N823" s="164"/>
      <c r="O823" s="164"/>
      <c r="P823" s="164"/>
      <c r="Q823" s="164"/>
      <c r="R823" s="164"/>
      <c r="S823" s="164"/>
    </row>
    <row r="824" spans="7:19">
      <c r="G824" s="164"/>
      <c r="H824" s="164"/>
      <c r="I824" s="164"/>
      <c r="J824" s="164"/>
      <c r="K824" s="164"/>
      <c r="L824" s="164"/>
      <c r="M824" s="164"/>
      <c r="N824" s="164"/>
      <c r="O824" s="164"/>
      <c r="P824" s="164"/>
      <c r="Q824" s="164"/>
      <c r="R824" s="164"/>
      <c r="S824" s="164"/>
    </row>
    <row r="825" spans="7:19">
      <c r="G825" s="164"/>
      <c r="H825" s="164"/>
      <c r="I825" s="164"/>
      <c r="J825" s="164"/>
      <c r="K825" s="164"/>
      <c r="L825" s="164"/>
      <c r="M825" s="164"/>
      <c r="N825" s="164"/>
      <c r="O825" s="164"/>
      <c r="P825" s="164"/>
      <c r="Q825" s="164"/>
      <c r="R825" s="164"/>
      <c r="S825" s="164"/>
    </row>
    <row r="826" spans="7:19">
      <c r="G826" s="164"/>
      <c r="H826" s="164"/>
      <c r="I826" s="164"/>
      <c r="J826" s="164"/>
      <c r="K826" s="164"/>
      <c r="L826" s="164"/>
      <c r="M826" s="164"/>
      <c r="N826" s="164"/>
      <c r="O826" s="164"/>
      <c r="P826" s="164"/>
      <c r="Q826" s="164"/>
      <c r="R826" s="164"/>
      <c r="S826" s="164"/>
    </row>
    <row r="827" spans="7:19">
      <c r="G827" s="164"/>
      <c r="H827" s="164"/>
      <c r="I827" s="164"/>
      <c r="J827" s="164"/>
      <c r="K827" s="164"/>
      <c r="L827" s="164"/>
      <c r="M827" s="164"/>
      <c r="N827" s="164"/>
      <c r="O827" s="164"/>
      <c r="P827" s="164"/>
      <c r="Q827" s="164"/>
      <c r="R827" s="164"/>
      <c r="S827" s="164"/>
    </row>
    <row r="828" spans="7:19">
      <c r="G828" s="164"/>
      <c r="H828" s="164"/>
      <c r="I828" s="164"/>
      <c r="J828" s="164"/>
      <c r="K828" s="164"/>
      <c r="L828" s="164"/>
      <c r="M828" s="164"/>
      <c r="N828" s="164"/>
      <c r="O828" s="164"/>
      <c r="P828" s="164"/>
      <c r="Q828" s="164"/>
      <c r="R828" s="164"/>
      <c r="S828" s="164"/>
    </row>
    <row r="829" spans="7:19">
      <c r="G829" s="164"/>
      <c r="H829" s="164"/>
      <c r="I829" s="164"/>
      <c r="J829" s="164"/>
      <c r="K829" s="164"/>
      <c r="L829" s="164"/>
      <c r="M829" s="164"/>
      <c r="N829" s="164"/>
      <c r="O829" s="164"/>
      <c r="P829" s="164"/>
      <c r="Q829" s="164"/>
      <c r="R829" s="164"/>
      <c r="S829" s="164"/>
    </row>
    <row r="830" spans="7:19">
      <c r="G830" s="164"/>
      <c r="H830" s="164"/>
      <c r="I830" s="164"/>
      <c r="J830" s="164"/>
      <c r="K830" s="164"/>
      <c r="L830" s="164"/>
      <c r="M830" s="164"/>
      <c r="N830" s="164"/>
      <c r="O830" s="164"/>
      <c r="P830" s="164"/>
      <c r="Q830" s="164"/>
      <c r="R830" s="164"/>
      <c r="S830" s="164"/>
    </row>
    <row r="831" spans="7:19">
      <c r="G831" s="164"/>
      <c r="H831" s="164"/>
      <c r="I831" s="164"/>
      <c r="J831" s="164"/>
      <c r="K831" s="164"/>
      <c r="L831" s="164"/>
      <c r="M831" s="164"/>
      <c r="N831" s="164"/>
      <c r="O831" s="164"/>
      <c r="P831" s="164"/>
      <c r="Q831" s="164"/>
      <c r="R831" s="164"/>
      <c r="S831" s="164"/>
    </row>
    <row r="832" spans="7:19">
      <c r="G832" s="164"/>
      <c r="H832" s="164"/>
      <c r="I832" s="164"/>
      <c r="J832" s="164"/>
      <c r="K832" s="164"/>
      <c r="L832" s="164"/>
      <c r="M832" s="164"/>
      <c r="N832" s="164"/>
      <c r="O832" s="164"/>
      <c r="P832" s="164"/>
      <c r="Q832" s="164"/>
      <c r="R832" s="164"/>
      <c r="S832" s="164"/>
    </row>
    <row r="833" spans="7:19">
      <c r="G833" s="164"/>
      <c r="H833" s="164"/>
      <c r="I833" s="164"/>
      <c r="J833" s="164"/>
      <c r="K833" s="164"/>
      <c r="L833" s="164"/>
      <c r="M833" s="164"/>
      <c r="N833" s="164"/>
      <c r="O833" s="164"/>
      <c r="P833" s="164"/>
      <c r="Q833" s="164"/>
      <c r="R833" s="164"/>
      <c r="S833" s="164"/>
    </row>
    <row r="834" spans="7:19">
      <c r="G834" s="164"/>
      <c r="H834" s="164"/>
      <c r="I834" s="164"/>
      <c r="J834" s="164"/>
      <c r="K834" s="164"/>
      <c r="L834" s="164"/>
      <c r="M834" s="164"/>
      <c r="N834" s="164"/>
      <c r="O834" s="164"/>
      <c r="P834" s="164"/>
      <c r="Q834" s="164"/>
      <c r="R834" s="164"/>
      <c r="S834" s="164"/>
    </row>
    <row r="835" spans="7:19">
      <c r="G835" s="164"/>
      <c r="H835" s="164"/>
      <c r="I835" s="164"/>
      <c r="J835" s="164"/>
      <c r="K835" s="164"/>
      <c r="L835" s="164"/>
      <c r="M835" s="164"/>
      <c r="N835" s="164"/>
      <c r="O835" s="164"/>
      <c r="P835" s="164"/>
      <c r="Q835" s="164"/>
      <c r="R835" s="164"/>
      <c r="S835" s="164"/>
    </row>
    <row r="836" spans="7:19">
      <c r="G836" s="164"/>
      <c r="H836" s="164"/>
      <c r="I836" s="164"/>
      <c r="J836" s="164"/>
      <c r="K836" s="164"/>
      <c r="L836" s="164"/>
      <c r="M836" s="164"/>
      <c r="N836" s="164"/>
      <c r="O836" s="164"/>
      <c r="P836" s="164"/>
      <c r="Q836" s="164"/>
      <c r="R836" s="164"/>
      <c r="S836" s="164"/>
    </row>
    <row r="837" spans="7:19">
      <c r="G837" s="164"/>
      <c r="H837" s="164"/>
      <c r="I837" s="164"/>
      <c r="J837" s="164"/>
      <c r="K837" s="164"/>
      <c r="L837" s="164"/>
      <c r="M837" s="164"/>
      <c r="N837" s="164"/>
      <c r="O837" s="164"/>
      <c r="P837" s="164"/>
      <c r="Q837" s="164"/>
      <c r="R837" s="164"/>
      <c r="S837" s="164"/>
    </row>
    <row r="838" spans="7:19">
      <c r="G838" s="164"/>
      <c r="H838" s="164"/>
      <c r="I838" s="164"/>
      <c r="J838" s="164"/>
      <c r="K838" s="164"/>
      <c r="L838" s="164"/>
      <c r="M838" s="164"/>
      <c r="N838" s="164"/>
      <c r="O838" s="164"/>
      <c r="P838" s="164"/>
      <c r="Q838" s="164"/>
      <c r="R838" s="164"/>
      <c r="S838" s="164"/>
    </row>
    <row r="839" spans="7:19">
      <c r="G839" s="164"/>
      <c r="H839" s="164"/>
      <c r="I839" s="164"/>
      <c r="J839" s="164"/>
      <c r="K839" s="164"/>
      <c r="L839" s="164"/>
      <c r="M839" s="164"/>
      <c r="N839" s="164"/>
      <c r="O839" s="164"/>
      <c r="P839" s="164"/>
      <c r="Q839" s="164"/>
      <c r="R839" s="164"/>
      <c r="S839" s="164"/>
    </row>
    <row r="840" spans="7:19">
      <c r="G840" s="164"/>
      <c r="H840" s="164"/>
      <c r="I840" s="164"/>
      <c r="J840" s="164"/>
      <c r="K840" s="164"/>
      <c r="L840" s="164"/>
      <c r="M840" s="164"/>
      <c r="N840" s="164"/>
      <c r="O840" s="164"/>
      <c r="P840" s="164"/>
      <c r="Q840" s="164"/>
      <c r="R840" s="164"/>
      <c r="S840" s="164"/>
    </row>
    <row r="841" spans="7:19">
      <c r="G841" s="164"/>
      <c r="H841" s="164"/>
      <c r="I841" s="164"/>
      <c r="J841" s="164"/>
      <c r="K841" s="164"/>
      <c r="L841" s="164"/>
      <c r="M841" s="164"/>
      <c r="N841" s="164"/>
      <c r="O841" s="164"/>
      <c r="P841" s="164"/>
      <c r="Q841" s="164"/>
      <c r="R841" s="164"/>
      <c r="S841" s="164"/>
    </row>
    <row r="842" spans="7:19">
      <c r="G842" s="164"/>
      <c r="H842" s="164"/>
      <c r="I842" s="164"/>
      <c r="J842" s="164"/>
      <c r="K842" s="164"/>
      <c r="L842" s="164"/>
      <c r="M842" s="164"/>
      <c r="N842" s="164"/>
      <c r="O842" s="164"/>
      <c r="P842" s="164"/>
      <c r="Q842" s="164"/>
      <c r="R842" s="164"/>
      <c r="S842" s="164"/>
    </row>
    <row r="843" spans="7:19">
      <c r="G843" s="164"/>
      <c r="H843" s="164"/>
      <c r="I843" s="164"/>
      <c r="J843" s="164"/>
      <c r="K843" s="164"/>
      <c r="L843" s="164"/>
      <c r="M843" s="164"/>
      <c r="N843" s="164"/>
      <c r="O843" s="164"/>
      <c r="P843" s="164"/>
      <c r="Q843" s="164"/>
      <c r="R843" s="164"/>
      <c r="S843" s="164"/>
    </row>
    <row r="844" spans="7:19">
      <c r="G844" s="164"/>
      <c r="H844" s="164"/>
      <c r="I844" s="164"/>
      <c r="J844" s="164"/>
      <c r="K844" s="164"/>
      <c r="L844" s="164"/>
      <c r="M844" s="164"/>
      <c r="N844" s="164"/>
      <c r="O844" s="164"/>
      <c r="P844" s="164"/>
      <c r="Q844" s="164"/>
      <c r="R844" s="164"/>
      <c r="S844" s="164"/>
    </row>
    <row r="845" spans="7:19">
      <c r="G845" s="164"/>
      <c r="H845" s="164"/>
      <c r="I845" s="164"/>
      <c r="J845" s="164"/>
      <c r="K845" s="164"/>
      <c r="L845" s="164"/>
      <c r="M845" s="164"/>
      <c r="N845" s="164"/>
      <c r="O845" s="164"/>
      <c r="P845" s="164"/>
      <c r="Q845" s="164"/>
      <c r="R845" s="164"/>
      <c r="S845" s="164"/>
    </row>
    <row r="846" spans="7:19">
      <c r="G846" s="164"/>
      <c r="H846" s="164"/>
      <c r="I846" s="164"/>
      <c r="J846" s="164"/>
      <c r="K846" s="164"/>
      <c r="L846" s="164"/>
      <c r="M846" s="164"/>
      <c r="N846" s="164"/>
      <c r="O846" s="164"/>
      <c r="P846" s="164"/>
      <c r="Q846" s="164"/>
      <c r="R846" s="164"/>
      <c r="S846" s="164"/>
    </row>
    <row r="847" spans="7:19">
      <c r="G847" s="164"/>
      <c r="H847" s="164"/>
      <c r="I847" s="164"/>
      <c r="J847" s="164"/>
      <c r="K847" s="164"/>
      <c r="L847" s="164"/>
      <c r="M847" s="164"/>
      <c r="N847" s="164"/>
      <c r="O847" s="164"/>
      <c r="P847" s="164"/>
      <c r="Q847" s="164"/>
      <c r="R847" s="164"/>
      <c r="S847" s="164"/>
    </row>
    <row r="848" spans="7:19">
      <c r="G848" s="164"/>
      <c r="H848" s="164"/>
      <c r="I848" s="164"/>
      <c r="J848" s="164"/>
      <c r="K848" s="164"/>
      <c r="L848" s="164"/>
      <c r="M848" s="164"/>
      <c r="N848" s="164"/>
      <c r="O848" s="164"/>
      <c r="P848" s="164"/>
      <c r="Q848" s="164"/>
      <c r="R848" s="164"/>
      <c r="S848" s="164"/>
    </row>
    <row r="849" spans="7:19">
      <c r="G849" s="164"/>
      <c r="H849" s="164"/>
      <c r="I849" s="164"/>
      <c r="J849" s="164"/>
      <c r="K849" s="164"/>
      <c r="L849" s="164"/>
      <c r="M849" s="164"/>
      <c r="N849" s="164"/>
      <c r="O849" s="164"/>
      <c r="P849" s="164"/>
      <c r="Q849" s="164"/>
      <c r="R849" s="164"/>
      <c r="S849" s="164"/>
    </row>
    <row r="850" spans="7:19">
      <c r="G850" s="164"/>
      <c r="H850" s="164"/>
      <c r="I850" s="164"/>
      <c r="J850" s="164"/>
      <c r="K850" s="164"/>
      <c r="L850" s="164"/>
      <c r="M850" s="164"/>
      <c r="N850" s="164"/>
      <c r="O850" s="164"/>
      <c r="P850" s="164"/>
      <c r="Q850" s="164"/>
      <c r="R850" s="164"/>
      <c r="S850" s="164"/>
    </row>
    <row r="851" spans="7:19">
      <c r="G851" s="164"/>
      <c r="H851" s="164"/>
      <c r="I851" s="164"/>
      <c r="J851" s="164"/>
      <c r="K851" s="164"/>
      <c r="L851" s="164"/>
      <c r="M851" s="164"/>
      <c r="N851" s="164"/>
      <c r="O851" s="164"/>
      <c r="P851" s="164"/>
      <c r="Q851" s="164"/>
      <c r="R851" s="164"/>
      <c r="S851" s="164"/>
    </row>
    <row r="852" spans="7:19">
      <c r="G852" s="164"/>
      <c r="H852" s="164"/>
      <c r="I852" s="164"/>
      <c r="J852" s="164"/>
      <c r="K852" s="164"/>
      <c r="L852" s="164"/>
      <c r="M852" s="164"/>
      <c r="N852" s="164"/>
      <c r="O852" s="164"/>
      <c r="P852" s="164"/>
      <c r="Q852" s="164"/>
      <c r="R852" s="164"/>
      <c r="S852" s="164"/>
    </row>
    <row r="853" spans="7:19">
      <c r="G853" s="164"/>
      <c r="H853" s="164"/>
      <c r="I853" s="164"/>
      <c r="J853" s="164"/>
      <c r="K853" s="164"/>
      <c r="L853" s="164"/>
      <c r="M853" s="164"/>
      <c r="N853" s="164"/>
      <c r="O853" s="164"/>
      <c r="P853" s="164"/>
      <c r="Q853" s="164"/>
      <c r="R853" s="164"/>
      <c r="S853" s="164"/>
    </row>
    <row r="854" spans="7:19">
      <c r="G854" s="164"/>
      <c r="H854" s="164"/>
      <c r="I854" s="164"/>
      <c r="J854" s="164"/>
      <c r="K854" s="164"/>
      <c r="L854" s="164"/>
      <c r="M854" s="164"/>
      <c r="N854" s="164"/>
      <c r="O854" s="164"/>
      <c r="P854" s="164"/>
      <c r="Q854" s="164"/>
      <c r="R854" s="164"/>
      <c r="S854" s="164"/>
    </row>
    <row r="855" spans="7:19">
      <c r="G855" s="164"/>
      <c r="H855" s="164"/>
      <c r="I855" s="164"/>
      <c r="J855" s="164"/>
      <c r="K855" s="164"/>
      <c r="L855" s="164"/>
      <c r="M855" s="164"/>
      <c r="N855" s="164"/>
      <c r="O855" s="164"/>
      <c r="P855" s="164"/>
      <c r="Q855" s="164"/>
      <c r="R855" s="164"/>
      <c r="S855" s="164"/>
    </row>
    <row r="856" spans="7:19">
      <c r="G856" s="164"/>
      <c r="H856" s="164"/>
      <c r="I856" s="164"/>
      <c r="J856" s="164"/>
      <c r="K856" s="164"/>
      <c r="L856" s="164"/>
      <c r="M856" s="164"/>
      <c r="N856" s="164"/>
      <c r="O856" s="164"/>
      <c r="P856" s="164"/>
      <c r="Q856" s="164"/>
      <c r="R856" s="164"/>
      <c r="S856" s="164"/>
    </row>
    <row r="857" spans="7:19">
      <c r="G857" s="164"/>
      <c r="H857" s="164"/>
      <c r="I857" s="164"/>
      <c r="J857" s="164"/>
      <c r="K857" s="164"/>
      <c r="L857" s="164"/>
      <c r="M857" s="164"/>
      <c r="N857" s="164"/>
      <c r="O857" s="164"/>
      <c r="P857" s="164"/>
      <c r="Q857" s="164"/>
      <c r="R857" s="164"/>
      <c r="S857" s="164"/>
    </row>
    <row r="858" spans="7:19">
      <c r="G858" s="164"/>
      <c r="H858" s="164"/>
      <c r="I858" s="164"/>
      <c r="J858" s="164"/>
      <c r="K858" s="164"/>
      <c r="L858" s="164"/>
      <c r="M858" s="164"/>
      <c r="N858" s="164"/>
      <c r="O858" s="164"/>
      <c r="P858" s="164"/>
      <c r="Q858" s="164"/>
      <c r="R858" s="164"/>
      <c r="S858" s="164"/>
    </row>
    <row r="859" spans="7:19">
      <c r="G859" s="164"/>
      <c r="H859" s="164"/>
      <c r="I859" s="164"/>
      <c r="J859" s="164"/>
      <c r="K859" s="164"/>
      <c r="L859" s="164"/>
      <c r="M859" s="164"/>
      <c r="N859" s="164"/>
      <c r="O859" s="164"/>
      <c r="P859" s="164"/>
      <c r="Q859" s="164"/>
      <c r="R859" s="164"/>
      <c r="S859" s="164"/>
    </row>
    <row r="860" spans="7:19">
      <c r="G860" s="164"/>
      <c r="H860" s="164"/>
      <c r="I860" s="164"/>
      <c r="J860" s="164"/>
      <c r="K860" s="164"/>
      <c r="L860" s="164"/>
      <c r="M860" s="164"/>
      <c r="N860" s="164"/>
      <c r="O860" s="164"/>
      <c r="P860" s="164"/>
      <c r="Q860" s="164"/>
      <c r="R860" s="164"/>
      <c r="S860" s="164"/>
    </row>
    <row r="861" spans="7:19">
      <c r="G861" s="164"/>
      <c r="H861" s="164"/>
      <c r="I861" s="164"/>
      <c r="J861" s="164"/>
      <c r="K861" s="164"/>
      <c r="L861" s="164"/>
      <c r="M861" s="164"/>
      <c r="N861" s="164"/>
      <c r="O861" s="164"/>
      <c r="P861" s="164"/>
      <c r="Q861" s="164"/>
      <c r="R861" s="164"/>
      <c r="S861" s="164"/>
    </row>
    <row r="862" spans="7:19">
      <c r="G862" s="164"/>
      <c r="H862" s="164"/>
      <c r="I862" s="164"/>
      <c r="J862" s="164"/>
      <c r="K862" s="164"/>
      <c r="L862" s="164"/>
      <c r="M862" s="164"/>
      <c r="N862" s="164"/>
      <c r="O862" s="164"/>
      <c r="P862" s="164"/>
      <c r="Q862" s="164"/>
      <c r="R862" s="164"/>
      <c r="S862" s="164"/>
    </row>
    <row r="863" spans="7:19">
      <c r="G863" s="164"/>
      <c r="H863" s="164"/>
      <c r="I863" s="164"/>
      <c r="J863" s="164"/>
      <c r="K863" s="164"/>
      <c r="L863" s="164"/>
      <c r="M863" s="164"/>
      <c r="N863" s="164"/>
      <c r="O863" s="164"/>
      <c r="P863" s="164"/>
      <c r="Q863" s="164"/>
      <c r="R863" s="164"/>
      <c r="S863" s="164"/>
    </row>
    <row r="864" spans="7:19">
      <c r="G864" s="164"/>
      <c r="H864" s="164"/>
      <c r="I864" s="164"/>
      <c r="J864" s="164"/>
      <c r="K864" s="164"/>
      <c r="L864" s="164"/>
      <c r="M864" s="164"/>
      <c r="N864" s="164"/>
      <c r="O864" s="164"/>
      <c r="P864" s="164"/>
      <c r="Q864" s="164"/>
      <c r="R864" s="164"/>
      <c r="S864" s="164"/>
    </row>
    <row r="865" spans="7:19">
      <c r="G865" s="164"/>
      <c r="H865" s="164"/>
      <c r="I865" s="164"/>
      <c r="J865" s="164"/>
      <c r="K865" s="164"/>
      <c r="L865" s="164"/>
      <c r="M865" s="164"/>
      <c r="N865" s="164"/>
      <c r="O865" s="164"/>
      <c r="P865" s="164"/>
      <c r="Q865" s="164"/>
      <c r="R865" s="164"/>
      <c r="S865" s="164"/>
    </row>
    <row r="866" spans="7:19">
      <c r="G866" s="164"/>
      <c r="H866" s="164"/>
      <c r="I866" s="164"/>
      <c r="J866" s="164"/>
      <c r="K866" s="164"/>
      <c r="L866" s="164"/>
      <c r="M866" s="164"/>
      <c r="N866" s="164"/>
      <c r="O866" s="164"/>
      <c r="P866" s="164"/>
      <c r="Q866" s="164"/>
      <c r="R866" s="164"/>
      <c r="S866" s="164"/>
    </row>
    <row r="867" spans="7:19">
      <c r="G867" s="164"/>
      <c r="H867" s="164"/>
      <c r="I867" s="164"/>
      <c r="J867" s="164"/>
      <c r="K867" s="164"/>
      <c r="L867" s="164"/>
      <c r="M867" s="164"/>
      <c r="N867" s="164"/>
      <c r="O867" s="164"/>
      <c r="P867" s="164"/>
      <c r="Q867" s="164"/>
      <c r="R867" s="164"/>
      <c r="S867" s="164"/>
    </row>
    <row r="868" spans="7:19">
      <c r="G868" s="164"/>
      <c r="H868" s="164"/>
      <c r="I868" s="164"/>
      <c r="J868" s="164"/>
      <c r="K868" s="164"/>
      <c r="L868" s="164"/>
      <c r="M868" s="164"/>
      <c r="N868" s="164"/>
      <c r="O868" s="164"/>
      <c r="P868" s="164"/>
      <c r="Q868" s="164"/>
      <c r="R868" s="164"/>
      <c r="S868" s="164"/>
    </row>
    <row r="869" spans="7:19">
      <c r="G869" s="164"/>
      <c r="H869" s="164"/>
      <c r="I869" s="164"/>
      <c r="J869" s="164"/>
      <c r="K869" s="164"/>
      <c r="L869" s="164"/>
      <c r="M869" s="164"/>
      <c r="N869" s="164"/>
      <c r="O869" s="164"/>
      <c r="P869" s="164"/>
      <c r="Q869" s="164"/>
      <c r="R869" s="164"/>
      <c r="S869" s="164"/>
    </row>
    <row r="870" spans="7:19">
      <c r="G870" s="164"/>
      <c r="H870" s="164"/>
      <c r="I870" s="164"/>
      <c r="J870" s="164"/>
      <c r="K870" s="164"/>
      <c r="L870" s="164"/>
      <c r="M870" s="164"/>
      <c r="N870" s="164"/>
      <c r="O870" s="164"/>
      <c r="P870" s="164"/>
      <c r="Q870" s="164"/>
      <c r="R870" s="164"/>
      <c r="S870" s="164"/>
    </row>
    <row r="871" spans="7:19">
      <c r="G871" s="164"/>
      <c r="H871" s="164"/>
      <c r="I871" s="164"/>
      <c r="J871" s="164"/>
      <c r="K871" s="164"/>
      <c r="L871" s="164"/>
      <c r="M871" s="164"/>
      <c r="N871" s="164"/>
      <c r="O871" s="164"/>
      <c r="P871" s="164"/>
      <c r="Q871" s="164"/>
      <c r="R871" s="164"/>
      <c r="S871" s="164"/>
    </row>
    <row r="872" spans="7:19">
      <c r="G872" s="164"/>
      <c r="H872" s="164"/>
      <c r="I872" s="164"/>
      <c r="J872" s="164"/>
      <c r="K872" s="164"/>
      <c r="L872" s="164"/>
      <c r="M872" s="164"/>
      <c r="N872" s="164"/>
      <c r="O872" s="164"/>
      <c r="P872" s="164"/>
      <c r="Q872" s="164"/>
      <c r="R872" s="164"/>
      <c r="S872" s="164"/>
    </row>
    <row r="873" spans="7:19">
      <c r="G873" s="164"/>
      <c r="H873" s="164"/>
      <c r="I873" s="164"/>
      <c r="J873" s="164"/>
      <c r="K873" s="164"/>
      <c r="L873" s="164"/>
      <c r="M873" s="164"/>
      <c r="N873" s="164"/>
      <c r="O873" s="164"/>
      <c r="P873" s="164"/>
      <c r="Q873" s="164"/>
      <c r="R873" s="164"/>
      <c r="S873" s="164"/>
    </row>
    <row r="874" spans="7:19">
      <c r="G874" s="164"/>
      <c r="H874" s="164"/>
      <c r="I874" s="164"/>
      <c r="J874" s="164"/>
      <c r="K874" s="164"/>
      <c r="L874" s="164"/>
      <c r="M874" s="164"/>
      <c r="N874" s="164"/>
      <c r="O874" s="164"/>
      <c r="P874" s="164"/>
      <c r="Q874" s="164"/>
      <c r="R874" s="164"/>
      <c r="S874" s="164"/>
    </row>
    <row r="875" spans="7:19">
      <c r="G875" s="164"/>
      <c r="H875" s="164"/>
      <c r="I875" s="164"/>
      <c r="J875" s="164"/>
      <c r="K875" s="164"/>
      <c r="L875" s="164"/>
      <c r="M875" s="164"/>
      <c r="N875" s="164"/>
      <c r="O875" s="164"/>
      <c r="P875" s="164"/>
      <c r="Q875" s="164"/>
      <c r="R875" s="164"/>
      <c r="S875" s="164"/>
    </row>
    <row r="876" spans="7:19">
      <c r="G876" s="164"/>
      <c r="H876" s="164"/>
      <c r="I876" s="164"/>
      <c r="J876" s="164"/>
      <c r="K876" s="164"/>
      <c r="L876" s="164"/>
      <c r="M876" s="164"/>
      <c r="N876" s="164"/>
      <c r="O876" s="164"/>
      <c r="P876" s="164"/>
      <c r="Q876" s="164"/>
      <c r="R876" s="164"/>
      <c r="S876" s="164"/>
    </row>
    <row r="877" spans="7:19">
      <c r="G877" s="164"/>
      <c r="H877" s="164"/>
      <c r="I877" s="164"/>
      <c r="J877" s="164"/>
      <c r="K877" s="164"/>
      <c r="L877" s="164"/>
      <c r="M877" s="164"/>
      <c r="N877" s="164"/>
      <c r="O877" s="164"/>
      <c r="P877" s="164"/>
      <c r="Q877" s="164"/>
      <c r="R877" s="164"/>
      <c r="S877" s="164"/>
    </row>
    <row r="878" spans="7:19">
      <c r="G878" s="164"/>
      <c r="H878" s="164"/>
      <c r="I878" s="164"/>
      <c r="J878" s="164"/>
      <c r="K878" s="164"/>
      <c r="L878" s="164"/>
      <c r="M878" s="164"/>
      <c r="N878" s="164"/>
      <c r="O878" s="164"/>
      <c r="P878" s="164"/>
      <c r="Q878" s="164"/>
      <c r="R878" s="164"/>
      <c r="S878" s="164"/>
    </row>
    <row r="879" spans="7:19">
      <c r="G879" s="164"/>
      <c r="H879" s="164"/>
      <c r="I879" s="164"/>
      <c r="J879" s="164"/>
      <c r="K879" s="164"/>
      <c r="L879" s="164"/>
      <c r="M879" s="164"/>
      <c r="N879" s="164"/>
      <c r="O879" s="164"/>
      <c r="P879" s="164"/>
      <c r="Q879" s="164"/>
      <c r="R879" s="164"/>
      <c r="S879" s="164"/>
    </row>
    <row r="880" spans="7:19">
      <c r="G880" s="164"/>
      <c r="H880" s="164"/>
      <c r="I880" s="164"/>
      <c r="J880" s="164"/>
      <c r="K880" s="164"/>
      <c r="L880" s="164"/>
      <c r="M880" s="164"/>
      <c r="N880" s="164"/>
      <c r="O880" s="164"/>
      <c r="P880" s="164"/>
      <c r="Q880" s="164"/>
      <c r="R880" s="164"/>
      <c r="S880" s="164"/>
    </row>
    <row r="881" spans="7:19">
      <c r="G881" s="164"/>
      <c r="H881" s="164"/>
      <c r="I881" s="164"/>
      <c r="J881" s="164"/>
      <c r="K881" s="164"/>
      <c r="L881" s="164"/>
      <c r="M881" s="164"/>
      <c r="N881" s="164"/>
      <c r="O881" s="164"/>
      <c r="P881" s="164"/>
      <c r="Q881" s="164"/>
      <c r="R881" s="164"/>
      <c r="S881" s="164"/>
    </row>
    <row r="882" spans="7:19">
      <c r="G882" s="164"/>
      <c r="H882" s="164"/>
      <c r="I882" s="164"/>
      <c r="J882" s="164"/>
      <c r="K882" s="164"/>
      <c r="L882" s="164"/>
      <c r="M882" s="164"/>
      <c r="N882" s="164"/>
      <c r="O882" s="164"/>
      <c r="P882" s="164"/>
      <c r="Q882" s="164"/>
      <c r="R882" s="164"/>
      <c r="S882" s="164"/>
    </row>
    <row r="883" spans="7:19">
      <c r="G883" s="164"/>
      <c r="H883" s="164"/>
      <c r="I883" s="164"/>
      <c r="J883" s="164"/>
      <c r="K883" s="164"/>
      <c r="L883" s="164"/>
      <c r="M883" s="164"/>
      <c r="N883" s="164"/>
      <c r="O883" s="164"/>
      <c r="P883" s="164"/>
      <c r="Q883" s="164"/>
      <c r="R883" s="164"/>
      <c r="S883" s="164"/>
    </row>
    <row r="884" spans="7:19">
      <c r="G884" s="164"/>
      <c r="H884" s="164"/>
      <c r="I884" s="164"/>
      <c r="J884" s="164"/>
      <c r="K884" s="164"/>
      <c r="L884" s="164"/>
      <c r="M884" s="164"/>
      <c r="N884" s="164"/>
      <c r="O884" s="164"/>
      <c r="P884" s="164"/>
      <c r="Q884" s="164"/>
      <c r="R884" s="164"/>
      <c r="S884" s="164"/>
    </row>
    <row r="885" spans="7:19">
      <c r="G885" s="164"/>
      <c r="H885" s="164"/>
      <c r="I885" s="164"/>
      <c r="J885" s="164"/>
      <c r="K885" s="164"/>
      <c r="L885" s="164"/>
      <c r="M885" s="164"/>
      <c r="N885" s="164"/>
      <c r="O885" s="164"/>
      <c r="P885" s="164"/>
      <c r="Q885" s="164"/>
      <c r="R885" s="164"/>
      <c r="S885" s="164"/>
    </row>
    <row r="886" spans="7:19">
      <c r="G886" s="164"/>
      <c r="H886" s="164"/>
      <c r="I886" s="164"/>
      <c r="J886" s="164"/>
      <c r="K886" s="164"/>
      <c r="L886" s="164"/>
      <c r="M886" s="164"/>
      <c r="N886" s="164"/>
      <c r="O886" s="164"/>
      <c r="P886" s="164"/>
      <c r="Q886" s="164"/>
      <c r="R886" s="164"/>
      <c r="S886" s="164"/>
    </row>
    <row r="887" spans="7:19">
      <c r="G887" s="164"/>
      <c r="H887" s="164"/>
      <c r="I887" s="164"/>
      <c r="J887" s="164"/>
      <c r="K887" s="164"/>
      <c r="L887" s="164"/>
      <c r="M887" s="164"/>
      <c r="N887" s="164"/>
      <c r="O887" s="164"/>
      <c r="P887" s="164"/>
      <c r="Q887" s="164"/>
      <c r="R887" s="164"/>
      <c r="S887" s="164"/>
    </row>
    <row r="888" spans="7:19">
      <c r="G888" s="164"/>
      <c r="H888" s="164"/>
      <c r="I888" s="164"/>
      <c r="J888" s="164"/>
      <c r="K888" s="164"/>
      <c r="L888" s="164"/>
      <c r="M888" s="164"/>
      <c r="N888" s="164"/>
      <c r="O888" s="164"/>
      <c r="P888" s="164"/>
      <c r="Q888" s="164"/>
      <c r="R888" s="164"/>
      <c r="S888" s="164"/>
    </row>
    <row r="889" spans="7:19">
      <c r="G889" s="164"/>
      <c r="H889" s="164"/>
      <c r="I889" s="164"/>
      <c r="J889" s="164"/>
      <c r="K889" s="164"/>
      <c r="L889" s="164"/>
      <c r="M889" s="164"/>
      <c r="N889" s="164"/>
      <c r="O889" s="164"/>
      <c r="P889" s="164"/>
      <c r="Q889" s="164"/>
      <c r="R889" s="164"/>
      <c r="S889" s="164"/>
    </row>
    <row r="890" spans="7:19">
      <c r="G890" s="164"/>
      <c r="H890" s="164"/>
      <c r="I890" s="164"/>
      <c r="J890" s="164"/>
      <c r="K890" s="164"/>
      <c r="L890" s="164"/>
      <c r="M890" s="164"/>
      <c r="N890" s="164"/>
      <c r="O890" s="164"/>
      <c r="P890" s="164"/>
      <c r="Q890" s="164"/>
      <c r="R890" s="164"/>
      <c r="S890" s="164"/>
    </row>
    <row r="891" spans="7:19">
      <c r="G891" s="164"/>
      <c r="H891" s="164"/>
      <c r="I891" s="164"/>
      <c r="J891" s="164"/>
      <c r="K891" s="164"/>
      <c r="L891" s="164"/>
      <c r="M891" s="164"/>
      <c r="N891" s="164"/>
      <c r="O891" s="164"/>
      <c r="P891" s="164"/>
      <c r="Q891" s="164"/>
      <c r="R891" s="164"/>
      <c r="S891" s="164"/>
    </row>
    <row r="892" spans="7:19">
      <c r="G892" s="164"/>
      <c r="H892" s="164"/>
      <c r="I892" s="164"/>
      <c r="J892" s="164"/>
      <c r="K892" s="164"/>
      <c r="L892" s="164"/>
      <c r="M892" s="164"/>
      <c r="N892" s="164"/>
      <c r="O892" s="164"/>
      <c r="P892" s="164"/>
      <c r="Q892" s="164"/>
      <c r="R892" s="164"/>
      <c r="S892" s="164"/>
    </row>
    <row r="893" spans="7:19">
      <c r="G893" s="164"/>
      <c r="H893" s="164"/>
      <c r="I893" s="164"/>
      <c r="J893" s="164"/>
      <c r="K893" s="164"/>
      <c r="L893" s="164"/>
      <c r="M893" s="164"/>
      <c r="N893" s="164"/>
      <c r="O893" s="164"/>
      <c r="P893" s="164"/>
      <c r="Q893" s="164"/>
      <c r="R893" s="164"/>
      <c r="S893" s="164"/>
    </row>
    <row r="894" spans="7:19">
      <c r="G894" s="164"/>
      <c r="H894" s="164"/>
      <c r="I894" s="164"/>
      <c r="J894" s="164"/>
      <c r="K894" s="164"/>
      <c r="L894" s="164"/>
      <c r="M894" s="164"/>
      <c r="N894" s="164"/>
      <c r="O894" s="164"/>
      <c r="P894" s="164"/>
      <c r="Q894" s="164"/>
      <c r="R894" s="164"/>
      <c r="S894" s="164"/>
    </row>
    <row r="895" spans="7:19">
      <c r="G895" s="164"/>
      <c r="H895" s="164"/>
      <c r="I895" s="164"/>
      <c r="J895" s="164"/>
      <c r="K895" s="164"/>
      <c r="L895" s="164"/>
      <c r="M895" s="164"/>
      <c r="N895" s="164"/>
      <c r="O895" s="164"/>
      <c r="P895" s="164"/>
      <c r="Q895" s="164"/>
      <c r="R895" s="164"/>
      <c r="S895" s="164"/>
    </row>
    <row r="896" spans="7:19">
      <c r="G896" s="164"/>
      <c r="H896" s="164"/>
      <c r="I896" s="164"/>
      <c r="J896" s="164"/>
      <c r="K896" s="164"/>
      <c r="L896" s="164"/>
      <c r="M896" s="164"/>
      <c r="N896" s="164"/>
      <c r="O896" s="164"/>
      <c r="P896" s="164"/>
      <c r="Q896" s="164"/>
      <c r="R896" s="164"/>
      <c r="S896" s="164"/>
    </row>
    <row r="897" spans="7:19">
      <c r="G897" s="164"/>
      <c r="H897" s="164"/>
      <c r="I897" s="164"/>
      <c r="J897" s="164"/>
      <c r="K897" s="164"/>
      <c r="L897" s="164"/>
      <c r="M897" s="164"/>
      <c r="N897" s="164"/>
      <c r="O897" s="164"/>
      <c r="P897" s="164"/>
      <c r="Q897" s="164"/>
      <c r="R897" s="164"/>
      <c r="S897" s="164"/>
    </row>
    <row r="898" spans="7:19">
      <c r="G898" s="164"/>
      <c r="H898" s="164"/>
      <c r="I898" s="164"/>
      <c r="J898" s="164"/>
      <c r="K898" s="164"/>
      <c r="L898" s="164"/>
      <c r="M898" s="164"/>
      <c r="N898" s="164"/>
      <c r="O898" s="164"/>
      <c r="P898" s="164"/>
      <c r="Q898" s="164"/>
      <c r="R898" s="164"/>
      <c r="S898" s="164"/>
    </row>
    <row r="899" spans="7:19">
      <c r="G899" s="164"/>
      <c r="H899" s="164"/>
      <c r="I899" s="164"/>
      <c r="J899" s="164"/>
      <c r="K899" s="164"/>
      <c r="L899" s="164"/>
      <c r="M899" s="164"/>
      <c r="N899" s="164"/>
      <c r="O899" s="164"/>
      <c r="P899" s="164"/>
      <c r="Q899" s="164"/>
      <c r="R899" s="164"/>
      <c r="S899" s="164"/>
    </row>
    <row r="900" spans="7:19">
      <c r="G900" s="164"/>
      <c r="H900" s="164"/>
      <c r="I900" s="164"/>
      <c r="J900" s="164"/>
      <c r="K900" s="164"/>
      <c r="L900" s="164"/>
      <c r="M900" s="164"/>
      <c r="N900" s="164"/>
      <c r="O900" s="164"/>
      <c r="P900" s="164"/>
      <c r="Q900" s="164"/>
      <c r="R900" s="164"/>
      <c r="S900" s="164"/>
    </row>
    <row r="901" spans="7:19">
      <c r="G901" s="164"/>
      <c r="H901" s="164"/>
      <c r="I901" s="164"/>
      <c r="J901" s="164"/>
      <c r="K901" s="164"/>
      <c r="L901" s="164"/>
      <c r="M901" s="164"/>
      <c r="N901" s="164"/>
      <c r="O901" s="164"/>
      <c r="P901" s="164"/>
      <c r="Q901" s="164"/>
      <c r="R901" s="164"/>
      <c r="S901" s="164"/>
    </row>
    <row r="902" spans="7:19">
      <c r="G902" s="164"/>
      <c r="H902" s="164"/>
      <c r="I902" s="164"/>
      <c r="J902" s="164"/>
      <c r="K902" s="164"/>
      <c r="L902" s="164"/>
      <c r="M902" s="164"/>
      <c r="N902" s="164"/>
      <c r="O902" s="164"/>
      <c r="P902" s="164"/>
      <c r="Q902" s="164"/>
      <c r="R902" s="164"/>
      <c r="S902" s="164"/>
    </row>
    <row r="903" spans="7:19">
      <c r="G903" s="164"/>
      <c r="H903" s="164"/>
      <c r="I903" s="164"/>
      <c r="J903" s="164"/>
      <c r="K903" s="164"/>
      <c r="L903" s="164"/>
      <c r="M903" s="164"/>
      <c r="N903" s="164"/>
      <c r="O903" s="164"/>
      <c r="P903" s="164"/>
      <c r="Q903" s="164"/>
      <c r="R903" s="164"/>
      <c r="S903" s="164"/>
    </row>
    <row r="904" spans="7:19">
      <c r="G904" s="164"/>
      <c r="H904" s="164"/>
      <c r="I904" s="164"/>
      <c r="J904" s="164"/>
      <c r="K904" s="164"/>
      <c r="L904" s="164"/>
      <c r="M904" s="164"/>
      <c r="N904" s="164"/>
      <c r="O904" s="164"/>
      <c r="P904" s="164"/>
      <c r="Q904" s="164"/>
      <c r="R904" s="164"/>
      <c r="S904" s="164"/>
    </row>
    <row r="905" spans="7:19">
      <c r="G905" s="164"/>
      <c r="H905" s="164"/>
      <c r="I905" s="164"/>
      <c r="J905" s="164"/>
      <c r="K905" s="164"/>
      <c r="L905" s="164"/>
      <c r="M905" s="164"/>
      <c r="N905" s="164"/>
      <c r="O905" s="164"/>
      <c r="P905" s="164"/>
      <c r="Q905" s="164"/>
      <c r="R905" s="164"/>
      <c r="S905" s="164"/>
    </row>
    <row r="906" spans="7:19">
      <c r="G906" s="164"/>
      <c r="H906" s="164"/>
      <c r="I906" s="164"/>
      <c r="J906" s="164"/>
      <c r="K906" s="164"/>
      <c r="L906" s="164"/>
      <c r="M906" s="164"/>
      <c r="N906" s="164"/>
      <c r="O906" s="164"/>
      <c r="P906" s="164"/>
      <c r="Q906" s="164"/>
      <c r="R906" s="164"/>
      <c r="S906" s="164"/>
    </row>
    <row r="907" spans="7:19">
      <c r="G907" s="164"/>
      <c r="H907" s="164"/>
      <c r="I907" s="164"/>
      <c r="J907" s="164"/>
      <c r="K907" s="164"/>
      <c r="L907" s="164"/>
      <c r="M907" s="164"/>
      <c r="N907" s="164"/>
      <c r="O907" s="164"/>
      <c r="P907" s="164"/>
      <c r="Q907" s="164"/>
      <c r="R907" s="164"/>
      <c r="S907" s="164"/>
    </row>
    <row r="908" spans="7:19">
      <c r="G908" s="164"/>
      <c r="H908" s="164"/>
      <c r="I908" s="164"/>
      <c r="J908" s="164"/>
      <c r="K908" s="164"/>
      <c r="L908" s="164"/>
      <c r="M908" s="164"/>
      <c r="N908" s="164"/>
      <c r="O908" s="164"/>
      <c r="P908" s="164"/>
      <c r="Q908" s="164"/>
      <c r="R908" s="164"/>
      <c r="S908" s="164"/>
    </row>
    <row r="909" spans="7:19">
      <c r="G909" s="164"/>
      <c r="H909" s="164"/>
      <c r="I909" s="164"/>
      <c r="J909" s="164"/>
      <c r="K909" s="164"/>
      <c r="L909" s="164"/>
      <c r="M909" s="164"/>
      <c r="N909" s="164"/>
      <c r="O909" s="164"/>
      <c r="P909" s="164"/>
      <c r="Q909" s="164"/>
      <c r="R909" s="164"/>
      <c r="S909" s="164"/>
    </row>
    <row r="910" spans="7:19">
      <c r="G910" s="164"/>
      <c r="H910" s="164"/>
      <c r="I910" s="164"/>
      <c r="J910" s="164"/>
      <c r="K910" s="164"/>
      <c r="L910" s="164"/>
      <c r="M910" s="164"/>
      <c r="N910" s="164"/>
      <c r="O910" s="164"/>
      <c r="P910" s="164"/>
      <c r="Q910" s="164"/>
      <c r="R910" s="164"/>
      <c r="S910" s="164"/>
    </row>
    <row r="911" spans="7:19">
      <c r="G911" s="164"/>
      <c r="H911" s="164"/>
      <c r="I911" s="164"/>
      <c r="J911" s="164"/>
      <c r="K911" s="164"/>
      <c r="L911" s="164"/>
      <c r="M911" s="164"/>
      <c r="N911" s="164"/>
      <c r="O911" s="164"/>
      <c r="P911" s="164"/>
      <c r="Q911" s="164"/>
      <c r="R911" s="164"/>
      <c r="S911" s="164"/>
    </row>
    <row r="912" spans="7:19">
      <c r="G912" s="164"/>
      <c r="H912" s="164"/>
      <c r="I912" s="164"/>
      <c r="J912" s="164"/>
      <c r="K912" s="164"/>
      <c r="L912" s="164"/>
      <c r="M912" s="164"/>
      <c r="N912" s="164"/>
      <c r="O912" s="164"/>
      <c r="P912" s="164"/>
      <c r="Q912" s="164"/>
      <c r="R912" s="164"/>
      <c r="S912" s="164"/>
    </row>
    <row r="913" spans="7:19">
      <c r="G913" s="164"/>
      <c r="H913" s="164"/>
      <c r="I913" s="164"/>
      <c r="J913" s="164"/>
      <c r="K913" s="164"/>
      <c r="L913" s="164"/>
      <c r="M913" s="164"/>
      <c r="N913" s="164"/>
      <c r="O913" s="164"/>
      <c r="P913" s="164"/>
      <c r="Q913" s="164"/>
      <c r="R913" s="164"/>
      <c r="S913" s="164"/>
    </row>
    <row r="914" spans="7:19">
      <c r="G914" s="164"/>
      <c r="H914" s="164"/>
      <c r="I914" s="164"/>
      <c r="J914" s="164"/>
      <c r="K914" s="164"/>
      <c r="L914" s="164"/>
      <c r="M914" s="164"/>
      <c r="N914" s="164"/>
      <c r="O914" s="164"/>
      <c r="P914" s="164"/>
      <c r="Q914" s="164"/>
      <c r="R914" s="164"/>
      <c r="S914" s="164"/>
    </row>
    <row r="915" spans="7:19">
      <c r="G915" s="164"/>
      <c r="H915" s="164"/>
      <c r="I915" s="164"/>
      <c r="J915" s="164"/>
      <c r="K915" s="164"/>
      <c r="L915" s="164"/>
      <c r="M915" s="164"/>
      <c r="N915" s="164"/>
      <c r="O915" s="164"/>
      <c r="P915" s="164"/>
      <c r="Q915" s="164"/>
      <c r="R915" s="164"/>
      <c r="S915" s="164"/>
    </row>
    <row r="916" spans="7:19">
      <c r="G916" s="164"/>
      <c r="H916" s="164"/>
      <c r="I916" s="164"/>
      <c r="J916" s="164"/>
      <c r="K916" s="164"/>
      <c r="L916" s="164"/>
      <c r="M916" s="164"/>
      <c r="N916" s="164"/>
      <c r="O916" s="164"/>
      <c r="P916" s="164"/>
      <c r="Q916" s="164"/>
      <c r="R916" s="164"/>
      <c r="S916" s="164"/>
    </row>
    <row r="917" spans="7:19">
      <c r="G917" s="164"/>
      <c r="H917" s="164"/>
      <c r="I917" s="164"/>
      <c r="J917" s="164"/>
      <c r="K917" s="164"/>
      <c r="L917" s="164"/>
      <c r="M917" s="164"/>
      <c r="N917" s="164"/>
      <c r="O917" s="164"/>
      <c r="P917" s="164"/>
      <c r="Q917" s="164"/>
      <c r="R917" s="164"/>
      <c r="S917" s="164"/>
    </row>
    <row r="918" spans="7:19">
      <c r="G918" s="164"/>
      <c r="H918" s="164"/>
      <c r="I918" s="164"/>
      <c r="J918" s="164"/>
      <c r="K918" s="164"/>
      <c r="L918" s="164"/>
      <c r="M918" s="164"/>
      <c r="N918" s="164"/>
      <c r="O918" s="164"/>
      <c r="P918" s="164"/>
      <c r="Q918" s="164"/>
      <c r="R918" s="164"/>
      <c r="S918" s="164"/>
    </row>
    <row r="919" spans="7:19">
      <c r="G919" s="164"/>
      <c r="H919" s="164"/>
      <c r="I919" s="164"/>
      <c r="J919" s="164"/>
      <c r="K919" s="164"/>
      <c r="L919" s="164"/>
      <c r="M919" s="164"/>
      <c r="N919" s="164"/>
      <c r="O919" s="164"/>
      <c r="P919" s="164"/>
      <c r="Q919" s="164"/>
      <c r="R919" s="164"/>
      <c r="S919" s="164"/>
    </row>
    <row r="920" spans="7:19">
      <c r="G920" s="164"/>
      <c r="H920" s="164"/>
      <c r="I920" s="164"/>
      <c r="J920" s="164"/>
      <c r="K920" s="164"/>
      <c r="L920" s="164"/>
      <c r="M920" s="164"/>
      <c r="N920" s="164"/>
      <c r="O920" s="164"/>
      <c r="P920" s="164"/>
      <c r="Q920" s="164"/>
      <c r="R920" s="164"/>
      <c r="S920" s="164"/>
    </row>
    <row r="921" spans="7:19">
      <c r="G921" s="164"/>
      <c r="H921" s="164"/>
      <c r="I921" s="164"/>
      <c r="J921" s="164"/>
      <c r="K921" s="164"/>
      <c r="L921" s="164"/>
      <c r="M921" s="164"/>
      <c r="N921" s="164"/>
      <c r="O921" s="164"/>
      <c r="P921" s="164"/>
      <c r="Q921" s="164"/>
      <c r="R921" s="164"/>
      <c r="S921" s="164"/>
    </row>
    <row r="922" spans="7:19">
      <c r="G922" s="164"/>
      <c r="H922" s="164"/>
      <c r="I922" s="164"/>
      <c r="J922" s="164"/>
      <c r="K922" s="164"/>
      <c r="L922" s="164"/>
      <c r="M922" s="164"/>
      <c r="N922" s="164"/>
      <c r="O922" s="164"/>
      <c r="P922" s="164"/>
      <c r="Q922" s="164"/>
      <c r="R922" s="164"/>
      <c r="S922" s="164"/>
    </row>
    <row r="923" spans="7:19">
      <c r="G923" s="164"/>
      <c r="H923" s="164"/>
      <c r="I923" s="164"/>
      <c r="J923" s="164"/>
      <c r="K923" s="164"/>
      <c r="L923" s="164"/>
      <c r="M923" s="164"/>
      <c r="N923" s="164"/>
      <c r="O923" s="164"/>
      <c r="P923" s="164"/>
      <c r="Q923" s="164"/>
      <c r="R923" s="164"/>
      <c r="S923" s="164"/>
    </row>
    <row r="924" spans="7:19">
      <c r="G924" s="164"/>
      <c r="H924" s="164"/>
      <c r="I924" s="164"/>
      <c r="J924" s="164"/>
      <c r="K924" s="164"/>
      <c r="L924" s="164"/>
      <c r="M924" s="164"/>
      <c r="N924" s="164"/>
      <c r="O924" s="164"/>
      <c r="P924" s="164"/>
      <c r="Q924" s="164"/>
      <c r="R924" s="164"/>
      <c r="S924" s="164"/>
    </row>
    <row r="925" spans="7:19">
      <c r="G925" s="164"/>
      <c r="H925" s="164"/>
      <c r="I925" s="164"/>
      <c r="J925" s="164"/>
      <c r="K925" s="164"/>
      <c r="L925" s="164"/>
      <c r="M925" s="164"/>
      <c r="N925" s="164"/>
      <c r="O925" s="164"/>
      <c r="P925" s="164"/>
      <c r="Q925" s="164"/>
      <c r="R925" s="164"/>
      <c r="S925" s="164"/>
    </row>
    <row r="926" spans="7:19">
      <c r="G926" s="164"/>
      <c r="H926" s="164"/>
      <c r="I926" s="164"/>
      <c r="J926" s="164"/>
      <c r="K926" s="164"/>
      <c r="L926" s="164"/>
      <c r="M926" s="164"/>
      <c r="N926" s="164"/>
      <c r="O926" s="164"/>
      <c r="P926" s="164"/>
      <c r="Q926" s="164"/>
      <c r="R926" s="164"/>
      <c r="S926" s="164"/>
    </row>
    <row r="927" spans="7:19">
      <c r="G927" s="164"/>
      <c r="H927" s="164"/>
      <c r="I927" s="164"/>
      <c r="J927" s="164"/>
      <c r="K927" s="164"/>
      <c r="L927" s="164"/>
      <c r="M927" s="164"/>
      <c r="N927" s="164"/>
      <c r="O927" s="164"/>
      <c r="P927" s="164"/>
      <c r="Q927" s="164"/>
      <c r="R927" s="164"/>
      <c r="S927" s="164"/>
    </row>
    <row r="928" spans="7:19">
      <c r="G928" s="164"/>
      <c r="H928" s="164"/>
      <c r="I928" s="164"/>
      <c r="J928" s="164"/>
      <c r="K928" s="164"/>
      <c r="L928" s="164"/>
      <c r="M928" s="164"/>
      <c r="N928" s="164"/>
      <c r="O928" s="164"/>
      <c r="P928" s="164"/>
      <c r="Q928" s="164"/>
      <c r="R928" s="164"/>
      <c r="S928" s="164"/>
    </row>
    <row r="929" spans="7:19">
      <c r="G929" s="164"/>
      <c r="H929" s="164"/>
      <c r="I929" s="164"/>
      <c r="J929" s="164"/>
      <c r="K929" s="164"/>
      <c r="L929" s="164"/>
      <c r="M929" s="164"/>
      <c r="N929" s="164"/>
      <c r="O929" s="164"/>
      <c r="P929" s="164"/>
      <c r="Q929" s="164"/>
      <c r="R929" s="164"/>
      <c r="S929" s="164"/>
    </row>
    <row r="930" spans="7:19">
      <c r="G930" s="164"/>
      <c r="H930" s="164"/>
      <c r="I930" s="164"/>
      <c r="J930" s="164"/>
      <c r="K930" s="164"/>
      <c r="L930" s="164"/>
      <c r="M930" s="164"/>
      <c r="N930" s="164"/>
      <c r="O930" s="164"/>
      <c r="P930" s="164"/>
      <c r="Q930" s="164"/>
      <c r="R930" s="164"/>
      <c r="S930" s="164"/>
    </row>
    <row r="931" spans="7:19">
      <c r="G931" s="164"/>
      <c r="H931" s="164"/>
      <c r="I931" s="164"/>
      <c r="J931" s="164"/>
      <c r="K931" s="164"/>
      <c r="L931" s="164"/>
      <c r="M931" s="164"/>
      <c r="N931" s="164"/>
      <c r="O931" s="164"/>
      <c r="P931" s="164"/>
      <c r="Q931" s="164"/>
      <c r="R931" s="164"/>
      <c r="S931" s="164"/>
    </row>
    <row r="932" spans="7:19">
      <c r="G932" s="164"/>
      <c r="H932" s="164"/>
      <c r="I932" s="164"/>
      <c r="J932" s="164"/>
      <c r="K932" s="164"/>
      <c r="L932" s="164"/>
      <c r="M932" s="164"/>
      <c r="N932" s="164"/>
      <c r="O932" s="164"/>
      <c r="P932" s="164"/>
      <c r="Q932" s="164"/>
      <c r="R932" s="164"/>
      <c r="S932" s="164"/>
    </row>
    <row r="933" spans="7:19">
      <c r="G933" s="164"/>
      <c r="H933" s="164"/>
      <c r="I933" s="164"/>
      <c r="J933" s="164"/>
      <c r="K933" s="164"/>
      <c r="L933" s="164"/>
      <c r="M933" s="164"/>
      <c r="N933" s="164"/>
      <c r="O933" s="164"/>
      <c r="P933" s="164"/>
      <c r="Q933" s="164"/>
      <c r="R933" s="164"/>
      <c r="S933" s="164"/>
    </row>
    <row r="934" spans="7:19">
      <c r="G934" s="164"/>
      <c r="H934" s="164"/>
      <c r="I934" s="164"/>
      <c r="J934" s="164"/>
      <c r="K934" s="164"/>
      <c r="L934" s="164"/>
      <c r="M934" s="164"/>
      <c r="N934" s="164"/>
      <c r="O934" s="164"/>
      <c r="P934" s="164"/>
      <c r="Q934" s="164"/>
      <c r="R934" s="164"/>
      <c r="S934" s="164"/>
    </row>
    <row r="935" spans="7:19">
      <c r="G935" s="164"/>
      <c r="H935" s="164"/>
      <c r="I935" s="164"/>
      <c r="J935" s="164"/>
      <c r="K935" s="164"/>
      <c r="L935" s="164"/>
      <c r="M935" s="164"/>
      <c r="N935" s="164"/>
      <c r="O935" s="164"/>
      <c r="P935" s="164"/>
      <c r="Q935" s="164"/>
      <c r="R935" s="164"/>
      <c r="S935" s="164"/>
    </row>
    <row r="936" spans="7:19">
      <c r="G936" s="164"/>
      <c r="H936" s="164"/>
      <c r="I936" s="164"/>
      <c r="J936" s="164"/>
      <c r="K936" s="164"/>
      <c r="L936" s="164"/>
      <c r="M936" s="164"/>
      <c r="N936" s="164"/>
      <c r="O936" s="164"/>
      <c r="P936" s="164"/>
      <c r="Q936" s="164"/>
      <c r="R936" s="164"/>
      <c r="S936" s="164"/>
    </row>
    <row r="937" spans="7:19">
      <c r="G937" s="164"/>
      <c r="H937" s="164"/>
      <c r="I937" s="164"/>
      <c r="J937" s="164"/>
      <c r="K937" s="164"/>
      <c r="L937" s="164"/>
      <c r="M937" s="164"/>
      <c r="N937" s="164"/>
      <c r="O937" s="164"/>
      <c r="P937" s="164"/>
      <c r="Q937" s="164"/>
      <c r="R937" s="164"/>
      <c r="S937" s="164"/>
    </row>
    <row r="938" spans="7:19">
      <c r="G938" s="164"/>
      <c r="H938" s="164"/>
      <c r="I938" s="164"/>
      <c r="J938" s="164"/>
      <c r="K938" s="164"/>
      <c r="L938" s="164"/>
      <c r="M938" s="164"/>
      <c r="N938" s="164"/>
      <c r="O938" s="164"/>
      <c r="P938" s="164"/>
      <c r="Q938" s="164"/>
      <c r="R938" s="164"/>
      <c r="S938" s="164"/>
    </row>
    <row r="939" spans="7:19">
      <c r="G939" s="164"/>
      <c r="H939" s="164"/>
      <c r="I939" s="164"/>
      <c r="J939" s="164"/>
      <c r="K939" s="164"/>
      <c r="L939" s="164"/>
      <c r="M939" s="164"/>
      <c r="N939" s="164"/>
      <c r="O939" s="164"/>
      <c r="P939" s="164"/>
      <c r="Q939" s="164"/>
      <c r="R939" s="164"/>
      <c r="S939" s="164"/>
    </row>
    <row r="940" spans="7:19">
      <c r="G940" s="164"/>
      <c r="H940" s="164"/>
      <c r="I940" s="164"/>
      <c r="J940" s="164"/>
      <c r="K940" s="164"/>
      <c r="L940" s="164"/>
      <c r="M940" s="164"/>
      <c r="N940" s="164"/>
      <c r="O940" s="164"/>
      <c r="P940" s="164"/>
      <c r="Q940" s="164"/>
      <c r="R940" s="164"/>
      <c r="S940" s="164"/>
    </row>
    <row r="941" spans="7:19">
      <c r="G941" s="164"/>
      <c r="H941" s="164"/>
      <c r="I941" s="164"/>
      <c r="J941" s="164"/>
      <c r="K941" s="164"/>
      <c r="L941" s="164"/>
      <c r="M941" s="164"/>
      <c r="N941" s="164"/>
      <c r="O941" s="164"/>
      <c r="P941" s="164"/>
      <c r="Q941" s="164"/>
      <c r="R941" s="164"/>
      <c r="S941" s="164"/>
    </row>
    <row r="942" spans="7:19">
      <c r="G942" s="164"/>
      <c r="H942" s="164"/>
      <c r="I942" s="164"/>
      <c r="J942" s="164"/>
      <c r="K942" s="164"/>
      <c r="L942" s="164"/>
      <c r="M942" s="164"/>
      <c r="N942" s="164"/>
      <c r="O942" s="164"/>
      <c r="P942" s="164"/>
      <c r="Q942" s="164"/>
      <c r="R942" s="164"/>
      <c r="S942" s="164"/>
    </row>
    <row r="943" spans="7:19">
      <c r="G943" s="164"/>
      <c r="H943" s="164"/>
      <c r="I943" s="164"/>
      <c r="J943" s="164"/>
      <c r="K943" s="164"/>
      <c r="L943" s="164"/>
      <c r="M943" s="164"/>
      <c r="N943" s="164"/>
      <c r="O943" s="164"/>
      <c r="P943" s="164"/>
      <c r="Q943" s="164"/>
      <c r="R943" s="164"/>
      <c r="S943" s="164"/>
    </row>
    <row r="944" spans="7:19">
      <c r="G944" s="164"/>
      <c r="H944" s="164"/>
      <c r="I944" s="164"/>
      <c r="J944" s="164"/>
      <c r="K944" s="164"/>
      <c r="L944" s="164"/>
      <c r="M944" s="164"/>
      <c r="N944" s="164"/>
      <c r="O944" s="164"/>
      <c r="P944" s="164"/>
      <c r="Q944" s="164"/>
      <c r="R944" s="164"/>
      <c r="S944" s="164"/>
    </row>
    <row r="945" spans="7:19">
      <c r="G945" s="164"/>
      <c r="H945" s="164"/>
      <c r="I945" s="164"/>
      <c r="J945" s="164"/>
      <c r="K945" s="164"/>
      <c r="L945" s="164"/>
      <c r="M945" s="164"/>
      <c r="N945" s="164"/>
      <c r="O945" s="164"/>
      <c r="P945" s="164"/>
      <c r="Q945" s="164"/>
      <c r="R945" s="164"/>
      <c r="S945" s="164"/>
    </row>
    <row r="946" spans="7:19">
      <c r="G946" s="164"/>
      <c r="H946" s="164"/>
      <c r="I946" s="164"/>
      <c r="J946" s="164"/>
      <c r="K946" s="164"/>
      <c r="L946" s="164"/>
      <c r="M946" s="164"/>
      <c r="N946" s="164"/>
      <c r="O946" s="164"/>
      <c r="P946" s="164"/>
      <c r="Q946" s="164"/>
      <c r="R946" s="164"/>
      <c r="S946" s="164"/>
    </row>
    <row r="947" spans="7:19">
      <c r="G947" s="164"/>
      <c r="H947" s="164"/>
      <c r="I947" s="164"/>
      <c r="J947" s="164"/>
      <c r="K947" s="164"/>
      <c r="L947" s="164"/>
      <c r="M947" s="164"/>
      <c r="N947" s="164"/>
      <c r="O947" s="164"/>
      <c r="P947" s="164"/>
      <c r="Q947" s="164"/>
      <c r="R947" s="164"/>
      <c r="S947" s="164"/>
    </row>
    <row r="948" spans="7:19">
      <c r="G948" s="164"/>
      <c r="H948" s="164"/>
      <c r="I948" s="164"/>
      <c r="J948" s="164"/>
      <c r="K948" s="164"/>
      <c r="L948" s="164"/>
      <c r="M948" s="164"/>
      <c r="N948" s="164"/>
      <c r="O948" s="164"/>
      <c r="P948" s="164"/>
      <c r="Q948" s="164"/>
      <c r="R948" s="164"/>
      <c r="S948" s="164"/>
    </row>
    <row r="949" spans="7:19">
      <c r="G949" s="164"/>
      <c r="H949" s="164"/>
      <c r="I949" s="164"/>
      <c r="J949" s="164"/>
      <c r="K949" s="164"/>
      <c r="L949" s="164"/>
      <c r="M949" s="164"/>
      <c r="N949" s="164"/>
      <c r="O949" s="164"/>
      <c r="P949" s="164"/>
      <c r="Q949" s="164"/>
      <c r="R949" s="164"/>
      <c r="S949" s="164"/>
    </row>
    <row r="950" spans="7:19">
      <c r="G950" s="164"/>
      <c r="H950" s="164"/>
      <c r="I950" s="164"/>
      <c r="J950" s="164"/>
      <c r="K950" s="164"/>
      <c r="L950" s="164"/>
      <c r="M950" s="164"/>
      <c r="N950" s="164"/>
      <c r="O950" s="164"/>
      <c r="P950" s="164"/>
      <c r="Q950" s="164"/>
      <c r="R950" s="164"/>
      <c r="S950" s="164"/>
    </row>
    <row r="951" spans="7:19">
      <c r="G951" s="164"/>
      <c r="H951" s="164"/>
      <c r="I951" s="164"/>
      <c r="J951" s="164"/>
      <c r="K951" s="164"/>
      <c r="L951" s="164"/>
      <c r="M951" s="164"/>
      <c r="N951" s="164"/>
      <c r="O951" s="164"/>
      <c r="P951" s="164"/>
      <c r="Q951" s="164"/>
      <c r="R951" s="164"/>
      <c r="S951" s="164"/>
    </row>
    <row r="952" spans="7:19">
      <c r="G952" s="164"/>
      <c r="H952" s="164"/>
      <c r="I952" s="164"/>
      <c r="J952" s="164"/>
      <c r="K952" s="164"/>
      <c r="L952" s="164"/>
      <c r="M952" s="164"/>
      <c r="N952" s="164"/>
      <c r="O952" s="164"/>
      <c r="P952" s="164"/>
      <c r="Q952" s="164"/>
      <c r="R952" s="164"/>
      <c r="S952" s="164"/>
    </row>
    <row r="953" spans="7:19">
      <c r="G953" s="164"/>
      <c r="H953" s="164"/>
      <c r="I953" s="164"/>
      <c r="J953" s="164"/>
      <c r="K953" s="164"/>
      <c r="L953" s="164"/>
      <c r="M953" s="164"/>
      <c r="N953" s="164"/>
      <c r="O953" s="164"/>
      <c r="P953" s="164"/>
      <c r="Q953" s="164"/>
      <c r="R953" s="164"/>
      <c r="S953" s="164"/>
    </row>
    <row r="954" spans="7:19">
      <c r="G954" s="164"/>
      <c r="H954" s="164"/>
      <c r="I954" s="164"/>
      <c r="J954" s="164"/>
      <c r="K954" s="164"/>
      <c r="L954" s="164"/>
      <c r="M954" s="164"/>
      <c r="N954" s="164"/>
      <c r="O954" s="164"/>
      <c r="P954" s="164"/>
      <c r="Q954" s="164"/>
      <c r="R954" s="164"/>
      <c r="S954" s="164"/>
    </row>
    <row r="955" spans="7:19">
      <c r="G955" s="164"/>
      <c r="H955" s="164"/>
      <c r="I955" s="164"/>
      <c r="J955" s="164"/>
      <c r="K955" s="164"/>
      <c r="L955" s="164"/>
      <c r="M955" s="164"/>
      <c r="N955" s="164"/>
      <c r="O955" s="164"/>
      <c r="P955" s="164"/>
      <c r="Q955" s="164"/>
      <c r="R955" s="164"/>
      <c r="S955" s="164"/>
    </row>
    <row r="956" spans="7:19">
      <c r="G956" s="164"/>
      <c r="H956" s="164"/>
      <c r="I956" s="164"/>
      <c r="J956" s="164"/>
      <c r="K956" s="164"/>
      <c r="L956" s="164"/>
      <c r="M956" s="164"/>
      <c r="N956" s="164"/>
      <c r="O956" s="164"/>
      <c r="P956" s="164"/>
      <c r="Q956" s="164"/>
      <c r="R956" s="164"/>
      <c r="S956" s="164"/>
    </row>
    <row r="957" spans="7:19">
      <c r="G957" s="164"/>
      <c r="H957" s="164"/>
      <c r="I957" s="164"/>
      <c r="J957" s="164"/>
      <c r="K957" s="164"/>
      <c r="L957" s="164"/>
      <c r="M957" s="164"/>
      <c r="N957" s="164"/>
      <c r="O957" s="164"/>
      <c r="P957" s="164"/>
      <c r="Q957" s="164"/>
      <c r="R957" s="164"/>
      <c r="S957" s="164"/>
    </row>
    <row r="958" spans="7:19">
      <c r="G958" s="164"/>
      <c r="H958" s="164"/>
      <c r="I958" s="164"/>
      <c r="J958" s="164"/>
      <c r="K958" s="164"/>
      <c r="L958" s="164"/>
      <c r="M958" s="164"/>
      <c r="N958" s="164"/>
      <c r="O958" s="164"/>
      <c r="P958" s="164"/>
      <c r="Q958" s="164"/>
      <c r="R958" s="164"/>
      <c r="S958" s="164"/>
    </row>
    <row r="959" spans="7:19">
      <c r="G959" s="164"/>
      <c r="H959" s="164"/>
      <c r="I959" s="164"/>
      <c r="J959" s="164"/>
      <c r="K959" s="164"/>
      <c r="L959" s="164"/>
      <c r="M959" s="164"/>
      <c r="N959" s="164"/>
      <c r="O959" s="164"/>
      <c r="P959" s="164"/>
      <c r="Q959" s="164"/>
      <c r="R959" s="164"/>
      <c r="S959" s="164"/>
    </row>
    <row r="960" spans="7:19">
      <c r="G960" s="164"/>
      <c r="H960" s="164"/>
      <c r="I960" s="164"/>
      <c r="J960" s="164"/>
      <c r="K960" s="164"/>
      <c r="L960" s="164"/>
      <c r="M960" s="164"/>
      <c r="N960" s="164"/>
      <c r="O960" s="164"/>
      <c r="P960" s="164"/>
      <c r="Q960" s="164"/>
      <c r="R960" s="164"/>
      <c r="S960" s="164"/>
    </row>
    <row r="961" spans="7:19">
      <c r="G961" s="164"/>
      <c r="H961" s="164"/>
      <c r="I961" s="164"/>
      <c r="J961" s="164"/>
      <c r="K961" s="164"/>
      <c r="L961" s="164"/>
      <c r="M961" s="164"/>
      <c r="N961" s="164"/>
      <c r="O961" s="164"/>
      <c r="P961" s="164"/>
      <c r="Q961" s="164"/>
      <c r="R961" s="164"/>
      <c r="S961" s="164"/>
    </row>
    <row r="962" spans="7:19">
      <c r="G962" s="164"/>
      <c r="H962" s="164"/>
      <c r="I962" s="164"/>
      <c r="J962" s="164"/>
      <c r="K962" s="164"/>
      <c r="L962" s="164"/>
      <c r="M962" s="164"/>
      <c r="N962" s="164"/>
      <c r="O962" s="164"/>
      <c r="P962" s="164"/>
      <c r="Q962" s="164"/>
      <c r="R962" s="164"/>
      <c r="S962" s="164"/>
    </row>
    <row r="963" spans="7:19">
      <c r="G963" s="164"/>
      <c r="H963" s="164"/>
      <c r="I963" s="164"/>
      <c r="J963" s="164"/>
      <c r="K963" s="164"/>
      <c r="L963" s="164"/>
      <c r="M963" s="164"/>
      <c r="N963" s="164"/>
      <c r="O963" s="164"/>
      <c r="P963" s="164"/>
      <c r="Q963" s="164"/>
      <c r="R963" s="164"/>
      <c r="S963" s="164"/>
    </row>
    <row r="964" spans="7:19">
      <c r="G964" s="164"/>
      <c r="H964" s="164"/>
      <c r="I964" s="164"/>
      <c r="J964" s="164"/>
      <c r="K964" s="164"/>
      <c r="L964" s="164"/>
      <c r="M964" s="164"/>
      <c r="N964" s="164"/>
      <c r="O964" s="164"/>
      <c r="P964" s="164"/>
      <c r="Q964" s="164"/>
      <c r="R964" s="164"/>
      <c r="S964" s="164"/>
    </row>
    <row r="965" spans="7:19">
      <c r="G965" s="164"/>
      <c r="H965" s="164"/>
      <c r="I965" s="164"/>
      <c r="J965" s="164"/>
      <c r="K965" s="164"/>
      <c r="L965" s="164"/>
      <c r="M965" s="164"/>
      <c r="N965" s="164"/>
      <c r="O965" s="164"/>
      <c r="P965" s="164"/>
      <c r="Q965" s="164"/>
      <c r="R965" s="164"/>
      <c r="S965" s="164"/>
    </row>
    <row r="966" spans="7:19">
      <c r="G966" s="164"/>
      <c r="H966" s="164"/>
      <c r="I966" s="164"/>
      <c r="J966" s="164"/>
      <c r="K966" s="164"/>
      <c r="L966" s="164"/>
      <c r="M966" s="164"/>
      <c r="N966" s="164"/>
      <c r="O966" s="164"/>
      <c r="P966" s="164"/>
      <c r="Q966" s="164"/>
      <c r="R966" s="164"/>
      <c r="S966" s="164"/>
    </row>
    <row r="967" spans="7:19">
      <c r="G967" s="164"/>
      <c r="H967" s="164"/>
      <c r="I967" s="164"/>
      <c r="J967" s="164"/>
      <c r="K967" s="164"/>
      <c r="L967" s="164"/>
      <c r="M967" s="164"/>
      <c r="N967" s="164"/>
      <c r="O967" s="164"/>
      <c r="P967" s="164"/>
      <c r="Q967" s="164"/>
      <c r="R967" s="164"/>
      <c r="S967" s="164"/>
    </row>
    <row r="968" spans="7:19">
      <c r="G968" s="164"/>
      <c r="H968" s="164"/>
      <c r="I968" s="164"/>
      <c r="J968" s="164"/>
      <c r="K968" s="164"/>
      <c r="L968" s="164"/>
      <c r="M968" s="164"/>
      <c r="N968" s="164"/>
      <c r="O968" s="164"/>
      <c r="P968" s="164"/>
      <c r="Q968" s="164"/>
      <c r="R968" s="164"/>
      <c r="S968" s="164"/>
    </row>
    <row r="969" spans="7:19">
      <c r="G969" s="164"/>
      <c r="H969" s="164"/>
      <c r="I969" s="164"/>
      <c r="J969" s="164"/>
      <c r="K969" s="164"/>
      <c r="L969" s="164"/>
      <c r="M969" s="164"/>
      <c r="N969" s="164"/>
      <c r="O969" s="164"/>
      <c r="P969" s="164"/>
      <c r="Q969" s="164"/>
      <c r="R969" s="164"/>
      <c r="S969" s="164"/>
    </row>
    <row r="970" spans="7:19">
      <c r="G970" s="164"/>
      <c r="H970" s="164"/>
      <c r="I970" s="164"/>
      <c r="J970" s="164"/>
      <c r="K970" s="164"/>
      <c r="L970" s="164"/>
      <c r="M970" s="164"/>
      <c r="N970" s="164"/>
      <c r="O970" s="164"/>
      <c r="P970" s="164"/>
      <c r="Q970" s="164"/>
      <c r="R970" s="164"/>
      <c r="S970" s="164"/>
    </row>
    <row r="971" spans="7:19">
      <c r="G971" s="164"/>
      <c r="H971" s="164"/>
      <c r="I971" s="164"/>
      <c r="J971" s="164"/>
      <c r="K971" s="164"/>
      <c r="L971" s="164"/>
      <c r="M971" s="164"/>
      <c r="N971" s="164"/>
      <c r="O971" s="164"/>
      <c r="P971" s="164"/>
      <c r="Q971" s="164"/>
      <c r="R971" s="164"/>
      <c r="S971" s="164"/>
    </row>
    <row r="972" spans="7:19">
      <c r="G972" s="164"/>
      <c r="H972" s="164"/>
      <c r="I972" s="164"/>
      <c r="J972" s="164"/>
      <c r="K972" s="164"/>
      <c r="L972" s="164"/>
      <c r="M972" s="164"/>
      <c r="N972" s="164"/>
      <c r="O972" s="164"/>
      <c r="P972" s="164"/>
      <c r="Q972" s="164"/>
      <c r="R972" s="164"/>
      <c r="S972" s="164"/>
    </row>
    <row r="973" spans="7:19">
      <c r="G973" s="164"/>
      <c r="H973" s="164"/>
      <c r="I973" s="164"/>
      <c r="J973" s="164"/>
      <c r="K973" s="164"/>
      <c r="L973" s="164"/>
      <c r="M973" s="164"/>
      <c r="N973" s="164"/>
      <c r="O973" s="164"/>
      <c r="P973" s="164"/>
      <c r="Q973" s="164"/>
      <c r="R973" s="164"/>
      <c r="S973" s="164"/>
    </row>
    <row r="974" spans="7:19">
      <c r="G974" s="164"/>
      <c r="H974" s="164"/>
      <c r="I974" s="164"/>
      <c r="J974" s="164"/>
      <c r="K974" s="164"/>
      <c r="L974" s="164"/>
      <c r="M974" s="164"/>
      <c r="N974" s="164"/>
      <c r="O974" s="164"/>
      <c r="P974" s="164"/>
      <c r="Q974" s="164"/>
      <c r="R974" s="164"/>
      <c r="S974" s="164"/>
    </row>
    <row r="975" spans="7:19">
      <c r="G975" s="164"/>
      <c r="H975" s="164"/>
      <c r="I975" s="164"/>
      <c r="J975" s="164"/>
      <c r="K975" s="164"/>
      <c r="L975" s="164"/>
      <c r="M975" s="164"/>
      <c r="N975" s="164"/>
      <c r="O975" s="164"/>
      <c r="P975" s="164"/>
      <c r="Q975" s="164"/>
      <c r="R975" s="164"/>
      <c r="S975" s="164"/>
    </row>
    <row r="976" spans="7:19">
      <c r="G976" s="164"/>
      <c r="H976" s="164"/>
      <c r="I976" s="164"/>
      <c r="J976" s="164"/>
      <c r="K976" s="164"/>
      <c r="L976" s="164"/>
      <c r="M976" s="164"/>
      <c r="N976" s="164"/>
      <c r="O976" s="164"/>
      <c r="P976" s="164"/>
      <c r="Q976" s="164"/>
      <c r="R976" s="164"/>
      <c r="S976" s="164"/>
    </row>
    <row r="977" spans="7:19">
      <c r="G977" s="164"/>
      <c r="H977" s="164"/>
      <c r="I977" s="164"/>
      <c r="J977" s="164"/>
      <c r="K977" s="164"/>
      <c r="L977" s="164"/>
      <c r="M977" s="164"/>
      <c r="N977" s="164"/>
      <c r="O977" s="164"/>
      <c r="P977" s="164"/>
      <c r="Q977" s="164"/>
      <c r="R977" s="164"/>
      <c r="S977" s="164"/>
    </row>
    <row r="978" spans="7:19">
      <c r="G978" s="164"/>
      <c r="H978" s="164"/>
      <c r="I978" s="164"/>
      <c r="J978" s="164"/>
      <c r="K978" s="164"/>
      <c r="L978" s="164"/>
      <c r="M978" s="164"/>
      <c r="N978" s="164"/>
      <c r="O978" s="164"/>
      <c r="P978" s="164"/>
      <c r="Q978" s="164"/>
      <c r="R978" s="164"/>
      <c r="S978" s="164"/>
    </row>
    <row r="979" spans="7:19">
      <c r="G979" s="164"/>
      <c r="H979" s="164"/>
      <c r="I979" s="164"/>
      <c r="J979" s="164"/>
      <c r="K979" s="164"/>
      <c r="L979" s="164"/>
      <c r="M979" s="164"/>
      <c r="N979" s="164"/>
      <c r="O979" s="164"/>
      <c r="P979" s="164"/>
      <c r="Q979" s="164"/>
      <c r="R979" s="164"/>
      <c r="S979" s="164"/>
    </row>
    <row r="980" spans="7:19">
      <c r="G980" s="164"/>
      <c r="H980" s="164"/>
      <c r="I980" s="164"/>
      <c r="J980" s="164"/>
      <c r="K980" s="164"/>
      <c r="L980" s="164"/>
      <c r="M980" s="164"/>
      <c r="N980" s="164"/>
      <c r="O980" s="164"/>
      <c r="P980" s="164"/>
      <c r="Q980" s="164"/>
      <c r="R980" s="164"/>
      <c r="S980" s="164"/>
    </row>
    <row r="981" spans="7:19">
      <c r="G981" s="164"/>
      <c r="H981" s="164"/>
      <c r="I981" s="164"/>
      <c r="J981" s="164"/>
      <c r="K981" s="164"/>
      <c r="L981" s="164"/>
      <c r="M981" s="164"/>
      <c r="N981" s="164"/>
      <c r="O981" s="164"/>
      <c r="P981" s="164"/>
      <c r="Q981" s="164"/>
      <c r="R981" s="164"/>
      <c r="S981" s="164"/>
    </row>
    <row r="982" spans="7:19">
      <c r="G982" s="164"/>
      <c r="H982" s="164"/>
      <c r="I982" s="164"/>
      <c r="J982" s="164"/>
      <c r="K982" s="164"/>
      <c r="L982" s="164"/>
      <c r="M982" s="164"/>
      <c r="N982" s="164"/>
      <c r="O982" s="164"/>
      <c r="P982" s="164"/>
      <c r="Q982" s="164"/>
      <c r="R982" s="164"/>
      <c r="S982" s="164"/>
    </row>
    <row r="983" spans="7:19">
      <c r="G983" s="164"/>
      <c r="H983" s="164"/>
      <c r="I983" s="164"/>
      <c r="J983" s="164"/>
      <c r="K983" s="164"/>
      <c r="L983" s="164"/>
      <c r="M983" s="164"/>
      <c r="N983" s="164"/>
      <c r="O983" s="164"/>
      <c r="P983" s="164"/>
      <c r="Q983" s="164"/>
      <c r="R983" s="164"/>
      <c r="S983" s="164"/>
    </row>
    <row r="984" spans="7:19">
      <c r="G984" s="164"/>
      <c r="H984" s="164"/>
      <c r="I984" s="164"/>
      <c r="J984" s="164"/>
      <c r="K984" s="164"/>
      <c r="L984" s="164"/>
      <c r="M984" s="164"/>
      <c r="N984" s="164"/>
      <c r="O984" s="164"/>
      <c r="P984" s="164"/>
      <c r="Q984" s="164"/>
      <c r="R984" s="164"/>
      <c r="S984" s="164"/>
    </row>
    <row r="985" spans="7:19">
      <c r="G985" s="164"/>
      <c r="H985" s="164"/>
      <c r="I985" s="164"/>
      <c r="J985" s="164"/>
      <c r="K985" s="164"/>
      <c r="L985" s="164"/>
      <c r="M985" s="164"/>
      <c r="N985" s="164"/>
      <c r="O985" s="164"/>
      <c r="P985" s="164"/>
      <c r="Q985" s="164"/>
      <c r="R985" s="164"/>
      <c r="S985" s="164"/>
    </row>
    <row r="986" spans="7:19">
      <c r="G986" s="164"/>
      <c r="H986" s="164"/>
      <c r="I986" s="164"/>
      <c r="J986" s="164"/>
      <c r="K986" s="164"/>
      <c r="L986" s="164"/>
      <c r="M986" s="164"/>
      <c r="N986" s="164"/>
      <c r="O986" s="164"/>
      <c r="P986" s="164"/>
      <c r="Q986" s="164"/>
      <c r="R986" s="164"/>
      <c r="S986" s="164"/>
    </row>
    <row r="987" spans="7:19">
      <c r="G987" s="164"/>
      <c r="H987" s="164"/>
      <c r="I987" s="164"/>
      <c r="J987" s="164"/>
      <c r="K987" s="164"/>
      <c r="L987" s="164"/>
      <c r="M987" s="164"/>
      <c r="N987" s="164"/>
      <c r="O987" s="164"/>
      <c r="P987" s="164"/>
      <c r="Q987" s="164"/>
      <c r="R987" s="164"/>
      <c r="S987" s="164"/>
    </row>
    <row r="988" spans="7:19">
      <c r="G988" s="164"/>
      <c r="H988" s="164"/>
      <c r="I988" s="164"/>
      <c r="J988" s="164"/>
      <c r="K988" s="164"/>
      <c r="L988" s="164"/>
      <c r="M988" s="164"/>
      <c r="N988" s="164"/>
      <c r="O988" s="164"/>
      <c r="P988" s="164"/>
      <c r="Q988" s="164"/>
      <c r="R988" s="164"/>
      <c r="S988" s="164"/>
    </row>
    <row r="989" spans="7:19">
      <c r="G989" s="164"/>
      <c r="H989" s="164"/>
      <c r="I989" s="164"/>
      <c r="J989" s="164"/>
      <c r="K989" s="164"/>
      <c r="L989" s="164"/>
      <c r="M989" s="164"/>
      <c r="N989" s="164"/>
      <c r="O989" s="164"/>
      <c r="P989" s="164"/>
      <c r="Q989" s="164"/>
      <c r="R989" s="164"/>
      <c r="S989" s="164"/>
    </row>
    <row r="990" spans="7:19">
      <c r="G990" s="164"/>
      <c r="H990" s="164"/>
      <c r="I990" s="164"/>
      <c r="J990" s="164"/>
      <c r="K990" s="164"/>
      <c r="L990" s="164"/>
      <c r="M990" s="164"/>
      <c r="N990" s="164"/>
      <c r="O990" s="164"/>
      <c r="P990" s="164"/>
      <c r="Q990" s="164"/>
      <c r="R990" s="164"/>
      <c r="S990" s="164"/>
    </row>
    <row r="991" spans="7:19">
      <c r="G991" s="164"/>
      <c r="H991" s="164"/>
      <c r="I991" s="164"/>
      <c r="J991" s="164"/>
      <c r="K991" s="164"/>
      <c r="L991" s="164"/>
      <c r="M991" s="164"/>
      <c r="N991" s="164"/>
      <c r="O991" s="164"/>
      <c r="P991" s="164"/>
      <c r="Q991" s="164"/>
      <c r="R991" s="164"/>
      <c r="S991" s="164"/>
    </row>
    <row r="992" spans="7:19">
      <c r="G992" s="164"/>
      <c r="H992" s="164"/>
      <c r="I992" s="164"/>
      <c r="J992" s="164"/>
      <c r="K992" s="164"/>
      <c r="L992" s="164"/>
      <c r="M992" s="164"/>
      <c r="N992" s="164"/>
      <c r="O992" s="164"/>
      <c r="P992" s="164"/>
      <c r="Q992" s="164"/>
      <c r="R992" s="164"/>
      <c r="S992" s="164"/>
    </row>
    <row r="993" spans="7:19">
      <c r="G993" s="164"/>
      <c r="H993" s="164"/>
      <c r="I993" s="164"/>
      <c r="J993" s="164"/>
      <c r="K993" s="164"/>
      <c r="L993" s="164"/>
      <c r="M993" s="164"/>
      <c r="N993" s="164"/>
      <c r="O993" s="164"/>
      <c r="P993" s="164"/>
      <c r="Q993" s="164"/>
      <c r="R993" s="164"/>
      <c r="S993" s="164"/>
    </row>
    <row r="994" spans="7:19">
      <c r="G994" s="164"/>
      <c r="H994" s="164"/>
      <c r="I994" s="164"/>
      <c r="J994" s="164"/>
      <c r="K994" s="164"/>
      <c r="L994" s="164"/>
      <c r="M994" s="164"/>
      <c r="N994" s="164"/>
      <c r="O994" s="164"/>
      <c r="P994" s="164"/>
      <c r="Q994" s="164"/>
      <c r="R994" s="164"/>
      <c r="S994" s="164"/>
    </row>
    <row r="995" spans="7:19">
      <c r="G995" s="164"/>
      <c r="H995" s="164"/>
      <c r="I995" s="164"/>
      <c r="J995" s="164"/>
      <c r="K995" s="164"/>
      <c r="L995" s="164"/>
      <c r="M995" s="164"/>
      <c r="N995" s="164"/>
      <c r="O995" s="164"/>
      <c r="P995" s="164"/>
      <c r="Q995" s="164"/>
      <c r="R995" s="164"/>
      <c r="S995" s="164"/>
    </row>
    <row r="996" spans="7:19">
      <c r="G996" s="164"/>
      <c r="H996" s="164"/>
      <c r="I996" s="164"/>
      <c r="J996" s="164"/>
      <c r="K996" s="164"/>
      <c r="L996" s="164"/>
      <c r="M996" s="164"/>
      <c r="N996" s="164"/>
      <c r="O996" s="164"/>
      <c r="P996" s="164"/>
      <c r="Q996" s="164"/>
      <c r="R996" s="164"/>
      <c r="S996" s="164"/>
    </row>
    <row r="997" spans="7:19">
      <c r="G997" s="164"/>
      <c r="H997" s="164"/>
      <c r="I997" s="164"/>
      <c r="J997" s="164"/>
      <c r="K997" s="164"/>
      <c r="L997" s="164"/>
      <c r="M997" s="164"/>
      <c r="N997" s="164"/>
      <c r="O997" s="164"/>
      <c r="P997" s="164"/>
      <c r="Q997" s="164"/>
      <c r="R997" s="164"/>
      <c r="S997" s="164"/>
    </row>
    <row r="998" spans="7:19">
      <c r="G998" s="164"/>
      <c r="H998" s="164"/>
      <c r="I998" s="164"/>
      <c r="J998" s="164"/>
      <c r="K998" s="164"/>
      <c r="L998" s="164"/>
      <c r="M998" s="164"/>
      <c r="N998" s="164"/>
      <c r="O998" s="164"/>
      <c r="P998" s="164"/>
      <c r="Q998" s="164"/>
      <c r="R998" s="164"/>
      <c r="S998" s="164"/>
    </row>
    <row r="999" spans="7:19">
      <c r="G999" s="164"/>
      <c r="H999" s="164"/>
      <c r="I999" s="164"/>
      <c r="J999" s="164"/>
      <c r="K999" s="164"/>
      <c r="L999" s="164"/>
      <c r="M999" s="164"/>
      <c r="N999" s="164"/>
      <c r="O999" s="164"/>
      <c r="P999" s="164"/>
      <c r="Q999" s="164"/>
      <c r="R999" s="164"/>
      <c r="S999" s="164"/>
    </row>
    <row r="1000" spans="7:19">
      <c r="G1000" s="164"/>
      <c r="H1000" s="164"/>
      <c r="I1000" s="164"/>
      <c r="J1000" s="164"/>
      <c r="K1000" s="164"/>
      <c r="L1000" s="164"/>
      <c r="M1000" s="164"/>
      <c r="N1000" s="164"/>
      <c r="O1000" s="164"/>
      <c r="P1000" s="164"/>
      <c r="Q1000" s="164"/>
      <c r="R1000" s="164"/>
      <c r="S1000" s="164"/>
    </row>
    <row r="1001" spans="7:19">
      <c r="G1001" s="164"/>
      <c r="H1001" s="164"/>
      <c r="I1001" s="164"/>
      <c r="J1001" s="164"/>
      <c r="K1001" s="164"/>
      <c r="L1001" s="164"/>
      <c r="M1001" s="164"/>
      <c r="N1001" s="164"/>
      <c r="O1001" s="164"/>
      <c r="P1001" s="164"/>
      <c r="Q1001" s="164"/>
      <c r="R1001" s="164"/>
      <c r="S1001" s="164"/>
    </row>
    <row r="1002" spans="7:19">
      <c r="G1002" s="164"/>
      <c r="H1002" s="164"/>
      <c r="I1002" s="164"/>
      <c r="J1002" s="164"/>
      <c r="K1002" s="164"/>
      <c r="L1002" s="164"/>
      <c r="M1002" s="164"/>
      <c r="N1002" s="164"/>
      <c r="O1002" s="164"/>
      <c r="P1002" s="164"/>
      <c r="Q1002" s="164"/>
      <c r="R1002" s="164"/>
      <c r="S1002" s="164"/>
    </row>
    <row r="1003" spans="7:19">
      <c r="G1003" s="164"/>
      <c r="H1003" s="164"/>
      <c r="I1003" s="164"/>
      <c r="J1003" s="164"/>
      <c r="K1003" s="164"/>
      <c r="L1003" s="164"/>
      <c r="M1003" s="164"/>
      <c r="N1003" s="164"/>
      <c r="O1003" s="164"/>
      <c r="P1003" s="164"/>
      <c r="Q1003" s="164"/>
      <c r="R1003" s="164"/>
      <c r="S1003" s="164"/>
    </row>
    <row r="1004" spans="7:19">
      <c r="G1004" s="164"/>
      <c r="H1004" s="164"/>
      <c r="I1004" s="164"/>
      <c r="J1004" s="164"/>
      <c r="K1004" s="164"/>
      <c r="L1004" s="164"/>
      <c r="M1004" s="164"/>
      <c r="N1004" s="164"/>
      <c r="O1004" s="164"/>
      <c r="P1004" s="164"/>
      <c r="Q1004" s="164"/>
      <c r="R1004" s="164"/>
      <c r="S1004" s="164"/>
    </row>
    <row r="1005" spans="7:19">
      <c r="G1005" s="164"/>
      <c r="H1005" s="164"/>
      <c r="I1005" s="164"/>
      <c r="J1005" s="164"/>
      <c r="K1005" s="164"/>
      <c r="L1005" s="164"/>
      <c r="M1005" s="164"/>
      <c r="N1005" s="164"/>
      <c r="O1005" s="164"/>
      <c r="P1005" s="164"/>
      <c r="Q1005" s="164"/>
      <c r="R1005" s="164"/>
      <c r="S1005" s="164"/>
    </row>
    <row r="1006" spans="7:19">
      <c r="G1006" s="164"/>
      <c r="H1006" s="164"/>
      <c r="I1006" s="164"/>
      <c r="J1006" s="164"/>
      <c r="K1006" s="164"/>
      <c r="L1006" s="164"/>
      <c r="M1006" s="164"/>
      <c r="N1006" s="164"/>
      <c r="O1006" s="164"/>
      <c r="P1006" s="164"/>
      <c r="Q1006" s="164"/>
      <c r="R1006" s="164"/>
      <c r="S1006" s="164"/>
    </row>
    <row r="1007" spans="7:19">
      <c r="G1007" s="164"/>
      <c r="H1007" s="164"/>
      <c r="I1007" s="164"/>
      <c r="J1007" s="164"/>
      <c r="K1007" s="164"/>
      <c r="L1007" s="164"/>
      <c r="M1007" s="164"/>
      <c r="N1007" s="164"/>
      <c r="O1007" s="164"/>
      <c r="P1007" s="164"/>
      <c r="Q1007" s="164"/>
      <c r="R1007" s="164"/>
      <c r="S1007" s="164"/>
    </row>
    <row r="1008" spans="7:19">
      <c r="G1008" s="164"/>
      <c r="H1008" s="164"/>
      <c r="I1008" s="164"/>
      <c r="J1008" s="164"/>
      <c r="K1008" s="164"/>
      <c r="L1008" s="164"/>
      <c r="M1008" s="164"/>
      <c r="N1008" s="164"/>
      <c r="O1008" s="164"/>
      <c r="P1008" s="164"/>
      <c r="Q1008" s="164"/>
      <c r="R1008" s="164"/>
      <c r="S1008" s="164"/>
    </row>
    <row r="1009" spans="7:19">
      <c r="G1009" s="164"/>
      <c r="H1009" s="164"/>
      <c r="I1009" s="164"/>
      <c r="J1009" s="164"/>
      <c r="K1009" s="164"/>
      <c r="L1009" s="164"/>
      <c r="M1009" s="164"/>
      <c r="N1009" s="164"/>
      <c r="O1009" s="164"/>
      <c r="P1009" s="164"/>
      <c r="Q1009" s="164"/>
      <c r="R1009" s="164"/>
      <c r="S1009" s="164"/>
    </row>
    <row r="1010" spans="7:19">
      <c r="G1010" s="164"/>
      <c r="H1010" s="164"/>
      <c r="I1010" s="164"/>
      <c r="J1010" s="164"/>
      <c r="K1010" s="164"/>
      <c r="L1010" s="164"/>
      <c r="M1010" s="164"/>
      <c r="N1010" s="164"/>
      <c r="O1010" s="164"/>
      <c r="P1010" s="164"/>
      <c r="Q1010" s="164"/>
      <c r="R1010" s="164"/>
      <c r="S1010" s="164"/>
    </row>
    <row r="1011" spans="7:19">
      <c r="G1011" s="164"/>
      <c r="H1011" s="164"/>
      <c r="I1011" s="164"/>
      <c r="J1011" s="164"/>
      <c r="K1011" s="164"/>
      <c r="L1011" s="164"/>
      <c r="M1011" s="164"/>
      <c r="N1011" s="164"/>
      <c r="O1011" s="164"/>
      <c r="P1011" s="164"/>
      <c r="Q1011" s="164"/>
      <c r="R1011" s="164"/>
      <c r="S1011" s="164"/>
    </row>
    <row r="1012" spans="7:19">
      <c r="G1012" s="164"/>
      <c r="H1012" s="164"/>
      <c r="I1012" s="164"/>
      <c r="J1012" s="164"/>
      <c r="K1012" s="164"/>
      <c r="L1012" s="164"/>
      <c r="M1012" s="164"/>
      <c r="N1012" s="164"/>
      <c r="O1012" s="164"/>
      <c r="P1012" s="164"/>
      <c r="Q1012" s="164"/>
      <c r="R1012" s="164"/>
      <c r="S1012" s="164"/>
    </row>
    <row r="1013" spans="7:19">
      <c r="G1013" s="164"/>
      <c r="H1013" s="164"/>
      <c r="I1013" s="164"/>
      <c r="J1013" s="164"/>
      <c r="K1013" s="164"/>
      <c r="L1013" s="164"/>
      <c r="M1013" s="164"/>
      <c r="N1013" s="164"/>
      <c r="O1013" s="164"/>
      <c r="P1013" s="164"/>
      <c r="Q1013" s="164"/>
      <c r="R1013" s="164"/>
      <c r="S1013" s="164"/>
    </row>
    <row r="1014" spans="7:19">
      <c r="G1014" s="164"/>
      <c r="H1014" s="164"/>
      <c r="I1014" s="164"/>
      <c r="J1014" s="164"/>
      <c r="K1014" s="164"/>
      <c r="L1014" s="164"/>
      <c r="M1014" s="164"/>
      <c r="N1014" s="164"/>
      <c r="O1014" s="164"/>
      <c r="P1014" s="164"/>
      <c r="Q1014" s="164"/>
      <c r="R1014" s="164"/>
      <c r="S1014" s="164"/>
    </row>
    <row r="1015" spans="7:19">
      <c r="G1015" s="164"/>
      <c r="H1015" s="164"/>
      <c r="I1015" s="164"/>
      <c r="J1015" s="164"/>
      <c r="K1015" s="164"/>
      <c r="L1015" s="164"/>
      <c r="M1015" s="164"/>
      <c r="N1015" s="164"/>
      <c r="O1015" s="164"/>
      <c r="P1015" s="164"/>
      <c r="Q1015" s="164"/>
      <c r="R1015" s="164"/>
      <c r="S1015" s="164"/>
    </row>
    <row r="1016" spans="7:19">
      <c r="G1016" s="164"/>
      <c r="H1016" s="164"/>
      <c r="I1016" s="164"/>
      <c r="J1016" s="164"/>
      <c r="K1016" s="164"/>
      <c r="L1016" s="164"/>
      <c r="M1016" s="164"/>
      <c r="N1016" s="164"/>
      <c r="O1016" s="164"/>
      <c r="P1016" s="164"/>
      <c r="Q1016" s="164"/>
      <c r="R1016" s="164"/>
      <c r="S1016" s="164"/>
    </row>
    <row r="1017" spans="7:19">
      <c r="G1017" s="164"/>
      <c r="H1017" s="164"/>
      <c r="I1017" s="164"/>
      <c r="J1017" s="164"/>
      <c r="K1017" s="164"/>
      <c r="L1017" s="164"/>
      <c r="M1017" s="164"/>
      <c r="N1017" s="164"/>
      <c r="O1017" s="164"/>
      <c r="P1017" s="164"/>
      <c r="Q1017" s="164"/>
      <c r="R1017" s="164"/>
      <c r="S1017" s="164"/>
    </row>
    <row r="1018" spans="7:19">
      <c r="G1018" s="164"/>
      <c r="H1018" s="164"/>
      <c r="I1018" s="164"/>
      <c r="J1018" s="164"/>
      <c r="K1018" s="164"/>
      <c r="L1018" s="164"/>
      <c r="M1018" s="164"/>
      <c r="N1018" s="164"/>
      <c r="O1018" s="164"/>
      <c r="P1018" s="164"/>
      <c r="Q1018" s="164"/>
      <c r="R1018" s="164"/>
      <c r="S1018" s="164"/>
    </row>
    <row r="1019" spans="7:19">
      <c r="G1019" s="164"/>
      <c r="H1019" s="164"/>
      <c r="I1019" s="164"/>
      <c r="J1019" s="164"/>
      <c r="K1019" s="164"/>
      <c r="L1019" s="164"/>
      <c r="M1019" s="164"/>
      <c r="N1019" s="164"/>
      <c r="O1019" s="164"/>
      <c r="P1019" s="164"/>
      <c r="Q1019" s="164"/>
      <c r="R1019" s="164"/>
      <c r="S1019" s="164"/>
    </row>
    <row r="1020" spans="7:19">
      <c r="G1020" s="164"/>
      <c r="H1020" s="164"/>
      <c r="I1020" s="164"/>
      <c r="J1020" s="164"/>
      <c r="K1020" s="164"/>
      <c r="L1020" s="164"/>
      <c r="M1020" s="164"/>
      <c r="N1020" s="164"/>
      <c r="O1020" s="164"/>
      <c r="P1020" s="164"/>
      <c r="Q1020" s="164"/>
      <c r="R1020" s="164"/>
      <c r="S1020" s="164"/>
    </row>
    <row r="1021" spans="7:19">
      <c r="G1021" s="164"/>
      <c r="H1021" s="164"/>
      <c r="I1021" s="164"/>
      <c r="J1021" s="164"/>
      <c r="K1021" s="164"/>
      <c r="L1021" s="164"/>
      <c r="M1021" s="164"/>
      <c r="N1021" s="164"/>
      <c r="O1021" s="164"/>
      <c r="P1021" s="164"/>
      <c r="Q1021" s="164"/>
      <c r="R1021" s="164"/>
      <c r="S1021" s="164"/>
    </row>
    <row r="1022" spans="7:19">
      <c r="G1022" s="164"/>
      <c r="H1022" s="164"/>
      <c r="I1022" s="164"/>
      <c r="J1022" s="164"/>
      <c r="K1022" s="164"/>
      <c r="L1022" s="164"/>
      <c r="M1022" s="164"/>
      <c r="N1022" s="164"/>
      <c r="O1022" s="164"/>
      <c r="P1022" s="164"/>
      <c r="Q1022" s="164"/>
      <c r="R1022" s="164"/>
      <c r="S1022" s="164"/>
    </row>
    <row r="1023" spans="7:19">
      <c r="G1023" s="164"/>
      <c r="H1023" s="164"/>
      <c r="I1023" s="164"/>
      <c r="J1023" s="164"/>
      <c r="K1023" s="164"/>
      <c r="L1023" s="164"/>
      <c r="M1023" s="164"/>
      <c r="N1023" s="164"/>
      <c r="O1023" s="164"/>
      <c r="P1023" s="164"/>
      <c r="Q1023" s="164"/>
      <c r="R1023" s="164"/>
      <c r="S1023" s="164"/>
    </row>
    <row r="1024" spans="7:19">
      <c r="G1024" s="164"/>
      <c r="H1024" s="164"/>
      <c r="I1024" s="164"/>
      <c r="J1024" s="164"/>
      <c r="K1024" s="164"/>
      <c r="L1024" s="164"/>
      <c r="M1024" s="164"/>
      <c r="N1024" s="164"/>
      <c r="O1024" s="164"/>
      <c r="P1024" s="164"/>
      <c r="Q1024" s="164"/>
      <c r="R1024" s="164"/>
      <c r="S1024" s="164"/>
    </row>
    <row r="1025" spans="7:19">
      <c r="G1025" s="164"/>
      <c r="H1025" s="164"/>
      <c r="I1025" s="164"/>
      <c r="J1025" s="164"/>
      <c r="K1025" s="164"/>
      <c r="L1025" s="164"/>
      <c r="M1025" s="164"/>
      <c r="N1025" s="164"/>
      <c r="O1025" s="164"/>
      <c r="P1025" s="164"/>
      <c r="Q1025" s="164"/>
      <c r="R1025" s="164"/>
      <c r="S1025" s="164"/>
    </row>
    <row r="1026" spans="7:19">
      <c r="G1026" s="164"/>
      <c r="H1026" s="164"/>
      <c r="I1026" s="164"/>
      <c r="J1026" s="164"/>
      <c r="K1026" s="164"/>
      <c r="L1026" s="164"/>
      <c r="M1026" s="164"/>
      <c r="N1026" s="164"/>
      <c r="O1026" s="164"/>
      <c r="P1026" s="164"/>
      <c r="Q1026" s="164"/>
      <c r="R1026" s="164"/>
      <c r="S1026" s="164"/>
    </row>
    <row r="1027" spans="7:19">
      <c r="G1027" s="164"/>
      <c r="H1027" s="164"/>
      <c r="I1027" s="164"/>
      <c r="J1027" s="164"/>
      <c r="K1027" s="164"/>
      <c r="L1027" s="164"/>
      <c r="M1027" s="164"/>
      <c r="N1027" s="164"/>
      <c r="O1027" s="164"/>
      <c r="P1027" s="164"/>
      <c r="Q1027" s="164"/>
      <c r="R1027" s="164"/>
      <c r="S1027" s="164"/>
    </row>
    <row r="1028" spans="7:19">
      <c r="G1028" s="164"/>
      <c r="H1028" s="164"/>
      <c r="I1028" s="164"/>
      <c r="J1028" s="164"/>
      <c r="K1028" s="164"/>
      <c r="L1028" s="164"/>
      <c r="M1028" s="164"/>
      <c r="N1028" s="164"/>
      <c r="O1028" s="164"/>
      <c r="P1028" s="164"/>
      <c r="Q1028" s="164"/>
      <c r="R1028" s="164"/>
      <c r="S1028" s="164"/>
    </row>
    <row r="1029" spans="7:19">
      <c r="G1029" s="164"/>
      <c r="H1029" s="164"/>
      <c r="I1029" s="164"/>
      <c r="J1029" s="164"/>
      <c r="K1029" s="164"/>
      <c r="L1029" s="164"/>
      <c r="M1029" s="164"/>
      <c r="N1029" s="164"/>
      <c r="O1029" s="164"/>
      <c r="P1029" s="164"/>
      <c r="Q1029" s="164"/>
      <c r="R1029" s="164"/>
      <c r="S1029" s="164"/>
    </row>
    <row r="1030" spans="7:19">
      <c r="G1030" s="164"/>
      <c r="H1030" s="164"/>
      <c r="I1030" s="164"/>
      <c r="J1030" s="164"/>
      <c r="K1030" s="164"/>
      <c r="L1030" s="164"/>
      <c r="M1030" s="164"/>
      <c r="N1030" s="164"/>
      <c r="O1030" s="164"/>
      <c r="P1030" s="164"/>
      <c r="Q1030" s="164"/>
      <c r="R1030" s="164"/>
      <c r="S1030" s="164"/>
    </row>
    <row r="1031" spans="7:19">
      <c r="G1031" s="164"/>
      <c r="H1031" s="164"/>
      <c r="I1031" s="164"/>
      <c r="J1031" s="164"/>
      <c r="K1031" s="164"/>
      <c r="L1031" s="164"/>
      <c r="M1031" s="164"/>
      <c r="N1031" s="164"/>
      <c r="O1031" s="164"/>
      <c r="P1031" s="164"/>
      <c r="Q1031" s="164"/>
      <c r="R1031" s="164"/>
      <c r="S1031" s="164"/>
    </row>
    <row r="1032" spans="7:19">
      <c r="G1032" s="164"/>
      <c r="H1032" s="164"/>
      <c r="I1032" s="164"/>
      <c r="J1032" s="164"/>
      <c r="K1032" s="164"/>
      <c r="L1032" s="164"/>
      <c r="M1032" s="164"/>
      <c r="N1032" s="164"/>
      <c r="O1032" s="164"/>
      <c r="P1032" s="164"/>
      <c r="Q1032" s="164"/>
      <c r="R1032" s="164"/>
      <c r="S1032" s="164"/>
    </row>
    <row r="1033" spans="7:19">
      <c r="G1033" s="164"/>
      <c r="H1033" s="164"/>
      <c r="I1033" s="164"/>
      <c r="J1033" s="164"/>
      <c r="K1033" s="164"/>
      <c r="L1033" s="164"/>
      <c r="M1033" s="164"/>
      <c r="N1033" s="164"/>
      <c r="O1033" s="164"/>
      <c r="P1033" s="164"/>
      <c r="Q1033" s="164"/>
      <c r="R1033" s="164"/>
      <c r="S1033" s="164"/>
    </row>
    <row r="1034" spans="7:19">
      <c r="G1034" s="164"/>
      <c r="H1034" s="164"/>
      <c r="I1034" s="164"/>
      <c r="J1034" s="164"/>
      <c r="K1034" s="164"/>
      <c r="L1034" s="164"/>
      <c r="M1034" s="164"/>
      <c r="N1034" s="164"/>
      <c r="O1034" s="164"/>
      <c r="P1034" s="164"/>
      <c r="Q1034" s="164"/>
      <c r="R1034" s="164"/>
      <c r="S1034" s="164"/>
    </row>
    <row r="1035" spans="7:19">
      <c r="G1035" s="164"/>
      <c r="H1035" s="164"/>
      <c r="I1035" s="164"/>
      <c r="J1035" s="164"/>
      <c r="K1035" s="164"/>
      <c r="L1035" s="164"/>
      <c r="M1035" s="164"/>
      <c r="N1035" s="164"/>
      <c r="O1035" s="164"/>
      <c r="P1035" s="164"/>
      <c r="Q1035" s="164"/>
      <c r="R1035" s="164"/>
      <c r="S1035" s="164"/>
    </row>
    <row r="1036" spans="7:19">
      <c r="G1036" s="164"/>
      <c r="H1036" s="164"/>
      <c r="I1036" s="164"/>
      <c r="J1036" s="164"/>
      <c r="K1036" s="164"/>
      <c r="L1036" s="164"/>
      <c r="M1036" s="164"/>
      <c r="N1036" s="164"/>
      <c r="O1036" s="164"/>
      <c r="P1036" s="164"/>
      <c r="Q1036" s="164"/>
      <c r="R1036" s="164"/>
      <c r="S1036" s="164"/>
    </row>
    <row r="1037" spans="7:19">
      <c r="G1037" s="164"/>
      <c r="H1037" s="164"/>
      <c r="I1037" s="164"/>
      <c r="J1037" s="164"/>
      <c r="K1037" s="164"/>
      <c r="L1037" s="164"/>
      <c r="M1037" s="164"/>
      <c r="N1037" s="164"/>
      <c r="O1037" s="164"/>
      <c r="P1037" s="164"/>
      <c r="Q1037" s="164"/>
      <c r="R1037" s="164"/>
      <c r="S1037" s="164"/>
    </row>
    <row r="1038" spans="7:19">
      <c r="G1038" s="164"/>
      <c r="H1038" s="164"/>
      <c r="I1038" s="164"/>
      <c r="J1038" s="164"/>
      <c r="K1038" s="164"/>
      <c r="L1038" s="164"/>
      <c r="M1038" s="164"/>
      <c r="N1038" s="164"/>
      <c r="O1038" s="164"/>
      <c r="P1038" s="164"/>
      <c r="Q1038" s="164"/>
      <c r="R1038" s="164"/>
      <c r="S1038" s="164"/>
    </row>
    <row r="1039" spans="7:19">
      <c r="G1039" s="164"/>
      <c r="H1039" s="164"/>
      <c r="I1039" s="164"/>
      <c r="J1039" s="164"/>
      <c r="K1039" s="164"/>
      <c r="L1039" s="164"/>
      <c r="M1039" s="164"/>
      <c r="N1039" s="164"/>
      <c r="O1039" s="164"/>
      <c r="P1039" s="164"/>
      <c r="Q1039" s="164"/>
      <c r="R1039" s="164"/>
      <c r="S1039" s="164"/>
    </row>
    <row r="1040" spans="7:19">
      <c r="G1040" s="164"/>
      <c r="H1040" s="164"/>
      <c r="I1040" s="164"/>
      <c r="J1040" s="164"/>
      <c r="K1040" s="164"/>
      <c r="L1040" s="164"/>
      <c r="M1040" s="164"/>
      <c r="N1040" s="164"/>
      <c r="O1040" s="164"/>
      <c r="P1040" s="164"/>
      <c r="Q1040" s="164"/>
      <c r="R1040" s="164"/>
      <c r="S1040" s="164"/>
    </row>
    <row r="1041" spans="7:19">
      <c r="G1041" s="164"/>
      <c r="H1041" s="164"/>
      <c r="I1041" s="164"/>
      <c r="J1041" s="164"/>
      <c r="K1041" s="164"/>
      <c r="L1041" s="164"/>
      <c r="M1041" s="164"/>
      <c r="N1041" s="164"/>
      <c r="O1041" s="164"/>
      <c r="P1041" s="164"/>
      <c r="Q1041" s="164"/>
      <c r="R1041" s="164"/>
      <c r="S1041" s="164"/>
    </row>
    <row r="1042" spans="7:19">
      <c r="G1042" s="164"/>
      <c r="H1042" s="164"/>
      <c r="I1042" s="164"/>
      <c r="J1042" s="164"/>
      <c r="K1042" s="164"/>
      <c r="L1042" s="164"/>
      <c r="M1042" s="164"/>
      <c r="N1042" s="164"/>
      <c r="O1042" s="164"/>
      <c r="P1042" s="164"/>
      <c r="Q1042" s="164"/>
      <c r="R1042" s="164"/>
      <c r="S1042" s="164"/>
    </row>
    <row r="1043" spans="7:19">
      <c r="G1043" s="164"/>
      <c r="H1043" s="164"/>
      <c r="I1043" s="164"/>
      <c r="J1043" s="164"/>
      <c r="K1043" s="164"/>
      <c r="L1043" s="164"/>
      <c r="M1043" s="164"/>
      <c r="N1043" s="164"/>
      <c r="O1043" s="164"/>
      <c r="P1043" s="164"/>
      <c r="Q1043" s="164"/>
      <c r="R1043" s="164"/>
      <c r="S1043" s="164"/>
    </row>
    <row r="1044" spans="7:19">
      <c r="G1044" s="164"/>
      <c r="H1044" s="164"/>
      <c r="I1044" s="164"/>
      <c r="J1044" s="164"/>
      <c r="K1044" s="164"/>
      <c r="L1044" s="164"/>
      <c r="M1044" s="164"/>
      <c r="N1044" s="164"/>
      <c r="O1044" s="164"/>
      <c r="P1044" s="164"/>
      <c r="Q1044" s="164"/>
      <c r="R1044" s="164"/>
      <c r="S1044" s="164"/>
    </row>
    <row r="1045" spans="7:19">
      <c r="G1045" s="164"/>
      <c r="H1045" s="164"/>
      <c r="I1045" s="164"/>
      <c r="J1045" s="164"/>
      <c r="K1045" s="164"/>
      <c r="L1045" s="164"/>
      <c r="M1045" s="164"/>
      <c r="N1045" s="164"/>
      <c r="O1045" s="164"/>
      <c r="P1045" s="164"/>
      <c r="Q1045" s="164"/>
      <c r="R1045" s="164"/>
      <c r="S1045" s="164"/>
    </row>
    <row r="1046" spans="7:19">
      <c r="G1046" s="164"/>
      <c r="H1046" s="164"/>
      <c r="I1046" s="164"/>
      <c r="J1046" s="164"/>
      <c r="K1046" s="164"/>
      <c r="L1046" s="164"/>
      <c r="M1046" s="164"/>
      <c r="N1046" s="164"/>
      <c r="O1046" s="164"/>
      <c r="P1046" s="164"/>
      <c r="Q1046" s="164"/>
      <c r="R1046" s="164"/>
      <c r="S1046" s="164"/>
    </row>
    <row r="1047" spans="7:19">
      <c r="G1047" s="164"/>
      <c r="H1047" s="164"/>
      <c r="I1047" s="164"/>
      <c r="J1047" s="164"/>
      <c r="K1047" s="164"/>
      <c r="L1047" s="164"/>
      <c r="M1047" s="164"/>
      <c r="N1047" s="164"/>
      <c r="O1047" s="164"/>
      <c r="P1047" s="164"/>
      <c r="Q1047" s="164"/>
      <c r="R1047" s="164"/>
      <c r="S1047" s="164"/>
    </row>
    <row r="1048" spans="7:19">
      <c r="G1048" s="164"/>
      <c r="H1048" s="164"/>
      <c r="I1048" s="164"/>
      <c r="J1048" s="164"/>
      <c r="K1048" s="164"/>
      <c r="L1048" s="164"/>
      <c r="M1048" s="164"/>
      <c r="N1048" s="164"/>
      <c r="O1048" s="164"/>
      <c r="P1048" s="164"/>
      <c r="Q1048" s="164"/>
      <c r="R1048" s="164"/>
      <c r="S1048" s="164"/>
    </row>
    <row r="1049" spans="7:19">
      <c r="G1049" s="164"/>
      <c r="H1049" s="164"/>
      <c r="I1049" s="164"/>
      <c r="J1049" s="164"/>
      <c r="K1049" s="164"/>
      <c r="L1049" s="164"/>
      <c r="M1049" s="164"/>
      <c r="N1049" s="164"/>
      <c r="O1049" s="164"/>
      <c r="P1049" s="164"/>
      <c r="Q1049" s="164"/>
      <c r="R1049" s="164"/>
      <c r="S1049" s="164"/>
    </row>
    <row r="1050" spans="7:19">
      <c r="G1050" s="164"/>
      <c r="H1050" s="164"/>
      <c r="I1050" s="164"/>
      <c r="J1050" s="164"/>
      <c r="K1050" s="164"/>
      <c r="L1050" s="164"/>
      <c r="M1050" s="164"/>
      <c r="N1050" s="164"/>
      <c r="O1050" s="164"/>
      <c r="P1050" s="164"/>
      <c r="Q1050" s="164"/>
      <c r="R1050" s="164"/>
      <c r="S1050" s="164"/>
    </row>
    <row r="1051" spans="7:19">
      <c r="G1051" s="164"/>
      <c r="H1051" s="164"/>
      <c r="I1051" s="164"/>
      <c r="J1051" s="164"/>
      <c r="K1051" s="164"/>
      <c r="L1051" s="164"/>
      <c r="M1051" s="164"/>
      <c r="N1051" s="164"/>
      <c r="O1051" s="164"/>
      <c r="P1051" s="164"/>
      <c r="Q1051" s="164"/>
      <c r="R1051" s="164"/>
      <c r="S1051" s="164"/>
    </row>
    <row r="1052" spans="7:19">
      <c r="G1052" s="164"/>
      <c r="H1052" s="164"/>
      <c r="I1052" s="164"/>
      <c r="J1052" s="164"/>
      <c r="K1052" s="164"/>
      <c r="L1052" s="164"/>
      <c r="M1052" s="164"/>
      <c r="N1052" s="164"/>
      <c r="O1052" s="164"/>
      <c r="P1052" s="164"/>
      <c r="Q1052" s="164"/>
      <c r="R1052" s="164"/>
      <c r="S1052" s="164"/>
    </row>
    <row r="1053" spans="7:19">
      <c r="G1053" s="164"/>
      <c r="H1053" s="164"/>
      <c r="I1053" s="164"/>
      <c r="J1053" s="164"/>
      <c r="K1053" s="164"/>
      <c r="L1053" s="164"/>
      <c r="M1053" s="164"/>
      <c r="N1053" s="164"/>
      <c r="O1053" s="164"/>
      <c r="P1053" s="164"/>
      <c r="Q1053" s="164"/>
      <c r="R1053" s="164"/>
      <c r="S1053" s="164"/>
    </row>
    <row r="1054" spans="7:19">
      <c r="G1054" s="164"/>
      <c r="H1054" s="164"/>
      <c r="I1054" s="164"/>
      <c r="J1054" s="164"/>
      <c r="K1054" s="164"/>
      <c r="L1054" s="164"/>
      <c r="M1054" s="164"/>
      <c r="N1054" s="164"/>
      <c r="O1054" s="164"/>
      <c r="P1054" s="164"/>
      <c r="Q1054" s="164"/>
      <c r="R1054" s="164"/>
      <c r="S1054" s="164"/>
    </row>
    <row r="1055" spans="7:19">
      <c r="G1055" s="164"/>
      <c r="H1055" s="164"/>
      <c r="I1055" s="164"/>
      <c r="J1055" s="164"/>
      <c r="K1055" s="164"/>
      <c r="L1055" s="164"/>
      <c r="M1055" s="164"/>
      <c r="N1055" s="164"/>
      <c r="O1055" s="164"/>
      <c r="P1055" s="164"/>
      <c r="Q1055" s="164"/>
      <c r="R1055" s="164"/>
      <c r="S1055" s="164"/>
    </row>
    <row r="1056" spans="7:19">
      <c r="G1056" s="164"/>
      <c r="H1056" s="164"/>
      <c r="I1056" s="164"/>
      <c r="J1056" s="164"/>
      <c r="K1056" s="164"/>
      <c r="L1056" s="164"/>
      <c r="M1056" s="164"/>
      <c r="N1056" s="164"/>
      <c r="O1056" s="164"/>
      <c r="P1056" s="164"/>
      <c r="Q1056" s="164"/>
      <c r="R1056" s="164"/>
      <c r="S1056" s="164"/>
    </row>
    <row r="1057" spans="7:19">
      <c r="G1057" s="164"/>
      <c r="H1057" s="164"/>
      <c r="I1057" s="164"/>
      <c r="J1057" s="164"/>
      <c r="K1057" s="164"/>
      <c r="L1057" s="164"/>
      <c r="M1057" s="164"/>
      <c r="N1057" s="164"/>
      <c r="O1057" s="164"/>
      <c r="P1057" s="164"/>
      <c r="Q1057" s="164"/>
      <c r="R1057" s="164"/>
      <c r="S1057" s="164"/>
    </row>
    <row r="1058" spans="7:19">
      <c r="G1058" s="164"/>
      <c r="H1058" s="164"/>
      <c r="I1058" s="164"/>
      <c r="J1058" s="164"/>
      <c r="K1058" s="164"/>
      <c r="L1058" s="164"/>
      <c r="M1058" s="164"/>
      <c r="N1058" s="164"/>
      <c r="O1058" s="164"/>
      <c r="P1058" s="164"/>
      <c r="Q1058" s="164"/>
      <c r="R1058" s="164"/>
      <c r="S1058" s="164"/>
    </row>
    <row r="1059" spans="7:19">
      <c r="G1059" s="164"/>
      <c r="H1059" s="164"/>
      <c r="I1059" s="164"/>
      <c r="J1059" s="164"/>
      <c r="K1059" s="164"/>
      <c r="L1059" s="164"/>
      <c r="M1059" s="164"/>
      <c r="N1059" s="164"/>
      <c r="O1059" s="164"/>
      <c r="P1059" s="164"/>
      <c r="Q1059" s="164"/>
      <c r="R1059" s="164"/>
      <c r="S1059" s="164"/>
    </row>
    <row r="1060" spans="7:19">
      <c r="G1060" s="164"/>
      <c r="H1060" s="164"/>
      <c r="I1060" s="164"/>
      <c r="J1060" s="164"/>
      <c r="K1060" s="164"/>
      <c r="L1060" s="164"/>
      <c r="M1060" s="164"/>
      <c r="N1060" s="164"/>
      <c r="O1060" s="164"/>
      <c r="P1060" s="164"/>
      <c r="Q1060" s="164"/>
      <c r="R1060" s="164"/>
      <c r="S1060" s="164"/>
    </row>
    <row r="1061" spans="7:19">
      <c r="G1061" s="164"/>
      <c r="H1061" s="164"/>
      <c r="I1061" s="164"/>
      <c r="J1061" s="164"/>
      <c r="K1061" s="164"/>
      <c r="L1061" s="164"/>
      <c r="M1061" s="164"/>
      <c r="N1061" s="164"/>
      <c r="O1061" s="164"/>
      <c r="P1061" s="164"/>
      <c r="Q1061" s="164"/>
      <c r="R1061" s="164"/>
      <c r="S1061" s="164"/>
    </row>
    <row r="1062" spans="7:19">
      <c r="G1062" s="164"/>
      <c r="H1062" s="164"/>
      <c r="I1062" s="164"/>
      <c r="J1062" s="164"/>
      <c r="K1062" s="164"/>
      <c r="L1062" s="164"/>
      <c r="M1062" s="164"/>
      <c r="N1062" s="164"/>
      <c r="O1062" s="164"/>
      <c r="P1062" s="164"/>
      <c r="Q1062" s="164"/>
      <c r="R1062" s="164"/>
      <c r="S1062" s="164"/>
    </row>
    <row r="1063" spans="7:19">
      <c r="G1063" s="164"/>
      <c r="H1063" s="164"/>
      <c r="I1063" s="164"/>
      <c r="J1063" s="164"/>
      <c r="K1063" s="164"/>
      <c r="L1063" s="164"/>
      <c r="M1063" s="164"/>
      <c r="N1063" s="164"/>
      <c r="O1063" s="164"/>
      <c r="P1063" s="164"/>
      <c r="Q1063" s="164"/>
      <c r="R1063" s="164"/>
      <c r="S1063" s="164"/>
    </row>
    <row r="1064" spans="7:19">
      <c r="G1064" s="164"/>
      <c r="H1064" s="164"/>
      <c r="I1064" s="164"/>
      <c r="J1064" s="164"/>
      <c r="K1064" s="164"/>
      <c r="L1064" s="164"/>
      <c r="M1064" s="164"/>
      <c r="N1064" s="164"/>
      <c r="O1064" s="164"/>
      <c r="P1064" s="164"/>
      <c r="Q1064" s="164"/>
      <c r="R1064" s="164"/>
      <c r="S1064" s="164"/>
    </row>
    <row r="1065" spans="7:19">
      <c r="G1065" s="164"/>
      <c r="H1065" s="164"/>
      <c r="I1065" s="164"/>
      <c r="J1065" s="164"/>
      <c r="K1065" s="164"/>
      <c r="L1065" s="164"/>
      <c r="M1065" s="164"/>
      <c r="N1065" s="164"/>
      <c r="O1065" s="164"/>
      <c r="P1065" s="164"/>
      <c r="Q1065" s="164"/>
      <c r="R1065" s="164"/>
      <c r="S1065" s="164"/>
    </row>
    <row r="1066" spans="7:19">
      <c r="G1066" s="164"/>
      <c r="H1066" s="164"/>
      <c r="I1066" s="164"/>
      <c r="J1066" s="164"/>
      <c r="K1066" s="164"/>
      <c r="L1066" s="164"/>
      <c r="M1066" s="164"/>
      <c r="N1066" s="164"/>
      <c r="O1066" s="164"/>
      <c r="P1066" s="164"/>
      <c r="Q1066" s="164"/>
      <c r="R1066" s="164"/>
      <c r="S1066" s="164"/>
    </row>
    <row r="1067" spans="7:19">
      <c r="G1067" s="164"/>
      <c r="H1067" s="164"/>
      <c r="I1067" s="164"/>
      <c r="J1067" s="164"/>
      <c r="K1067" s="164"/>
      <c r="L1067" s="164"/>
      <c r="M1067" s="164"/>
      <c r="N1067" s="164"/>
      <c r="O1067" s="164"/>
      <c r="P1067" s="164"/>
      <c r="Q1067" s="164"/>
      <c r="R1067" s="164"/>
      <c r="S1067" s="164"/>
    </row>
    <row r="1068" spans="7:19">
      <c r="G1068" s="164"/>
      <c r="H1068" s="164"/>
      <c r="I1068" s="164"/>
      <c r="J1068" s="164"/>
      <c r="K1068" s="164"/>
      <c r="L1068" s="164"/>
      <c r="M1068" s="164"/>
      <c r="N1068" s="164"/>
      <c r="O1068" s="164"/>
      <c r="P1068" s="164"/>
      <c r="Q1068" s="164"/>
      <c r="R1068" s="164"/>
      <c r="S1068" s="164"/>
    </row>
    <row r="1069" spans="7:19">
      <c r="G1069" s="164"/>
      <c r="H1069" s="164"/>
      <c r="I1069" s="164"/>
      <c r="J1069" s="164"/>
      <c r="K1069" s="164"/>
      <c r="L1069" s="164"/>
      <c r="M1069" s="164"/>
      <c r="N1069" s="164"/>
      <c r="O1069" s="164"/>
      <c r="P1069" s="164"/>
      <c r="Q1069" s="164"/>
      <c r="R1069" s="164"/>
      <c r="S1069" s="164"/>
    </row>
    <row r="1070" spans="7:19">
      <c r="G1070" s="164"/>
      <c r="H1070" s="164"/>
      <c r="I1070" s="164"/>
      <c r="J1070" s="164"/>
      <c r="K1070" s="164"/>
      <c r="L1070" s="164"/>
      <c r="M1070" s="164"/>
      <c r="N1070" s="164"/>
      <c r="O1070" s="164"/>
      <c r="P1070" s="164"/>
      <c r="Q1070" s="164"/>
      <c r="R1070" s="164"/>
      <c r="S1070" s="164"/>
    </row>
    <row r="1071" spans="7:19">
      <c r="G1071" s="164"/>
      <c r="H1071" s="164"/>
      <c r="I1071" s="164"/>
      <c r="J1071" s="164"/>
      <c r="K1071" s="164"/>
      <c r="L1071" s="164"/>
      <c r="M1071" s="164"/>
      <c r="N1071" s="164"/>
      <c r="O1071" s="164"/>
      <c r="P1071" s="164"/>
      <c r="Q1071" s="164"/>
      <c r="R1071" s="164"/>
      <c r="S1071" s="164"/>
    </row>
    <row r="1072" spans="7:19">
      <c r="G1072" s="164"/>
      <c r="H1072" s="164"/>
      <c r="I1072" s="164"/>
      <c r="J1072" s="164"/>
      <c r="K1072" s="164"/>
      <c r="L1072" s="164"/>
      <c r="M1072" s="164"/>
      <c r="N1072" s="164"/>
      <c r="O1072" s="164"/>
      <c r="P1072" s="164"/>
      <c r="Q1072" s="164"/>
      <c r="R1072" s="164"/>
      <c r="S1072" s="164"/>
    </row>
    <row r="1073" spans="7:19">
      <c r="G1073" s="164"/>
      <c r="H1073" s="164"/>
      <c r="I1073" s="164"/>
      <c r="J1073" s="164"/>
      <c r="K1073" s="164"/>
      <c r="L1073" s="164"/>
      <c r="M1073" s="164"/>
      <c r="N1073" s="164"/>
      <c r="O1073" s="164"/>
      <c r="P1073" s="164"/>
      <c r="Q1073" s="164"/>
      <c r="R1073" s="164"/>
      <c r="S1073" s="164"/>
    </row>
    <row r="1074" spans="7:19">
      <c r="G1074" s="164"/>
      <c r="H1074" s="164"/>
      <c r="I1074" s="164"/>
      <c r="J1074" s="164"/>
      <c r="K1074" s="164"/>
      <c r="L1074" s="164"/>
      <c r="M1074" s="164"/>
      <c r="N1074" s="164"/>
      <c r="O1074" s="164"/>
      <c r="P1074" s="164"/>
      <c r="Q1074" s="164"/>
      <c r="R1074" s="164"/>
      <c r="S1074" s="164"/>
    </row>
    <row r="1075" spans="7:19">
      <c r="G1075" s="164"/>
      <c r="H1075" s="164"/>
      <c r="I1075" s="164"/>
      <c r="J1075" s="164"/>
      <c r="K1075" s="164"/>
      <c r="L1075" s="164"/>
      <c r="M1075" s="164"/>
      <c r="N1075" s="164"/>
      <c r="O1075" s="164"/>
      <c r="P1075" s="164"/>
      <c r="Q1075" s="164"/>
      <c r="R1075" s="164"/>
      <c r="S1075" s="164"/>
    </row>
    <row r="1076" spans="7:19">
      <c r="G1076" s="164"/>
      <c r="H1076" s="164"/>
      <c r="I1076" s="164"/>
      <c r="J1076" s="164"/>
      <c r="K1076" s="164"/>
      <c r="L1076" s="164"/>
      <c r="M1076" s="164"/>
      <c r="N1076" s="164"/>
      <c r="O1076" s="164"/>
      <c r="P1076" s="164"/>
      <c r="Q1076" s="164"/>
      <c r="R1076" s="164"/>
      <c r="S1076" s="164"/>
    </row>
    <row r="1077" spans="7:19">
      <c r="G1077" s="164"/>
      <c r="H1077" s="164"/>
      <c r="I1077" s="164"/>
      <c r="J1077" s="164"/>
      <c r="K1077" s="164"/>
      <c r="L1077" s="164"/>
      <c r="M1077" s="164"/>
      <c r="N1077" s="164"/>
      <c r="O1077" s="164"/>
      <c r="P1077" s="164"/>
      <c r="Q1077" s="164"/>
      <c r="R1077" s="164"/>
      <c r="S1077" s="164"/>
    </row>
    <row r="1078" spans="7:19">
      <c r="G1078" s="164"/>
      <c r="H1078" s="164"/>
      <c r="I1078" s="164"/>
      <c r="J1078" s="164"/>
      <c r="K1078" s="164"/>
      <c r="L1078" s="164"/>
      <c r="M1078" s="164"/>
      <c r="N1078" s="164"/>
      <c r="O1078" s="164"/>
      <c r="P1078" s="164"/>
      <c r="Q1078" s="164"/>
      <c r="R1078" s="164"/>
      <c r="S1078" s="164"/>
    </row>
    <row r="1079" spans="7:19">
      <c r="G1079" s="164"/>
      <c r="H1079" s="164"/>
      <c r="I1079" s="164"/>
      <c r="J1079" s="164"/>
      <c r="K1079" s="164"/>
      <c r="L1079" s="164"/>
      <c r="M1079" s="164"/>
      <c r="N1079" s="164"/>
      <c r="O1079" s="164"/>
      <c r="P1079" s="164"/>
      <c r="Q1079" s="164"/>
      <c r="R1079" s="164"/>
      <c r="S1079" s="164"/>
    </row>
    <row r="1080" spans="7:19">
      <c r="G1080" s="164"/>
      <c r="H1080" s="164"/>
      <c r="I1080" s="164"/>
      <c r="J1080" s="164"/>
      <c r="K1080" s="164"/>
      <c r="L1080" s="164"/>
      <c r="M1080" s="164"/>
      <c r="N1080" s="164"/>
      <c r="O1080" s="164"/>
      <c r="P1080" s="164"/>
      <c r="Q1080" s="164"/>
      <c r="R1080" s="164"/>
      <c r="S1080" s="164"/>
    </row>
    <row r="1081" spans="7:19">
      <c r="G1081" s="164"/>
      <c r="H1081" s="164"/>
      <c r="I1081" s="164"/>
      <c r="J1081" s="164"/>
      <c r="K1081" s="164"/>
      <c r="L1081" s="164"/>
      <c r="M1081" s="164"/>
      <c r="N1081" s="164"/>
      <c r="O1081" s="164"/>
      <c r="P1081" s="164"/>
      <c r="Q1081" s="164"/>
      <c r="R1081" s="164"/>
      <c r="S1081" s="164"/>
    </row>
    <row r="1082" spans="7:19">
      <c r="G1082" s="164"/>
      <c r="H1082" s="164"/>
      <c r="I1082" s="164"/>
      <c r="J1082" s="164"/>
      <c r="K1082" s="164"/>
      <c r="L1082" s="164"/>
      <c r="M1082" s="164"/>
      <c r="N1082" s="164"/>
      <c r="O1082" s="164"/>
      <c r="P1082" s="164"/>
      <c r="Q1082" s="164"/>
      <c r="R1082" s="164"/>
      <c r="S1082" s="164"/>
    </row>
    <row r="1083" spans="7:19">
      <c r="G1083" s="164"/>
      <c r="H1083" s="164"/>
      <c r="I1083" s="164"/>
      <c r="J1083" s="164"/>
      <c r="K1083" s="164"/>
      <c r="L1083" s="164"/>
      <c r="M1083" s="164"/>
      <c r="N1083" s="164"/>
      <c r="O1083" s="164"/>
      <c r="P1083" s="164"/>
      <c r="Q1083" s="164"/>
      <c r="R1083" s="164"/>
      <c r="S1083" s="164"/>
    </row>
    <row r="1084" spans="7:19">
      <c r="G1084" s="164"/>
      <c r="H1084" s="164"/>
      <c r="I1084" s="164"/>
      <c r="J1084" s="164"/>
      <c r="K1084" s="164"/>
      <c r="L1084" s="164"/>
      <c r="M1084" s="164"/>
      <c r="N1084" s="164"/>
      <c r="O1084" s="164"/>
      <c r="P1084" s="164"/>
      <c r="Q1084" s="164"/>
      <c r="R1084" s="164"/>
      <c r="S1084" s="164"/>
    </row>
    <row r="1085" spans="7:19">
      <c r="G1085" s="164"/>
      <c r="H1085" s="164"/>
      <c r="I1085" s="164"/>
      <c r="J1085" s="164"/>
      <c r="K1085" s="164"/>
      <c r="L1085" s="164"/>
      <c r="M1085" s="164"/>
      <c r="N1085" s="164"/>
      <c r="O1085" s="164"/>
      <c r="P1085" s="164"/>
      <c r="Q1085" s="164"/>
      <c r="R1085" s="164"/>
      <c r="S1085" s="164"/>
    </row>
    <row r="1086" spans="7:19">
      <c r="G1086" s="164"/>
      <c r="H1086" s="164"/>
      <c r="I1086" s="164"/>
      <c r="J1086" s="164"/>
      <c r="K1086" s="164"/>
      <c r="L1086" s="164"/>
      <c r="M1086" s="164"/>
      <c r="N1086" s="164"/>
      <c r="O1086" s="164"/>
      <c r="P1086" s="164"/>
      <c r="Q1086" s="164"/>
      <c r="R1086" s="164"/>
      <c r="S1086" s="164"/>
    </row>
    <row r="1087" spans="7:19">
      <c r="G1087" s="164"/>
      <c r="H1087" s="164"/>
      <c r="I1087" s="164"/>
      <c r="J1087" s="164"/>
      <c r="K1087" s="164"/>
      <c r="L1087" s="164"/>
      <c r="M1087" s="164"/>
      <c r="N1087" s="164"/>
      <c r="O1087" s="164"/>
      <c r="P1087" s="164"/>
      <c r="Q1087" s="164"/>
      <c r="R1087" s="164"/>
      <c r="S1087" s="164"/>
    </row>
    <row r="1088" spans="7:19">
      <c r="G1088" s="164"/>
      <c r="H1088" s="164"/>
      <c r="I1088" s="164"/>
      <c r="J1088" s="164"/>
      <c r="K1088" s="164"/>
      <c r="L1088" s="164"/>
      <c r="M1088" s="164"/>
      <c r="N1088" s="164"/>
      <c r="O1088" s="164"/>
      <c r="P1088" s="164"/>
      <c r="Q1088" s="164"/>
      <c r="R1088" s="164"/>
      <c r="S1088" s="164"/>
    </row>
    <row r="1089" spans="7:19">
      <c r="G1089" s="164"/>
      <c r="H1089" s="164"/>
      <c r="I1089" s="164"/>
      <c r="J1089" s="164"/>
      <c r="K1089" s="164"/>
      <c r="L1089" s="164"/>
      <c r="M1089" s="164"/>
      <c r="N1089" s="164"/>
      <c r="O1089" s="164"/>
      <c r="P1089" s="164"/>
      <c r="Q1089" s="164"/>
      <c r="R1089" s="164"/>
      <c r="S1089" s="164"/>
    </row>
    <row r="1090" spans="7:19">
      <c r="G1090" s="164"/>
      <c r="H1090" s="164"/>
      <c r="I1090" s="164"/>
      <c r="J1090" s="164"/>
      <c r="K1090" s="164"/>
      <c r="L1090" s="164"/>
      <c r="M1090" s="164"/>
      <c r="N1090" s="164"/>
      <c r="O1090" s="164"/>
      <c r="P1090" s="164"/>
      <c r="Q1090" s="164"/>
      <c r="R1090" s="164"/>
      <c r="S1090" s="164"/>
    </row>
    <row r="1091" spans="7:19">
      <c r="G1091" s="164"/>
      <c r="H1091" s="164"/>
      <c r="I1091" s="164"/>
      <c r="J1091" s="164"/>
      <c r="K1091" s="164"/>
      <c r="L1091" s="164"/>
      <c r="M1091" s="164"/>
      <c r="N1091" s="164"/>
      <c r="O1091" s="164"/>
      <c r="P1091" s="164"/>
      <c r="Q1091" s="164"/>
      <c r="R1091" s="164"/>
      <c r="S1091" s="164"/>
    </row>
    <row r="1092" spans="7:19">
      <c r="G1092" s="164"/>
      <c r="H1092" s="164"/>
      <c r="I1092" s="164"/>
      <c r="J1092" s="164"/>
      <c r="K1092" s="164"/>
      <c r="L1092" s="164"/>
      <c r="M1092" s="164"/>
      <c r="N1092" s="164"/>
      <c r="O1092" s="164"/>
      <c r="P1092" s="164"/>
      <c r="Q1092" s="164"/>
      <c r="R1092" s="164"/>
      <c r="S1092" s="164"/>
    </row>
    <row r="1093" spans="7:19">
      <c r="G1093" s="164"/>
      <c r="H1093" s="164"/>
      <c r="I1093" s="164"/>
      <c r="J1093" s="164"/>
      <c r="K1093" s="164"/>
      <c r="L1093" s="164"/>
      <c r="M1093" s="164"/>
      <c r="N1093" s="164"/>
      <c r="O1093" s="164"/>
      <c r="P1093" s="164"/>
      <c r="Q1093" s="164"/>
      <c r="R1093" s="164"/>
      <c r="S1093" s="164"/>
    </row>
    <row r="1094" spans="7:19">
      <c r="G1094" s="164"/>
      <c r="H1094" s="164"/>
      <c r="I1094" s="164"/>
      <c r="J1094" s="164"/>
      <c r="K1094" s="164"/>
      <c r="L1094" s="164"/>
      <c r="M1094" s="164"/>
      <c r="N1094" s="164"/>
      <c r="O1094" s="164"/>
      <c r="P1094" s="164"/>
      <c r="Q1094" s="164"/>
      <c r="R1094" s="164"/>
      <c r="S1094" s="164"/>
    </row>
    <row r="1095" spans="7:19">
      <c r="G1095" s="164"/>
      <c r="H1095" s="164"/>
      <c r="I1095" s="164"/>
      <c r="J1095" s="164"/>
      <c r="K1095" s="164"/>
      <c r="L1095" s="164"/>
      <c r="M1095" s="164"/>
      <c r="N1095" s="164"/>
      <c r="O1095" s="164"/>
      <c r="P1095" s="164"/>
      <c r="Q1095" s="164"/>
      <c r="R1095" s="164"/>
      <c r="S1095" s="164"/>
    </row>
    <row r="1096" spans="7:19">
      <c r="G1096" s="164"/>
      <c r="H1096" s="164"/>
      <c r="I1096" s="164"/>
      <c r="J1096" s="164"/>
      <c r="K1096" s="164"/>
      <c r="L1096" s="164"/>
      <c r="M1096" s="164"/>
      <c r="N1096" s="164"/>
      <c r="O1096" s="164"/>
      <c r="P1096" s="164"/>
      <c r="Q1096" s="164"/>
      <c r="R1096" s="164"/>
      <c r="S1096" s="164"/>
    </row>
    <row r="1097" spans="7:19">
      <c r="G1097" s="164"/>
      <c r="H1097" s="164"/>
      <c r="I1097" s="164"/>
      <c r="J1097" s="164"/>
      <c r="K1097" s="164"/>
      <c r="L1097" s="164"/>
      <c r="M1097" s="164"/>
      <c r="N1097" s="164"/>
      <c r="O1097" s="164"/>
      <c r="P1097" s="164"/>
      <c r="Q1097" s="164"/>
      <c r="R1097" s="164"/>
      <c r="S1097" s="164"/>
    </row>
    <row r="1098" spans="7:19">
      <c r="G1098" s="164"/>
      <c r="H1098" s="164"/>
      <c r="I1098" s="164"/>
      <c r="J1098" s="164"/>
      <c r="K1098" s="164"/>
      <c r="L1098" s="164"/>
      <c r="M1098" s="164"/>
      <c r="N1098" s="164"/>
      <c r="O1098" s="164"/>
      <c r="P1098" s="164"/>
      <c r="Q1098" s="164"/>
      <c r="R1098" s="164"/>
      <c r="S1098" s="164"/>
    </row>
    <row r="1099" spans="7:19">
      <c r="G1099" s="164"/>
      <c r="H1099" s="164"/>
      <c r="I1099" s="164"/>
      <c r="J1099" s="164"/>
      <c r="K1099" s="164"/>
      <c r="L1099" s="164"/>
      <c r="M1099" s="164"/>
      <c r="N1099" s="164"/>
      <c r="O1099" s="164"/>
      <c r="P1099" s="164"/>
      <c r="Q1099" s="164"/>
      <c r="R1099" s="164"/>
      <c r="S1099" s="164"/>
    </row>
    <row r="1100" spans="7:19">
      <c r="G1100" s="164"/>
      <c r="H1100" s="164"/>
      <c r="I1100" s="164"/>
      <c r="J1100" s="164"/>
      <c r="K1100" s="164"/>
      <c r="L1100" s="164"/>
      <c r="M1100" s="164"/>
      <c r="N1100" s="164"/>
      <c r="O1100" s="164"/>
      <c r="P1100" s="164"/>
      <c r="Q1100" s="164"/>
      <c r="R1100" s="164"/>
      <c r="S1100" s="164"/>
    </row>
    <row r="1101" spans="7:19">
      <c r="G1101" s="164"/>
      <c r="H1101" s="164"/>
      <c r="I1101" s="164"/>
      <c r="J1101" s="164"/>
      <c r="K1101" s="164"/>
      <c r="L1101" s="164"/>
      <c r="M1101" s="164"/>
      <c r="N1101" s="164"/>
      <c r="O1101" s="164"/>
      <c r="P1101" s="164"/>
      <c r="Q1101" s="164"/>
      <c r="R1101" s="164"/>
      <c r="S1101" s="164"/>
    </row>
    <row r="1102" spans="7:19">
      <c r="G1102" s="164"/>
      <c r="H1102" s="164"/>
      <c r="I1102" s="164"/>
      <c r="J1102" s="164"/>
      <c r="K1102" s="164"/>
      <c r="L1102" s="164"/>
      <c r="M1102" s="164"/>
      <c r="N1102" s="164"/>
      <c r="O1102" s="164"/>
      <c r="P1102" s="164"/>
      <c r="Q1102" s="164"/>
      <c r="R1102" s="164"/>
      <c r="S1102" s="164"/>
    </row>
    <row r="1103" spans="7:19">
      <c r="G1103" s="164"/>
      <c r="H1103" s="164"/>
      <c r="I1103" s="164"/>
      <c r="J1103" s="164"/>
      <c r="K1103" s="164"/>
      <c r="L1103" s="164"/>
      <c r="M1103" s="164"/>
      <c r="N1103" s="164"/>
      <c r="O1103" s="164"/>
      <c r="P1103" s="164"/>
      <c r="Q1103" s="164"/>
      <c r="R1103" s="164"/>
      <c r="S1103" s="164"/>
    </row>
    <row r="1104" spans="7:19">
      <c r="G1104" s="164"/>
      <c r="H1104" s="164"/>
      <c r="I1104" s="164"/>
      <c r="J1104" s="164"/>
      <c r="K1104" s="164"/>
      <c r="L1104" s="164"/>
      <c r="M1104" s="164"/>
      <c r="N1104" s="164"/>
      <c r="O1104" s="164"/>
      <c r="P1104" s="164"/>
      <c r="Q1104" s="164"/>
      <c r="R1104" s="164"/>
      <c r="S1104" s="164"/>
    </row>
    <row r="1105" spans="7:19">
      <c r="G1105" s="164"/>
      <c r="H1105" s="164"/>
      <c r="I1105" s="164"/>
      <c r="J1105" s="164"/>
      <c r="K1105" s="164"/>
      <c r="L1105" s="164"/>
      <c r="M1105" s="164"/>
      <c r="N1105" s="164"/>
      <c r="O1105" s="164"/>
      <c r="P1105" s="164"/>
      <c r="Q1105" s="164"/>
      <c r="R1105" s="164"/>
      <c r="S1105" s="164"/>
    </row>
    <row r="1106" spans="7:19">
      <c r="G1106" s="164"/>
      <c r="H1106" s="164"/>
      <c r="I1106" s="164"/>
      <c r="J1106" s="164"/>
      <c r="K1106" s="164"/>
      <c r="L1106" s="164"/>
      <c r="M1106" s="164"/>
      <c r="N1106" s="164"/>
      <c r="O1106" s="164"/>
      <c r="P1106" s="164"/>
      <c r="Q1106" s="164"/>
      <c r="R1106" s="164"/>
      <c r="S1106" s="164"/>
    </row>
    <row r="1107" spans="7:19">
      <c r="G1107" s="164"/>
      <c r="H1107" s="164"/>
      <c r="I1107" s="164"/>
      <c r="J1107" s="164"/>
      <c r="K1107" s="164"/>
      <c r="L1107" s="164"/>
      <c r="M1107" s="164"/>
      <c r="N1107" s="164"/>
      <c r="O1107" s="164"/>
      <c r="P1107" s="164"/>
      <c r="Q1107" s="164"/>
      <c r="R1107" s="164"/>
      <c r="S1107" s="164"/>
    </row>
    <row r="1108" spans="7:19">
      <c r="G1108" s="164"/>
      <c r="H1108" s="164"/>
      <c r="I1108" s="164"/>
      <c r="J1108" s="164"/>
      <c r="K1108" s="164"/>
      <c r="L1108" s="164"/>
      <c r="M1108" s="164"/>
      <c r="N1108" s="164"/>
      <c r="O1108" s="164"/>
      <c r="P1108" s="164"/>
      <c r="Q1108" s="164"/>
      <c r="R1108" s="164"/>
      <c r="S1108" s="164"/>
    </row>
    <row r="1109" spans="7:19">
      <c r="G1109" s="164"/>
      <c r="H1109" s="164"/>
      <c r="I1109" s="164"/>
      <c r="J1109" s="164"/>
      <c r="K1109" s="164"/>
      <c r="L1109" s="164"/>
      <c r="M1109" s="164"/>
      <c r="N1109" s="164"/>
      <c r="O1109" s="164"/>
      <c r="P1109" s="164"/>
      <c r="Q1109" s="164"/>
      <c r="R1109" s="164"/>
      <c r="S1109" s="164"/>
    </row>
    <row r="1110" spans="7:19">
      <c r="G1110" s="164"/>
      <c r="H1110" s="164"/>
      <c r="I1110" s="164"/>
      <c r="J1110" s="164"/>
      <c r="K1110" s="164"/>
      <c r="L1110" s="164"/>
      <c r="M1110" s="164"/>
      <c r="N1110" s="164"/>
      <c r="O1110" s="164"/>
      <c r="P1110" s="164"/>
      <c r="Q1110" s="164"/>
      <c r="R1110" s="164"/>
      <c r="S1110" s="164"/>
    </row>
    <row r="1111" spans="7:19">
      <c r="G1111" s="164"/>
      <c r="H1111" s="164"/>
      <c r="I1111" s="164"/>
      <c r="J1111" s="164"/>
      <c r="K1111" s="164"/>
      <c r="L1111" s="164"/>
      <c r="M1111" s="164"/>
      <c r="N1111" s="164"/>
      <c r="O1111" s="164"/>
      <c r="P1111" s="164"/>
      <c r="Q1111" s="164"/>
      <c r="R1111" s="164"/>
      <c r="S1111" s="164"/>
    </row>
    <row r="1112" spans="7:19">
      <c r="G1112" s="164"/>
      <c r="H1112" s="164"/>
      <c r="I1112" s="164"/>
      <c r="J1112" s="164"/>
      <c r="K1112" s="164"/>
      <c r="L1112" s="164"/>
      <c r="M1112" s="164"/>
      <c r="N1112" s="164"/>
      <c r="O1112" s="164"/>
      <c r="P1112" s="164"/>
      <c r="Q1112" s="164"/>
      <c r="R1112" s="164"/>
      <c r="S1112" s="164"/>
    </row>
    <row r="1113" spans="7:19">
      <c r="G1113" s="164"/>
      <c r="H1113" s="164"/>
      <c r="I1113" s="164"/>
      <c r="J1113" s="164"/>
      <c r="K1113" s="164"/>
      <c r="L1113" s="164"/>
      <c r="M1113" s="164"/>
      <c r="N1113" s="164"/>
      <c r="O1113" s="164"/>
      <c r="P1113" s="164"/>
      <c r="Q1113" s="164"/>
      <c r="R1113" s="164"/>
      <c r="S1113" s="164"/>
    </row>
    <row r="1114" spans="7:19">
      <c r="G1114" s="164"/>
      <c r="H1114" s="164"/>
      <c r="I1114" s="164"/>
      <c r="J1114" s="164"/>
      <c r="K1114" s="164"/>
      <c r="L1114" s="164"/>
      <c r="M1114" s="164"/>
      <c r="N1114" s="164"/>
      <c r="O1114" s="164"/>
      <c r="P1114" s="164"/>
      <c r="Q1114" s="164"/>
      <c r="R1114" s="164"/>
      <c r="S1114" s="164"/>
    </row>
    <row r="1115" spans="7:19">
      <c r="G1115" s="164"/>
      <c r="H1115" s="164"/>
      <c r="I1115" s="164"/>
      <c r="J1115" s="164"/>
      <c r="K1115" s="164"/>
      <c r="L1115" s="164"/>
      <c r="M1115" s="164"/>
      <c r="N1115" s="164"/>
      <c r="O1115" s="164"/>
      <c r="P1115" s="164"/>
      <c r="Q1115" s="164"/>
      <c r="R1115" s="164"/>
      <c r="S1115" s="164"/>
    </row>
    <row r="1116" spans="7:19">
      <c r="G1116" s="164"/>
      <c r="H1116" s="164"/>
      <c r="I1116" s="164"/>
      <c r="J1116" s="164"/>
      <c r="K1116" s="164"/>
      <c r="L1116" s="164"/>
      <c r="M1116" s="164"/>
      <c r="N1116" s="164"/>
      <c r="O1116" s="164"/>
      <c r="P1116" s="164"/>
      <c r="Q1116" s="164"/>
      <c r="R1116" s="164"/>
      <c r="S1116" s="164"/>
    </row>
    <row r="1117" spans="7:19">
      <c r="G1117" s="164"/>
      <c r="H1117" s="164"/>
      <c r="I1117" s="164"/>
      <c r="J1117" s="164"/>
      <c r="K1117" s="164"/>
      <c r="L1117" s="164"/>
      <c r="M1117" s="164"/>
      <c r="N1117" s="164"/>
      <c r="O1117" s="164"/>
      <c r="P1117" s="164"/>
      <c r="Q1117" s="164"/>
      <c r="R1117" s="164"/>
      <c r="S1117" s="164"/>
    </row>
    <row r="1118" spans="7:19">
      <c r="G1118" s="164"/>
      <c r="H1118" s="164"/>
      <c r="I1118" s="164"/>
      <c r="J1118" s="164"/>
      <c r="K1118" s="164"/>
      <c r="L1118" s="164"/>
      <c r="M1118" s="164"/>
      <c r="N1118" s="164"/>
      <c r="O1118" s="164"/>
      <c r="P1118" s="164"/>
      <c r="Q1118" s="164"/>
      <c r="R1118" s="164"/>
      <c r="S1118" s="164"/>
    </row>
    <row r="1119" spans="7:19">
      <c r="G1119" s="164"/>
      <c r="H1119" s="164"/>
      <c r="I1119" s="164"/>
      <c r="J1119" s="164"/>
      <c r="K1119" s="164"/>
      <c r="L1119" s="164"/>
      <c r="M1119" s="164"/>
      <c r="N1119" s="164"/>
      <c r="O1119" s="164"/>
      <c r="P1119" s="164"/>
      <c r="Q1119" s="164"/>
      <c r="R1119" s="164"/>
      <c r="S1119" s="164"/>
    </row>
    <row r="1120" spans="7:19">
      <c r="G1120" s="164"/>
      <c r="H1120" s="164"/>
      <c r="I1120" s="164"/>
      <c r="J1120" s="164"/>
      <c r="K1120" s="164"/>
      <c r="L1120" s="164"/>
      <c r="M1120" s="164"/>
      <c r="N1120" s="164"/>
      <c r="O1120" s="164"/>
      <c r="P1120" s="164"/>
      <c r="Q1120" s="164"/>
      <c r="R1120" s="164"/>
      <c r="S1120" s="164"/>
    </row>
    <row r="1121" spans="7:19">
      <c r="G1121" s="164"/>
      <c r="H1121" s="164"/>
      <c r="I1121" s="164"/>
      <c r="J1121" s="164"/>
      <c r="K1121" s="164"/>
      <c r="L1121" s="164"/>
      <c r="M1121" s="164"/>
      <c r="N1121" s="164"/>
      <c r="O1121" s="164"/>
      <c r="P1121" s="164"/>
      <c r="Q1121" s="164"/>
      <c r="R1121" s="164"/>
      <c r="S1121" s="164"/>
    </row>
    <row r="1122" spans="7:19">
      <c r="G1122" s="164"/>
      <c r="H1122" s="164"/>
      <c r="I1122" s="164"/>
      <c r="J1122" s="164"/>
      <c r="K1122" s="164"/>
      <c r="L1122" s="164"/>
      <c r="M1122" s="164"/>
      <c r="N1122" s="164"/>
      <c r="O1122" s="164"/>
      <c r="P1122" s="164"/>
      <c r="Q1122" s="164"/>
      <c r="R1122" s="164"/>
      <c r="S1122" s="164"/>
    </row>
    <row r="1123" spans="7:19">
      <c r="G1123" s="164"/>
      <c r="H1123" s="164"/>
      <c r="I1123" s="164"/>
      <c r="J1123" s="164"/>
      <c r="K1123" s="164"/>
      <c r="L1123" s="164"/>
      <c r="M1123" s="164"/>
      <c r="N1123" s="164"/>
      <c r="O1123" s="164"/>
      <c r="P1123" s="164"/>
      <c r="Q1123" s="164"/>
      <c r="R1123" s="164"/>
      <c r="S1123" s="164"/>
    </row>
    <row r="1124" spans="7:19">
      <c r="G1124" s="164"/>
      <c r="H1124" s="164"/>
      <c r="I1124" s="164"/>
      <c r="J1124" s="164"/>
      <c r="K1124" s="164"/>
      <c r="L1124" s="164"/>
      <c r="M1124" s="164"/>
      <c r="N1124" s="164"/>
      <c r="O1124" s="164"/>
      <c r="P1124" s="164"/>
      <c r="Q1124" s="164"/>
      <c r="R1124" s="164"/>
      <c r="S1124" s="164"/>
    </row>
    <row r="1125" spans="7:19">
      <c r="G1125" s="164"/>
      <c r="H1125" s="164"/>
      <c r="I1125" s="164"/>
      <c r="J1125" s="164"/>
      <c r="K1125" s="164"/>
      <c r="L1125" s="164"/>
      <c r="M1125" s="164"/>
      <c r="N1125" s="164"/>
      <c r="O1125" s="164"/>
      <c r="P1125" s="164"/>
      <c r="Q1125" s="164"/>
      <c r="R1125" s="164"/>
      <c r="S1125" s="164"/>
    </row>
    <row r="1126" spans="7:19">
      <c r="G1126" s="164"/>
      <c r="H1126" s="164"/>
      <c r="I1126" s="164"/>
      <c r="J1126" s="164"/>
      <c r="K1126" s="164"/>
      <c r="L1126" s="164"/>
      <c r="M1126" s="164"/>
      <c r="N1126" s="164"/>
      <c r="O1126" s="164"/>
      <c r="P1126" s="164"/>
      <c r="Q1126" s="164"/>
      <c r="R1126" s="164"/>
      <c r="S1126" s="164"/>
    </row>
    <row r="1127" spans="7:19">
      <c r="G1127" s="164"/>
      <c r="H1127" s="164"/>
      <c r="I1127" s="164"/>
      <c r="J1127" s="164"/>
      <c r="K1127" s="164"/>
      <c r="L1127" s="164"/>
      <c r="M1127" s="164"/>
      <c r="N1127" s="164"/>
      <c r="O1127" s="164"/>
      <c r="P1127" s="164"/>
      <c r="Q1127" s="164"/>
      <c r="R1127" s="164"/>
      <c r="S1127" s="164"/>
    </row>
    <row r="1128" spans="7:19">
      <c r="G1128" s="164"/>
      <c r="H1128" s="164"/>
      <c r="I1128" s="164"/>
      <c r="J1128" s="164"/>
      <c r="K1128" s="164"/>
      <c r="L1128" s="164"/>
      <c r="M1128" s="164"/>
      <c r="N1128" s="164"/>
      <c r="O1128" s="164"/>
      <c r="P1128" s="164"/>
      <c r="Q1128" s="164"/>
      <c r="R1128" s="164"/>
      <c r="S1128" s="164"/>
    </row>
    <row r="1129" spans="7:19">
      <c r="G1129" s="164"/>
      <c r="H1129" s="164"/>
      <c r="I1129" s="164"/>
      <c r="J1129" s="164"/>
      <c r="K1129" s="164"/>
      <c r="L1129" s="164"/>
      <c r="M1129" s="164"/>
      <c r="N1129" s="164"/>
      <c r="O1129" s="164"/>
      <c r="P1129" s="164"/>
      <c r="Q1129" s="164"/>
      <c r="R1129" s="164"/>
      <c r="S1129" s="164"/>
    </row>
    <row r="1130" spans="7:19">
      <c r="G1130" s="164"/>
      <c r="H1130" s="164"/>
      <c r="I1130" s="164"/>
      <c r="J1130" s="164"/>
      <c r="K1130" s="164"/>
      <c r="L1130" s="164"/>
      <c r="M1130" s="164"/>
      <c r="N1130" s="164"/>
      <c r="O1130" s="164"/>
      <c r="P1130" s="164"/>
      <c r="Q1130" s="164"/>
      <c r="R1130" s="164"/>
      <c r="S1130" s="164"/>
    </row>
    <row r="1131" spans="7:19">
      <c r="G1131" s="164"/>
      <c r="H1131" s="164"/>
      <c r="I1131" s="164"/>
      <c r="J1131" s="164"/>
      <c r="K1131" s="164"/>
      <c r="L1131" s="164"/>
      <c r="M1131" s="164"/>
      <c r="N1131" s="164"/>
      <c r="O1131" s="164"/>
      <c r="P1131" s="164"/>
      <c r="Q1131" s="164"/>
      <c r="R1131" s="164"/>
      <c r="S1131" s="164"/>
    </row>
    <row r="1132" spans="7:19">
      <c r="G1132" s="164"/>
      <c r="H1132" s="164"/>
      <c r="I1132" s="164"/>
      <c r="J1132" s="164"/>
      <c r="K1132" s="164"/>
      <c r="L1132" s="164"/>
      <c r="M1132" s="164"/>
      <c r="N1132" s="164"/>
      <c r="O1132" s="164"/>
      <c r="P1132" s="164"/>
      <c r="Q1132" s="164"/>
      <c r="R1132" s="164"/>
      <c r="S1132" s="164"/>
    </row>
    <row r="1133" spans="7:19">
      <c r="G1133" s="164"/>
      <c r="H1133" s="164"/>
      <c r="I1133" s="164"/>
      <c r="J1133" s="164"/>
      <c r="K1133" s="164"/>
      <c r="L1133" s="164"/>
      <c r="M1133" s="164"/>
      <c r="N1133" s="164"/>
      <c r="O1133" s="164"/>
      <c r="P1133" s="164"/>
      <c r="Q1133" s="164"/>
      <c r="R1133" s="164"/>
      <c r="S1133" s="164"/>
    </row>
    <row r="1134" spans="7:19">
      <c r="G1134" s="164"/>
      <c r="H1134" s="164"/>
      <c r="I1134" s="164"/>
      <c r="J1134" s="164"/>
      <c r="K1134" s="164"/>
      <c r="L1134" s="164"/>
      <c r="M1134" s="164"/>
      <c r="N1134" s="164"/>
      <c r="O1134" s="164"/>
      <c r="P1134" s="164"/>
      <c r="Q1134" s="164"/>
      <c r="R1134" s="164"/>
      <c r="S1134" s="164"/>
    </row>
    <row r="1135" spans="7:19">
      <c r="G1135" s="164"/>
      <c r="H1135" s="164"/>
      <c r="I1135" s="164"/>
      <c r="J1135" s="164"/>
      <c r="K1135" s="164"/>
      <c r="L1135" s="164"/>
      <c r="M1135" s="164"/>
      <c r="N1135" s="164"/>
      <c r="O1135" s="164"/>
      <c r="P1135" s="164"/>
      <c r="Q1135" s="164"/>
      <c r="R1135" s="164"/>
      <c r="S1135" s="164"/>
    </row>
    <row r="1136" spans="7:19">
      <c r="G1136" s="164"/>
      <c r="H1136" s="164"/>
      <c r="I1136" s="164"/>
      <c r="J1136" s="164"/>
      <c r="K1136" s="164"/>
      <c r="L1136" s="164"/>
      <c r="M1136" s="164"/>
      <c r="N1136" s="164"/>
      <c r="O1136" s="164"/>
      <c r="P1136" s="164"/>
      <c r="Q1136" s="164"/>
      <c r="R1136" s="164"/>
      <c r="S1136" s="164"/>
    </row>
    <row r="1137" spans="7:19">
      <c r="G1137" s="164"/>
      <c r="H1137" s="164"/>
      <c r="I1137" s="164"/>
      <c r="J1137" s="164"/>
      <c r="K1137" s="164"/>
      <c r="L1137" s="164"/>
      <c r="M1137" s="164"/>
      <c r="N1137" s="164"/>
      <c r="O1137" s="164"/>
      <c r="P1137" s="164"/>
      <c r="Q1137" s="164"/>
      <c r="R1137" s="164"/>
      <c r="S1137" s="164"/>
    </row>
    <row r="1138" spans="7:19">
      <c r="G1138" s="164"/>
      <c r="H1138" s="164"/>
      <c r="I1138" s="164"/>
      <c r="J1138" s="164"/>
      <c r="K1138" s="164"/>
      <c r="L1138" s="164"/>
      <c r="M1138" s="164"/>
      <c r="N1138" s="164"/>
      <c r="O1138" s="164"/>
      <c r="P1138" s="164"/>
      <c r="Q1138" s="164"/>
      <c r="R1138" s="164"/>
      <c r="S1138" s="164"/>
    </row>
    <row r="1139" spans="7:19">
      <c r="G1139" s="164"/>
      <c r="H1139" s="164"/>
      <c r="I1139" s="164"/>
      <c r="J1139" s="164"/>
      <c r="K1139" s="164"/>
      <c r="L1139" s="164"/>
      <c r="M1139" s="164"/>
      <c r="N1139" s="164"/>
      <c r="O1139" s="164"/>
      <c r="P1139" s="164"/>
      <c r="Q1139" s="164"/>
      <c r="R1139" s="164"/>
      <c r="S1139" s="164"/>
    </row>
    <row r="1140" spans="7:19">
      <c r="G1140" s="164"/>
      <c r="H1140" s="164"/>
      <c r="I1140" s="164"/>
      <c r="J1140" s="164"/>
      <c r="K1140" s="164"/>
      <c r="L1140" s="164"/>
      <c r="M1140" s="164"/>
      <c r="N1140" s="164"/>
      <c r="O1140" s="164"/>
      <c r="P1140" s="164"/>
      <c r="Q1140" s="164"/>
      <c r="R1140" s="164"/>
      <c r="S1140" s="164"/>
    </row>
    <row r="1141" spans="7:19">
      <c r="G1141" s="164"/>
      <c r="H1141" s="164"/>
      <c r="I1141" s="164"/>
      <c r="J1141" s="164"/>
      <c r="K1141" s="164"/>
      <c r="L1141" s="164"/>
      <c r="M1141" s="164"/>
      <c r="N1141" s="164"/>
      <c r="O1141" s="164"/>
      <c r="P1141" s="164"/>
      <c r="Q1141" s="164"/>
      <c r="R1141" s="164"/>
      <c r="S1141" s="164"/>
    </row>
    <row r="1142" spans="7:19">
      <c r="G1142" s="164"/>
      <c r="H1142" s="164"/>
      <c r="I1142" s="164"/>
      <c r="J1142" s="164"/>
      <c r="K1142" s="164"/>
      <c r="L1142" s="164"/>
      <c r="M1142" s="164"/>
      <c r="N1142" s="164"/>
      <c r="O1142" s="164"/>
      <c r="P1142" s="164"/>
      <c r="Q1142" s="164"/>
      <c r="R1142" s="164"/>
      <c r="S1142" s="164"/>
    </row>
    <row r="1143" spans="7:19">
      <c r="G1143" s="164"/>
      <c r="H1143" s="164"/>
      <c r="I1143" s="164"/>
      <c r="J1143" s="164"/>
      <c r="K1143" s="164"/>
      <c r="L1143" s="164"/>
      <c r="M1143" s="164"/>
      <c r="N1143" s="164"/>
      <c r="O1143" s="164"/>
      <c r="P1143" s="164"/>
      <c r="Q1143" s="164"/>
      <c r="R1143" s="164"/>
      <c r="S1143" s="164"/>
    </row>
    <row r="1144" spans="7:19">
      <c r="G1144" s="164"/>
      <c r="H1144" s="164"/>
      <c r="I1144" s="164"/>
      <c r="J1144" s="164"/>
      <c r="K1144" s="164"/>
      <c r="L1144" s="164"/>
      <c r="M1144" s="164"/>
      <c r="N1144" s="164"/>
      <c r="O1144" s="164"/>
      <c r="P1144" s="164"/>
      <c r="Q1144" s="164"/>
      <c r="R1144" s="164"/>
      <c r="S1144" s="164"/>
    </row>
    <row r="1145" spans="7:19">
      <c r="G1145" s="164"/>
      <c r="H1145" s="164"/>
      <c r="I1145" s="164"/>
      <c r="J1145" s="164"/>
      <c r="K1145" s="164"/>
      <c r="L1145" s="164"/>
      <c r="M1145" s="164"/>
      <c r="N1145" s="164"/>
      <c r="O1145" s="164"/>
      <c r="P1145" s="164"/>
      <c r="Q1145" s="164"/>
      <c r="R1145" s="164"/>
      <c r="S1145" s="164"/>
    </row>
    <row r="1146" spans="7:19">
      <c r="G1146" s="164"/>
      <c r="H1146" s="164"/>
      <c r="I1146" s="164"/>
      <c r="J1146" s="164"/>
      <c r="K1146" s="164"/>
      <c r="L1146" s="164"/>
      <c r="M1146" s="164"/>
      <c r="N1146" s="164"/>
      <c r="O1146" s="164"/>
      <c r="P1146" s="164"/>
      <c r="Q1146" s="164"/>
      <c r="R1146" s="164"/>
      <c r="S1146" s="164"/>
    </row>
    <row r="1147" spans="7:19">
      <c r="G1147" s="164"/>
      <c r="H1147" s="164"/>
      <c r="I1147" s="164"/>
      <c r="J1147" s="164"/>
      <c r="K1147" s="164"/>
      <c r="L1147" s="164"/>
      <c r="M1147" s="164"/>
      <c r="N1147" s="164"/>
      <c r="O1147" s="164"/>
      <c r="P1147" s="164"/>
      <c r="Q1147" s="164"/>
      <c r="R1147" s="164"/>
      <c r="S1147" s="164"/>
    </row>
    <row r="1148" spans="7:19">
      <c r="G1148" s="164"/>
      <c r="H1148" s="164"/>
      <c r="I1148" s="164"/>
      <c r="J1148" s="164"/>
      <c r="K1148" s="164"/>
      <c r="L1148" s="164"/>
      <c r="M1148" s="164"/>
      <c r="N1148" s="164"/>
      <c r="O1148" s="164"/>
      <c r="P1148" s="164"/>
      <c r="Q1148" s="164"/>
      <c r="R1148" s="164"/>
      <c r="S1148" s="164"/>
    </row>
    <row r="1149" spans="7:19">
      <c r="G1149" s="164"/>
      <c r="H1149" s="164"/>
      <c r="I1149" s="164"/>
      <c r="J1149" s="164"/>
      <c r="K1149" s="164"/>
      <c r="L1149" s="164"/>
      <c r="M1149" s="164"/>
      <c r="N1149" s="164"/>
      <c r="O1149" s="164"/>
      <c r="P1149" s="164"/>
      <c r="Q1149" s="164"/>
      <c r="R1149" s="164"/>
      <c r="S1149" s="164"/>
    </row>
    <row r="1150" spans="7:19">
      <c r="G1150" s="164"/>
      <c r="H1150" s="164"/>
      <c r="I1150" s="164"/>
      <c r="J1150" s="164"/>
      <c r="K1150" s="164"/>
      <c r="L1150" s="164"/>
      <c r="M1150" s="164"/>
      <c r="N1150" s="164"/>
      <c r="O1150" s="164"/>
      <c r="P1150" s="164"/>
      <c r="Q1150" s="164"/>
      <c r="R1150" s="164"/>
      <c r="S1150" s="164"/>
    </row>
    <row r="1151" spans="7:19">
      <c r="G1151" s="164"/>
      <c r="H1151" s="164"/>
      <c r="I1151" s="164"/>
      <c r="J1151" s="164"/>
      <c r="K1151" s="164"/>
      <c r="L1151" s="164"/>
      <c r="M1151" s="164"/>
      <c r="N1151" s="164"/>
      <c r="O1151" s="164"/>
      <c r="P1151" s="164"/>
      <c r="Q1151" s="164"/>
      <c r="R1151" s="164"/>
      <c r="S1151" s="164"/>
    </row>
    <row r="1152" spans="7:19">
      <c r="G1152" s="164"/>
      <c r="H1152" s="164"/>
      <c r="I1152" s="164"/>
      <c r="J1152" s="164"/>
      <c r="K1152" s="164"/>
      <c r="L1152" s="164"/>
      <c r="M1152" s="164"/>
      <c r="N1152" s="164"/>
      <c r="O1152" s="164"/>
      <c r="P1152" s="164"/>
      <c r="Q1152" s="164"/>
      <c r="R1152" s="164"/>
      <c r="S1152" s="164"/>
    </row>
    <row r="1153" spans="7:19">
      <c r="G1153" s="164"/>
      <c r="H1153" s="164"/>
      <c r="I1153" s="164"/>
      <c r="J1153" s="164"/>
      <c r="K1153" s="164"/>
      <c r="L1153" s="164"/>
      <c r="M1153" s="164"/>
      <c r="N1153" s="164"/>
      <c r="O1153" s="164"/>
      <c r="P1153" s="164"/>
      <c r="Q1153" s="164"/>
      <c r="R1153" s="164"/>
      <c r="S1153" s="164"/>
    </row>
    <row r="1154" spans="7:19">
      <c r="G1154" s="164"/>
      <c r="H1154" s="164"/>
      <c r="I1154" s="164"/>
      <c r="J1154" s="164"/>
      <c r="K1154" s="164"/>
      <c r="L1154" s="164"/>
      <c r="M1154" s="164"/>
      <c r="N1154" s="164"/>
      <c r="O1154" s="164"/>
      <c r="P1154" s="164"/>
      <c r="Q1154" s="164"/>
      <c r="R1154" s="164"/>
      <c r="S1154" s="164"/>
    </row>
    <row r="1155" spans="7:19">
      <c r="G1155" s="164"/>
      <c r="H1155" s="164"/>
      <c r="I1155" s="164"/>
      <c r="J1155" s="164"/>
      <c r="K1155" s="164"/>
      <c r="L1155" s="164"/>
      <c r="M1155" s="164"/>
      <c r="N1155" s="164"/>
      <c r="O1155" s="164"/>
      <c r="P1155" s="164"/>
      <c r="Q1155" s="164"/>
      <c r="R1155" s="164"/>
      <c r="S1155" s="164"/>
    </row>
    <row r="1156" spans="7:19">
      <c r="G1156" s="164"/>
      <c r="H1156" s="164"/>
      <c r="I1156" s="164"/>
      <c r="J1156" s="164"/>
      <c r="K1156" s="164"/>
      <c r="L1156" s="164"/>
      <c r="M1156" s="164"/>
      <c r="N1156" s="164"/>
      <c r="O1156" s="164"/>
      <c r="P1156" s="164"/>
      <c r="Q1156" s="164"/>
      <c r="R1156" s="164"/>
      <c r="S1156" s="164"/>
    </row>
    <row r="1157" spans="7:19">
      <c r="G1157" s="164"/>
      <c r="H1157" s="164"/>
      <c r="I1157" s="164"/>
      <c r="J1157" s="164"/>
      <c r="K1157" s="164"/>
      <c r="L1157" s="164"/>
      <c r="M1157" s="164"/>
      <c r="N1157" s="164"/>
      <c r="O1157" s="164"/>
      <c r="P1157" s="164"/>
      <c r="Q1157" s="164"/>
      <c r="R1157" s="164"/>
      <c r="S1157" s="164"/>
    </row>
    <row r="1158" spans="7:19">
      <c r="G1158" s="164"/>
      <c r="H1158" s="164"/>
      <c r="I1158" s="164"/>
      <c r="J1158" s="164"/>
      <c r="K1158" s="164"/>
      <c r="L1158" s="164"/>
      <c r="M1158" s="164"/>
      <c r="N1158" s="164"/>
      <c r="O1158" s="164"/>
      <c r="P1158" s="164"/>
      <c r="Q1158" s="164"/>
      <c r="R1158" s="164"/>
      <c r="S1158" s="164"/>
    </row>
    <row r="1159" spans="7:19">
      <c r="G1159" s="164"/>
      <c r="H1159" s="164"/>
      <c r="I1159" s="164"/>
      <c r="J1159" s="164"/>
      <c r="K1159" s="164"/>
      <c r="L1159" s="164"/>
      <c r="M1159" s="164"/>
      <c r="N1159" s="164"/>
      <c r="O1159" s="164"/>
      <c r="P1159" s="164"/>
      <c r="Q1159" s="164"/>
      <c r="R1159" s="164"/>
      <c r="S1159" s="164"/>
    </row>
    <row r="1160" spans="7:19">
      <c r="G1160" s="164"/>
      <c r="H1160" s="164"/>
      <c r="I1160" s="164"/>
      <c r="J1160" s="164"/>
      <c r="K1160" s="164"/>
      <c r="L1160" s="164"/>
      <c r="M1160" s="164"/>
      <c r="N1160" s="164"/>
      <c r="O1160" s="164"/>
      <c r="P1160" s="164"/>
      <c r="Q1160" s="164"/>
      <c r="R1160" s="164"/>
      <c r="S1160" s="164"/>
    </row>
    <row r="1161" spans="7:19">
      <c r="G1161" s="164"/>
      <c r="H1161" s="164"/>
      <c r="I1161" s="164"/>
      <c r="J1161" s="164"/>
      <c r="K1161" s="164"/>
      <c r="L1161" s="164"/>
      <c r="M1161" s="164"/>
      <c r="N1161" s="164"/>
      <c r="O1161" s="164"/>
      <c r="P1161" s="164"/>
      <c r="Q1161" s="164"/>
      <c r="R1161" s="164"/>
      <c r="S1161" s="164"/>
    </row>
    <row r="1162" spans="7:19">
      <c r="G1162" s="164"/>
      <c r="H1162" s="164"/>
      <c r="I1162" s="164"/>
      <c r="J1162" s="164"/>
      <c r="K1162" s="164"/>
      <c r="L1162" s="164"/>
      <c r="M1162" s="164"/>
      <c r="N1162" s="164"/>
      <c r="O1162" s="164"/>
      <c r="P1162" s="164"/>
      <c r="Q1162" s="164"/>
      <c r="R1162" s="164"/>
      <c r="S1162" s="164"/>
    </row>
    <row r="1163" spans="7:19">
      <c r="G1163" s="164"/>
      <c r="H1163" s="164"/>
      <c r="I1163" s="164"/>
      <c r="J1163" s="164"/>
      <c r="K1163" s="164"/>
      <c r="L1163" s="164"/>
      <c r="M1163" s="164"/>
      <c r="N1163" s="164"/>
      <c r="O1163" s="164"/>
      <c r="P1163" s="164"/>
      <c r="Q1163" s="164"/>
      <c r="R1163" s="164"/>
      <c r="S1163" s="164"/>
    </row>
    <row r="1164" spans="7:19">
      <c r="G1164" s="164"/>
      <c r="H1164" s="164"/>
      <c r="I1164" s="164"/>
      <c r="J1164" s="164"/>
      <c r="K1164" s="164"/>
      <c r="L1164" s="164"/>
      <c r="M1164" s="164"/>
      <c r="N1164" s="164"/>
      <c r="O1164" s="164"/>
      <c r="P1164" s="164"/>
      <c r="Q1164" s="164"/>
      <c r="R1164" s="164"/>
      <c r="S1164" s="164"/>
    </row>
    <row r="1165" spans="7:19">
      <c r="G1165" s="164"/>
      <c r="H1165" s="164"/>
      <c r="I1165" s="164"/>
      <c r="J1165" s="164"/>
      <c r="K1165" s="164"/>
      <c r="L1165" s="164"/>
      <c r="M1165" s="164"/>
      <c r="N1165" s="164"/>
      <c r="O1165" s="164"/>
      <c r="P1165" s="164"/>
      <c r="Q1165" s="164"/>
      <c r="R1165" s="164"/>
      <c r="S1165" s="164"/>
    </row>
    <row r="1166" spans="7:19">
      <c r="G1166" s="164"/>
      <c r="H1166" s="164"/>
      <c r="I1166" s="164"/>
      <c r="J1166" s="164"/>
      <c r="K1166" s="164"/>
      <c r="L1166" s="164"/>
      <c r="M1166" s="164"/>
      <c r="N1166" s="164"/>
      <c r="O1166" s="164"/>
      <c r="P1166" s="164"/>
      <c r="Q1166" s="164"/>
      <c r="R1166" s="164"/>
      <c r="S1166" s="164"/>
    </row>
    <row r="1167" spans="7:19">
      <c r="G1167" s="164"/>
      <c r="H1167" s="164"/>
      <c r="I1167" s="164"/>
      <c r="J1167" s="164"/>
      <c r="K1167" s="164"/>
      <c r="L1167" s="164"/>
      <c r="M1167" s="164"/>
      <c r="N1167" s="164"/>
      <c r="O1167" s="164"/>
      <c r="P1167" s="164"/>
      <c r="Q1167" s="164"/>
      <c r="R1167" s="164"/>
      <c r="S1167" s="164"/>
    </row>
    <row r="1168" spans="7:19">
      <c r="G1168" s="164"/>
      <c r="H1168" s="164"/>
      <c r="I1168" s="164"/>
      <c r="J1168" s="164"/>
      <c r="K1168" s="164"/>
      <c r="L1168" s="164"/>
      <c r="M1168" s="164"/>
      <c r="N1168" s="164"/>
      <c r="O1168" s="164"/>
      <c r="P1168" s="164"/>
      <c r="Q1168" s="164"/>
      <c r="R1168" s="164"/>
      <c r="S1168" s="164"/>
    </row>
    <row r="1169" spans="7:19">
      <c r="G1169" s="164"/>
      <c r="H1169" s="164"/>
      <c r="I1169" s="164"/>
      <c r="J1169" s="164"/>
      <c r="K1169" s="164"/>
      <c r="L1169" s="164"/>
      <c r="M1169" s="164"/>
      <c r="N1169" s="164"/>
      <c r="O1169" s="164"/>
      <c r="P1169" s="164"/>
      <c r="Q1169" s="164"/>
      <c r="R1169" s="164"/>
      <c r="S1169" s="164"/>
    </row>
    <row r="1170" spans="7:19">
      <c r="G1170" s="164"/>
      <c r="H1170" s="164"/>
      <c r="I1170" s="164"/>
      <c r="J1170" s="164"/>
      <c r="K1170" s="164"/>
      <c r="L1170" s="164"/>
      <c r="M1170" s="164"/>
      <c r="N1170" s="164"/>
      <c r="O1170" s="164"/>
      <c r="P1170" s="164"/>
      <c r="Q1170" s="164"/>
      <c r="R1170" s="164"/>
      <c r="S1170" s="164"/>
    </row>
    <row r="1171" spans="7:19">
      <c r="G1171" s="164"/>
      <c r="H1171" s="164"/>
      <c r="I1171" s="164"/>
      <c r="J1171" s="164"/>
      <c r="K1171" s="164"/>
      <c r="L1171" s="164"/>
      <c r="M1171" s="164"/>
      <c r="N1171" s="164"/>
      <c r="O1171" s="164"/>
      <c r="P1171" s="164"/>
      <c r="Q1171" s="164"/>
      <c r="R1171" s="164"/>
      <c r="S1171" s="164"/>
    </row>
    <row r="1172" spans="7:19">
      <c r="G1172" s="164"/>
      <c r="H1172" s="164"/>
      <c r="I1172" s="164"/>
      <c r="J1172" s="164"/>
      <c r="K1172" s="164"/>
      <c r="L1172" s="164"/>
      <c r="M1172" s="164"/>
      <c r="N1172" s="164"/>
      <c r="O1172" s="164"/>
      <c r="P1172" s="164"/>
      <c r="Q1172" s="164"/>
      <c r="R1172" s="164"/>
      <c r="S1172" s="164"/>
    </row>
    <row r="1173" spans="7:19">
      <c r="G1173" s="164"/>
      <c r="H1173" s="164"/>
      <c r="I1173" s="164"/>
      <c r="J1173" s="164"/>
      <c r="K1173" s="164"/>
      <c r="L1173" s="164"/>
      <c r="M1173" s="164"/>
      <c r="N1173" s="164"/>
      <c r="O1173" s="164"/>
      <c r="P1173" s="164"/>
      <c r="Q1173" s="164"/>
      <c r="R1173" s="164"/>
      <c r="S1173" s="164"/>
    </row>
    <row r="1174" spans="7:19">
      <c r="G1174" s="164"/>
      <c r="H1174" s="164"/>
      <c r="I1174" s="164"/>
      <c r="J1174" s="164"/>
      <c r="K1174" s="164"/>
      <c r="L1174" s="164"/>
      <c r="M1174" s="164"/>
      <c r="N1174" s="164"/>
      <c r="O1174" s="164"/>
      <c r="P1174" s="164"/>
      <c r="Q1174" s="164"/>
      <c r="R1174" s="164"/>
      <c r="S1174" s="164"/>
    </row>
    <row r="1175" spans="7:19">
      <c r="G1175" s="164"/>
      <c r="H1175" s="164"/>
      <c r="I1175" s="164"/>
      <c r="J1175" s="164"/>
      <c r="K1175" s="164"/>
      <c r="L1175" s="164"/>
      <c r="M1175" s="164"/>
      <c r="N1175" s="164"/>
      <c r="O1175" s="164"/>
      <c r="P1175" s="164"/>
      <c r="Q1175" s="164"/>
      <c r="R1175" s="164"/>
      <c r="S1175" s="164"/>
    </row>
    <row r="1176" spans="7:19">
      <c r="G1176" s="164"/>
      <c r="H1176" s="164"/>
      <c r="I1176" s="164"/>
      <c r="J1176" s="164"/>
      <c r="K1176" s="164"/>
      <c r="L1176" s="164"/>
      <c r="M1176" s="164"/>
      <c r="N1176" s="164"/>
      <c r="O1176" s="164"/>
      <c r="P1176" s="164"/>
      <c r="Q1176" s="164"/>
      <c r="R1176" s="164"/>
      <c r="S1176" s="164"/>
    </row>
    <row r="1177" spans="7:19">
      <c r="G1177" s="164"/>
      <c r="H1177" s="164"/>
      <c r="I1177" s="164"/>
      <c r="J1177" s="164"/>
      <c r="K1177" s="164"/>
      <c r="L1177" s="164"/>
      <c r="M1177" s="164"/>
      <c r="N1177" s="164"/>
      <c r="O1177" s="164"/>
      <c r="P1177" s="164"/>
      <c r="Q1177" s="164"/>
      <c r="R1177" s="164"/>
      <c r="S1177" s="164"/>
    </row>
    <row r="1178" spans="7:19">
      <c r="G1178" s="164"/>
      <c r="H1178" s="164"/>
      <c r="I1178" s="164"/>
      <c r="J1178" s="164"/>
      <c r="K1178" s="164"/>
      <c r="L1178" s="164"/>
      <c r="M1178" s="164"/>
      <c r="N1178" s="164"/>
      <c r="O1178" s="164"/>
      <c r="P1178" s="164"/>
      <c r="Q1178" s="164"/>
      <c r="R1178" s="164"/>
      <c r="S1178" s="164"/>
    </row>
    <row r="1179" spans="7:19">
      <c r="G1179" s="164"/>
      <c r="H1179" s="164"/>
      <c r="I1179" s="164"/>
      <c r="J1179" s="164"/>
      <c r="K1179" s="164"/>
      <c r="L1179" s="164"/>
      <c r="M1179" s="164"/>
      <c r="N1179" s="164"/>
      <c r="O1179" s="164"/>
      <c r="P1179" s="164"/>
      <c r="Q1179" s="164"/>
      <c r="R1179" s="164"/>
      <c r="S1179" s="164"/>
    </row>
    <row r="1180" spans="7:19">
      <c r="G1180" s="164"/>
      <c r="H1180" s="164"/>
      <c r="I1180" s="164"/>
      <c r="J1180" s="164"/>
      <c r="K1180" s="164"/>
      <c r="L1180" s="164"/>
      <c r="M1180" s="164"/>
      <c r="N1180" s="164"/>
      <c r="O1180" s="164"/>
      <c r="P1180" s="164"/>
      <c r="Q1180" s="164"/>
      <c r="R1180" s="164"/>
      <c r="S1180" s="164"/>
    </row>
    <row r="1181" spans="7:19">
      <c r="G1181" s="164"/>
      <c r="H1181" s="164"/>
      <c r="I1181" s="164"/>
      <c r="J1181" s="164"/>
      <c r="K1181" s="164"/>
      <c r="L1181" s="164"/>
      <c r="M1181" s="164"/>
      <c r="N1181" s="164"/>
      <c r="O1181" s="164"/>
      <c r="P1181" s="164"/>
      <c r="Q1181" s="164"/>
      <c r="R1181" s="164"/>
      <c r="S1181" s="164"/>
    </row>
    <row r="1182" spans="7:19">
      <c r="G1182" s="164"/>
      <c r="H1182" s="164"/>
      <c r="I1182" s="164"/>
      <c r="J1182" s="164"/>
      <c r="K1182" s="164"/>
      <c r="L1182" s="164"/>
      <c r="M1182" s="164"/>
      <c r="N1182" s="164"/>
      <c r="O1182" s="164"/>
      <c r="P1182" s="164"/>
      <c r="Q1182" s="164"/>
      <c r="R1182" s="164"/>
      <c r="S1182" s="164"/>
    </row>
    <row r="1183" spans="7:19">
      <c r="G1183" s="164"/>
      <c r="H1183" s="164"/>
      <c r="I1183" s="164"/>
      <c r="J1183" s="164"/>
      <c r="K1183" s="164"/>
      <c r="L1183" s="164"/>
      <c r="M1183" s="164"/>
      <c r="N1183" s="164"/>
      <c r="O1183" s="164"/>
      <c r="P1183" s="164"/>
      <c r="Q1183" s="164"/>
      <c r="R1183" s="164"/>
      <c r="S1183" s="164"/>
    </row>
    <row r="1184" spans="7:19">
      <c r="G1184" s="164"/>
      <c r="H1184" s="164"/>
      <c r="I1184" s="164"/>
      <c r="J1184" s="164"/>
      <c r="K1184" s="164"/>
      <c r="L1184" s="164"/>
      <c r="M1184" s="164"/>
      <c r="N1184" s="164"/>
      <c r="O1184" s="164"/>
      <c r="P1184" s="164"/>
      <c r="Q1184" s="164"/>
      <c r="R1184" s="164"/>
      <c r="S1184" s="164"/>
    </row>
    <row r="1185" spans="7:19">
      <c r="G1185" s="164"/>
      <c r="H1185" s="164"/>
      <c r="I1185" s="164"/>
      <c r="J1185" s="164"/>
      <c r="K1185" s="164"/>
      <c r="L1185" s="164"/>
      <c r="M1185" s="164"/>
      <c r="N1185" s="164"/>
      <c r="O1185" s="164"/>
      <c r="P1185" s="164"/>
      <c r="Q1185" s="164"/>
      <c r="R1185" s="164"/>
      <c r="S1185" s="164"/>
    </row>
    <row r="1186" spans="7:19">
      <c r="G1186" s="164"/>
      <c r="H1186" s="164"/>
      <c r="I1186" s="164"/>
      <c r="J1186" s="164"/>
      <c r="K1186" s="164"/>
      <c r="L1186" s="164"/>
      <c r="M1186" s="164"/>
      <c r="N1186" s="164"/>
      <c r="O1186" s="164"/>
      <c r="P1186" s="164"/>
      <c r="Q1186" s="164"/>
      <c r="R1186" s="164"/>
      <c r="S1186" s="164"/>
    </row>
    <row r="1187" spans="7:19">
      <c r="G1187" s="164"/>
      <c r="H1187" s="164"/>
      <c r="I1187" s="164"/>
      <c r="J1187" s="164"/>
      <c r="K1187" s="164"/>
      <c r="L1187" s="164"/>
      <c r="M1187" s="164"/>
      <c r="N1187" s="164"/>
      <c r="O1187" s="164"/>
      <c r="P1187" s="164"/>
      <c r="Q1187" s="164"/>
      <c r="R1187" s="164"/>
      <c r="S1187" s="164"/>
    </row>
    <row r="1188" spans="7:19">
      <c r="G1188" s="164"/>
      <c r="H1188" s="164"/>
      <c r="I1188" s="164"/>
      <c r="J1188" s="164"/>
      <c r="K1188" s="164"/>
      <c r="L1188" s="164"/>
      <c r="M1188" s="164"/>
      <c r="N1188" s="164"/>
      <c r="O1188" s="164"/>
      <c r="P1188" s="164"/>
      <c r="Q1188" s="164"/>
      <c r="R1188" s="164"/>
      <c r="S1188" s="164"/>
    </row>
    <row r="1189" spans="7:19">
      <c r="G1189" s="164"/>
      <c r="H1189" s="164"/>
      <c r="I1189" s="164"/>
      <c r="J1189" s="164"/>
      <c r="K1189" s="164"/>
      <c r="L1189" s="164"/>
      <c r="M1189" s="164"/>
      <c r="N1189" s="164"/>
      <c r="O1189" s="164"/>
      <c r="P1189" s="164"/>
      <c r="Q1189" s="164"/>
      <c r="R1189" s="164"/>
      <c r="S1189" s="164"/>
    </row>
    <row r="1190" spans="7:19">
      <c r="G1190" s="164"/>
      <c r="H1190" s="164"/>
      <c r="I1190" s="164"/>
      <c r="J1190" s="164"/>
      <c r="K1190" s="164"/>
      <c r="L1190" s="164"/>
      <c r="M1190" s="164"/>
      <c r="N1190" s="164"/>
      <c r="O1190" s="164"/>
      <c r="P1190" s="164"/>
      <c r="Q1190" s="164"/>
      <c r="R1190" s="164"/>
      <c r="S1190" s="164"/>
    </row>
    <row r="1191" spans="7:19">
      <c r="G1191" s="164"/>
      <c r="H1191" s="164"/>
      <c r="I1191" s="164"/>
      <c r="J1191" s="164"/>
      <c r="K1191" s="164"/>
      <c r="L1191" s="164"/>
      <c r="M1191" s="164"/>
      <c r="N1191" s="164"/>
      <c r="O1191" s="164"/>
      <c r="P1191" s="164"/>
      <c r="Q1191" s="164"/>
      <c r="R1191" s="164"/>
      <c r="S1191" s="164"/>
    </row>
    <row r="1192" spans="7:19">
      <c r="G1192" s="164"/>
      <c r="H1192" s="164"/>
      <c r="I1192" s="164"/>
      <c r="J1192" s="164"/>
      <c r="K1192" s="164"/>
      <c r="L1192" s="164"/>
      <c r="M1192" s="164"/>
      <c r="N1192" s="164"/>
      <c r="O1192" s="164"/>
      <c r="P1192" s="164"/>
      <c r="Q1192" s="164"/>
      <c r="R1192" s="164"/>
      <c r="S1192" s="164"/>
    </row>
    <row r="1193" spans="7:19">
      <c r="G1193" s="164"/>
      <c r="H1193" s="164"/>
      <c r="I1193" s="164"/>
      <c r="J1193" s="164"/>
      <c r="K1193" s="164"/>
      <c r="L1193" s="164"/>
      <c r="M1193" s="164"/>
      <c r="N1193" s="164"/>
      <c r="O1193" s="164"/>
      <c r="P1193" s="164"/>
      <c r="Q1193" s="164"/>
      <c r="R1193" s="164"/>
      <c r="S1193" s="164"/>
    </row>
    <row r="1194" spans="7:19">
      <c r="G1194" s="164"/>
      <c r="H1194" s="164"/>
      <c r="I1194" s="164"/>
      <c r="J1194" s="164"/>
      <c r="K1194" s="164"/>
      <c r="L1194" s="164"/>
      <c r="M1194" s="164"/>
      <c r="N1194" s="164"/>
      <c r="O1194" s="164"/>
      <c r="P1194" s="164"/>
      <c r="Q1194" s="164"/>
      <c r="R1194" s="164"/>
      <c r="S1194" s="164"/>
    </row>
    <row r="1195" spans="7:19">
      <c r="G1195" s="164"/>
      <c r="H1195" s="164"/>
      <c r="I1195" s="164"/>
      <c r="J1195" s="164"/>
      <c r="K1195" s="164"/>
      <c r="L1195" s="164"/>
      <c r="M1195" s="164"/>
      <c r="N1195" s="164"/>
      <c r="O1195" s="164"/>
      <c r="P1195" s="164"/>
      <c r="Q1195" s="164"/>
      <c r="R1195" s="164"/>
      <c r="S1195" s="164"/>
    </row>
    <row r="1196" spans="7:19">
      <c r="G1196" s="164"/>
      <c r="H1196" s="164"/>
      <c r="I1196" s="164"/>
      <c r="J1196" s="164"/>
      <c r="K1196" s="164"/>
      <c r="L1196" s="164"/>
      <c r="M1196" s="164"/>
      <c r="N1196" s="164"/>
      <c r="O1196" s="164"/>
      <c r="P1196" s="164"/>
      <c r="Q1196" s="164"/>
      <c r="R1196" s="164"/>
      <c r="S1196" s="164"/>
    </row>
    <row r="1197" spans="7:19">
      <c r="G1197" s="164"/>
      <c r="H1197" s="164"/>
      <c r="I1197" s="164"/>
      <c r="J1197" s="164"/>
      <c r="K1197" s="164"/>
      <c r="L1197" s="164"/>
      <c r="M1197" s="164"/>
      <c r="N1197" s="164"/>
      <c r="O1197" s="164"/>
      <c r="P1197" s="164"/>
      <c r="Q1197" s="164"/>
      <c r="R1197" s="164"/>
      <c r="S1197" s="164"/>
    </row>
    <row r="1198" spans="7:19">
      <c r="G1198" s="164"/>
      <c r="H1198" s="164"/>
      <c r="I1198" s="164"/>
      <c r="J1198" s="164"/>
      <c r="K1198" s="164"/>
      <c r="L1198" s="164"/>
      <c r="M1198" s="164"/>
      <c r="N1198" s="164"/>
      <c r="O1198" s="164"/>
      <c r="P1198" s="164"/>
      <c r="Q1198" s="164"/>
      <c r="R1198" s="164"/>
      <c r="S1198" s="164"/>
    </row>
    <row r="1199" spans="7:19">
      <c r="G1199" s="164"/>
      <c r="H1199" s="164"/>
      <c r="I1199" s="164"/>
      <c r="J1199" s="164"/>
      <c r="K1199" s="164"/>
      <c r="L1199" s="164"/>
      <c r="M1199" s="164"/>
      <c r="N1199" s="164"/>
      <c r="O1199" s="164"/>
      <c r="P1199" s="164"/>
      <c r="Q1199" s="164"/>
      <c r="R1199" s="164"/>
      <c r="S1199" s="164"/>
    </row>
    <row r="1200" spans="7:19">
      <c r="G1200" s="164"/>
      <c r="H1200" s="164"/>
      <c r="I1200" s="164"/>
      <c r="J1200" s="164"/>
      <c r="K1200" s="164"/>
      <c r="L1200" s="164"/>
      <c r="M1200" s="164"/>
      <c r="N1200" s="164"/>
      <c r="O1200" s="164"/>
      <c r="P1200" s="164"/>
      <c r="Q1200" s="164"/>
      <c r="R1200" s="164"/>
      <c r="S1200" s="164"/>
    </row>
    <row r="1201" spans="7:19">
      <c r="G1201" s="164"/>
      <c r="H1201" s="164"/>
      <c r="I1201" s="164"/>
      <c r="J1201" s="164"/>
      <c r="K1201" s="164"/>
      <c r="L1201" s="164"/>
      <c r="M1201" s="164"/>
      <c r="N1201" s="164"/>
      <c r="O1201" s="164"/>
      <c r="P1201" s="164"/>
      <c r="Q1201" s="164"/>
      <c r="R1201" s="164"/>
      <c r="S1201" s="164"/>
    </row>
    <row r="1202" spans="7:19">
      <c r="G1202" s="164"/>
      <c r="H1202" s="164"/>
      <c r="I1202" s="164"/>
      <c r="J1202" s="164"/>
      <c r="K1202" s="164"/>
      <c r="L1202" s="164"/>
      <c r="M1202" s="164"/>
      <c r="N1202" s="164"/>
      <c r="O1202" s="164"/>
      <c r="P1202" s="164"/>
      <c r="Q1202" s="164"/>
      <c r="R1202" s="164"/>
      <c r="S1202" s="164"/>
    </row>
    <row r="1203" spans="7:19">
      <c r="G1203" s="164"/>
      <c r="H1203" s="164"/>
      <c r="I1203" s="164"/>
      <c r="J1203" s="164"/>
      <c r="K1203" s="164"/>
      <c r="L1203" s="164"/>
      <c r="M1203" s="164"/>
      <c r="N1203" s="164"/>
      <c r="O1203" s="164"/>
      <c r="P1203" s="164"/>
      <c r="Q1203" s="164"/>
      <c r="R1203" s="164"/>
      <c r="S1203" s="164"/>
    </row>
    <row r="1204" spans="7:19">
      <c r="G1204" s="164"/>
      <c r="H1204" s="164"/>
      <c r="I1204" s="164"/>
      <c r="J1204" s="164"/>
      <c r="K1204" s="164"/>
      <c r="L1204" s="164"/>
      <c r="M1204" s="164"/>
      <c r="N1204" s="164"/>
      <c r="O1204" s="164"/>
      <c r="P1204" s="164"/>
      <c r="Q1204" s="164"/>
      <c r="R1204" s="164"/>
      <c r="S1204" s="164"/>
    </row>
    <row r="1205" spans="7:19">
      <c r="G1205" s="164"/>
      <c r="H1205" s="164"/>
      <c r="I1205" s="164"/>
      <c r="J1205" s="164"/>
      <c r="K1205" s="164"/>
      <c r="L1205" s="164"/>
      <c r="M1205" s="164"/>
      <c r="N1205" s="164"/>
      <c r="O1205" s="164"/>
      <c r="P1205" s="164"/>
      <c r="Q1205" s="164"/>
      <c r="R1205" s="164"/>
      <c r="S1205" s="164"/>
    </row>
    <row r="1206" spans="7:19">
      <c r="G1206" s="164"/>
      <c r="H1206" s="164"/>
      <c r="I1206" s="164"/>
      <c r="J1206" s="164"/>
      <c r="K1206" s="164"/>
      <c r="L1206" s="164"/>
      <c r="M1206" s="164"/>
      <c r="N1206" s="164"/>
      <c r="O1206" s="164"/>
      <c r="P1206" s="164"/>
      <c r="Q1206" s="164"/>
      <c r="R1206" s="164"/>
      <c r="S1206" s="164"/>
    </row>
    <row r="1207" spans="7:19">
      <c r="G1207" s="164"/>
      <c r="H1207" s="164"/>
      <c r="I1207" s="164"/>
      <c r="J1207" s="164"/>
      <c r="K1207" s="164"/>
      <c r="L1207" s="164"/>
      <c r="M1207" s="164"/>
      <c r="N1207" s="164"/>
      <c r="O1207" s="164"/>
      <c r="P1207" s="164"/>
      <c r="Q1207" s="164"/>
      <c r="R1207" s="164"/>
      <c r="S1207" s="164"/>
    </row>
    <row r="1208" spans="7:19">
      <c r="G1208" s="164"/>
      <c r="H1208" s="164"/>
      <c r="I1208" s="164"/>
      <c r="J1208" s="164"/>
      <c r="K1208" s="164"/>
      <c r="L1208" s="164"/>
      <c r="M1208" s="164"/>
      <c r="N1208" s="164"/>
      <c r="O1208" s="164"/>
      <c r="P1208" s="164"/>
      <c r="Q1208" s="164"/>
      <c r="R1208" s="164"/>
      <c r="S1208" s="164"/>
    </row>
    <row r="1209" spans="7:19">
      <c r="G1209" s="164"/>
      <c r="H1209" s="164"/>
      <c r="I1209" s="164"/>
      <c r="J1209" s="164"/>
      <c r="K1209" s="164"/>
      <c r="L1209" s="164"/>
      <c r="M1209" s="164"/>
      <c r="N1209" s="164"/>
      <c r="O1209" s="164"/>
      <c r="P1209" s="164"/>
      <c r="Q1209" s="164"/>
      <c r="R1209" s="164"/>
      <c r="S1209" s="164"/>
    </row>
    <row r="1210" spans="7:19">
      <c r="G1210" s="164"/>
      <c r="H1210" s="164"/>
      <c r="I1210" s="164"/>
      <c r="J1210" s="164"/>
      <c r="K1210" s="164"/>
      <c r="L1210" s="164"/>
      <c r="M1210" s="164"/>
      <c r="N1210" s="164"/>
      <c r="O1210" s="164"/>
      <c r="P1210" s="164"/>
      <c r="Q1210" s="164"/>
      <c r="R1210" s="164"/>
      <c r="S1210" s="164"/>
    </row>
    <row r="1211" spans="7:19">
      <c r="G1211" s="164"/>
      <c r="H1211" s="164"/>
      <c r="I1211" s="164"/>
      <c r="J1211" s="164"/>
      <c r="K1211" s="164"/>
      <c r="L1211" s="164"/>
      <c r="M1211" s="164"/>
      <c r="N1211" s="164"/>
      <c r="O1211" s="164"/>
      <c r="P1211" s="164"/>
      <c r="Q1211" s="164"/>
      <c r="R1211" s="164"/>
      <c r="S1211" s="164"/>
    </row>
    <row r="1212" spans="7:19">
      <c r="G1212" s="164"/>
      <c r="H1212" s="164"/>
      <c r="I1212" s="164"/>
      <c r="J1212" s="164"/>
      <c r="K1212" s="164"/>
      <c r="L1212" s="164"/>
      <c r="M1212" s="164"/>
      <c r="N1212" s="164"/>
      <c r="O1212" s="164"/>
      <c r="P1212" s="164"/>
      <c r="Q1212" s="164"/>
      <c r="R1212" s="164"/>
      <c r="S1212" s="164"/>
    </row>
    <row r="1213" spans="7:19">
      <c r="G1213" s="164"/>
      <c r="H1213" s="164"/>
      <c r="I1213" s="164"/>
      <c r="J1213" s="164"/>
      <c r="K1213" s="164"/>
      <c r="L1213" s="164"/>
      <c r="M1213" s="164"/>
      <c r="N1213" s="164"/>
      <c r="O1213" s="164"/>
      <c r="P1213" s="164"/>
      <c r="Q1213" s="164"/>
      <c r="R1213" s="164"/>
      <c r="S1213" s="164"/>
    </row>
    <row r="1214" spans="7:19">
      <c r="G1214" s="164"/>
      <c r="H1214" s="164"/>
      <c r="I1214" s="164"/>
      <c r="J1214" s="164"/>
      <c r="K1214" s="164"/>
      <c r="L1214" s="164"/>
      <c r="M1214" s="164"/>
      <c r="N1214" s="164"/>
      <c r="O1214" s="164"/>
      <c r="P1214" s="164"/>
      <c r="Q1214" s="164"/>
      <c r="R1214" s="164"/>
      <c r="S1214" s="164"/>
    </row>
    <row r="1215" spans="7:19">
      <c r="G1215" s="164"/>
      <c r="H1215" s="164"/>
      <c r="I1215" s="164"/>
      <c r="J1215" s="164"/>
      <c r="K1215" s="164"/>
      <c r="L1215" s="164"/>
      <c r="M1215" s="164"/>
      <c r="N1215" s="164"/>
      <c r="O1215" s="164"/>
      <c r="P1215" s="164"/>
      <c r="Q1215" s="164"/>
      <c r="R1215" s="164"/>
      <c r="S1215" s="164"/>
    </row>
    <row r="1216" spans="7:19">
      <c r="G1216" s="164"/>
      <c r="H1216" s="164"/>
      <c r="I1216" s="164"/>
      <c r="J1216" s="164"/>
      <c r="K1216" s="164"/>
      <c r="L1216" s="164"/>
      <c r="M1216" s="164"/>
      <c r="N1216" s="164"/>
      <c r="O1216" s="164"/>
      <c r="P1216" s="164"/>
      <c r="Q1216" s="164"/>
      <c r="R1216" s="164"/>
      <c r="S1216" s="164"/>
    </row>
    <row r="1217" spans="7:19">
      <c r="G1217" s="164"/>
      <c r="H1217" s="164"/>
      <c r="I1217" s="164"/>
      <c r="J1217" s="164"/>
      <c r="K1217" s="164"/>
      <c r="L1217" s="164"/>
      <c r="M1217" s="164"/>
      <c r="N1217" s="164"/>
      <c r="O1217" s="164"/>
      <c r="P1217" s="164"/>
      <c r="Q1217" s="164"/>
      <c r="R1217" s="164"/>
      <c r="S1217" s="164"/>
    </row>
    <row r="1218" spans="7:19">
      <c r="G1218" s="164"/>
      <c r="H1218" s="164"/>
      <c r="I1218" s="164"/>
      <c r="J1218" s="164"/>
      <c r="K1218" s="164"/>
      <c r="L1218" s="164"/>
      <c r="M1218" s="164"/>
      <c r="N1218" s="164"/>
      <c r="O1218" s="164"/>
      <c r="P1218" s="164"/>
      <c r="Q1218" s="164"/>
      <c r="R1218" s="164"/>
      <c r="S1218" s="164"/>
    </row>
    <row r="1219" spans="7:19">
      <c r="G1219" s="164"/>
      <c r="H1219" s="164"/>
      <c r="I1219" s="164"/>
      <c r="J1219" s="164"/>
      <c r="K1219" s="164"/>
      <c r="L1219" s="164"/>
      <c r="M1219" s="164"/>
      <c r="N1219" s="164"/>
      <c r="O1219" s="164"/>
      <c r="P1219" s="164"/>
      <c r="Q1219" s="164"/>
      <c r="R1219" s="164"/>
      <c r="S1219" s="164"/>
    </row>
    <row r="1220" spans="7:19">
      <c r="G1220" s="164"/>
      <c r="H1220" s="164"/>
      <c r="I1220" s="164"/>
      <c r="J1220" s="164"/>
      <c r="K1220" s="164"/>
      <c r="L1220" s="164"/>
      <c r="M1220" s="164"/>
      <c r="N1220" s="164"/>
      <c r="O1220" s="164"/>
      <c r="P1220" s="164"/>
      <c r="Q1220" s="164"/>
      <c r="R1220" s="164"/>
      <c r="S1220" s="164"/>
    </row>
    <row r="1221" spans="7:19">
      <c r="G1221" s="164"/>
      <c r="H1221" s="164"/>
      <c r="I1221" s="164"/>
      <c r="J1221" s="164"/>
      <c r="K1221" s="164"/>
      <c r="L1221" s="164"/>
      <c r="M1221" s="164"/>
      <c r="N1221" s="164"/>
      <c r="O1221" s="164"/>
      <c r="P1221" s="164"/>
      <c r="Q1221" s="164"/>
      <c r="R1221" s="164"/>
      <c r="S1221" s="164"/>
    </row>
    <row r="1222" spans="7:19">
      <c r="G1222" s="164"/>
      <c r="H1222" s="164"/>
      <c r="I1222" s="164"/>
      <c r="J1222" s="164"/>
      <c r="K1222" s="164"/>
      <c r="L1222" s="164"/>
      <c r="M1222" s="164"/>
      <c r="N1222" s="164"/>
      <c r="O1222" s="164"/>
      <c r="P1222" s="164"/>
      <c r="Q1222" s="164"/>
      <c r="R1222" s="164"/>
      <c r="S1222" s="164"/>
    </row>
    <row r="1223" spans="7:19">
      <c r="G1223" s="164"/>
      <c r="H1223" s="164"/>
      <c r="I1223" s="164"/>
      <c r="J1223" s="164"/>
      <c r="K1223" s="164"/>
      <c r="L1223" s="164"/>
      <c r="M1223" s="164"/>
      <c r="N1223" s="164"/>
      <c r="O1223" s="164"/>
      <c r="P1223" s="164"/>
      <c r="Q1223" s="164"/>
      <c r="R1223" s="164"/>
      <c r="S1223" s="164"/>
    </row>
    <row r="1224" spans="7:19">
      <c r="G1224" s="164"/>
      <c r="H1224" s="164"/>
      <c r="I1224" s="164"/>
      <c r="J1224" s="164"/>
      <c r="K1224" s="164"/>
      <c r="L1224" s="164"/>
      <c r="M1224" s="164"/>
      <c r="N1224" s="164"/>
      <c r="O1224" s="164"/>
      <c r="P1224" s="164"/>
      <c r="Q1224" s="164"/>
      <c r="R1224" s="164"/>
      <c r="S1224" s="164"/>
    </row>
    <row r="1225" spans="7:19">
      <c r="G1225" s="164"/>
      <c r="H1225" s="164"/>
      <c r="I1225" s="164"/>
      <c r="J1225" s="164"/>
      <c r="K1225" s="164"/>
      <c r="L1225" s="164"/>
      <c r="M1225" s="164"/>
      <c r="N1225" s="164"/>
      <c r="O1225" s="164"/>
      <c r="P1225" s="164"/>
      <c r="Q1225" s="164"/>
      <c r="R1225" s="164"/>
      <c r="S1225" s="164"/>
    </row>
    <row r="1226" spans="7:19">
      <c r="G1226" s="164"/>
      <c r="H1226" s="164"/>
      <c r="I1226" s="164"/>
      <c r="J1226" s="164"/>
      <c r="K1226" s="164"/>
      <c r="L1226" s="164"/>
      <c r="M1226" s="164"/>
      <c r="N1226" s="164"/>
      <c r="O1226" s="164"/>
      <c r="P1226" s="164"/>
      <c r="Q1226" s="164"/>
      <c r="R1226" s="164"/>
      <c r="S1226" s="164"/>
    </row>
    <row r="1227" spans="7:19">
      <c r="G1227" s="164"/>
      <c r="H1227" s="164"/>
      <c r="I1227" s="164"/>
      <c r="J1227" s="164"/>
      <c r="K1227" s="164"/>
      <c r="L1227" s="164"/>
      <c r="M1227" s="164"/>
      <c r="N1227" s="164"/>
      <c r="O1227" s="164"/>
      <c r="P1227" s="164"/>
      <c r="Q1227" s="164"/>
      <c r="R1227" s="164"/>
      <c r="S1227" s="164"/>
    </row>
    <row r="1228" spans="7:19">
      <c r="G1228" s="164"/>
      <c r="H1228" s="164"/>
      <c r="I1228" s="164"/>
      <c r="J1228" s="164"/>
      <c r="K1228" s="164"/>
      <c r="L1228" s="164"/>
      <c r="M1228" s="164"/>
      <c r="N1228" s="164"/>
      <c r="O1228" s="164"/>
      <c r="P1228" s="164"/>
      <c r="Q1228" s="164"/>
      <c r="R1228" s="164"/>
      <c r="S1228" s="164"/>
    </row>
    <row r="1229" spans="7:19">
      <c r="G1229" s="164"/>
      <c r="H1229" s="164"/>
      <c r="I1229" s="164"/>
      <c r="J1229" s="164"/>
      <c r="K1229" s="164"/>
      <c r="L1229" s="164"/>
      <c r="M1229" s="164"/>
      <c r="N1229" s="164"/>
      <c r="O1229" s="164"/>
      <c r="P1229" s="164"/>
      <c r="Q1229" s="164"/>
      <c r="R1229" s="164"/>
      <c r="S1229" s="164"/>
    </row>
    <row r="1230" spans="7:19">
      <c r="G1230" s="164"/>
      <c r="H1230" s="164"/>
      <c r="I1230" s="164"/>
      <c r="J1230" s="164"/>
      <c r="K1230" s="164"/>
      <c r="L1230" s="164"/>
      <c r="M1230" s="164"/>
      <c r="N1230" s="164"/>
      <c r="O1230" s="164"/>
      <c r="P1230" s="164"/>
      <c r="Q1230" s="164"/>
      <c r="R1230" s="164"/>
      <c r="S1230" s="164"/>
    </row>
    <row r="1231" spans="7:19">
      <c r="G1231" s="164"/>
      <c r="H1231" s="164"/>
      <c r="I1231" s="164"/>
      <c r="J1231" s="164"/>
      <c r="K1231" s="164"/>
      <c r="L1231" s="164"/>
      <c r="M1231" s="164"/>
      <c r="N1231" s="164"/>
      <c r="O1231" s="164"/>
      <c r="P1231" s="164"/>
      <c r="Q1231" s="164"/>
      <c r="R1231" s="164"/>
      <c r="S1231" s="164"/>
    </row>
    <row r="1232" spans="7:19">
      <c r="G1232" s="164"/>
      <c r="H1232" s="164"/>
      <c r="I1232" s="164"/>
      <c r="J1232" s="164"/>
      <c r="K1232" s="164"/>
      <c r="L1232" s="164"/>
      <c r="M1232" s="164"/>
      <c r="N1232" s="164"/>
      <c r="O1232" s="164"/>
      <c r="P1232" s="164"/>
      <c r="Q1232" s="164"/>
      <c r="R1232" s="164"/>
      <c r="S1232" s="164"/>
    </row>
    <row r="1233" spans="7:19">
      <c r="G1233" s="164"/>
      <c r="H1233" s="164"/>
      <c r="I1233" s="164"/>
      <c r="J1233" s="164"/>
      <c r="K1233" s="164"/>
      <c r="L1233" s="164"/>
      <c r="M1233" s="164"/>
      <c r="N1233" s="164"/>
      <c r="O1233" s="164"/>
      <c r="P1233" s="164"/>
      <c r="Q1233" s="164"/>
      <c r="R1233" s="164"/>
      <c r="S1233" s="164"/>
    </row>
    <row r="1234" spans="7:19">
      <c r="G1234" s="164"/>
      <c r="H1234" s="164"/>
      <c r="I1234" s="164"/>
      <c r="J1234" s="164"/>
      <c r="K1234" s="164"/>
      <c r="L1234" s="164"/>
      <c r="M1234" s="164"/>
      <c r="N1234" s="164"/>
      <c r="O1234" s="164"/>
      <c r="P1234" s="164"/>
      <c r="Q1234" s="164"/>
      <c r="R1234" s="164"/>
      <c r="S1234" s="164"/>
    </row>
    <row r="1235" spans="7:19">
      <c r="G1235" s="164"/>
      <c r="H1235" s="164"/>
      <c r="I1235" s="164"/>
      <c r="J1235" s="164"/>
      <c r="K1235" s="164"/>
      <c r="L1235" s="164"/>
      <c r="M1235" s="164"/>
      <c r="N1235" s="164"/>
      <c r="O1235" s="164"/>
      <c r="P1235" s="164"/>
      <c r="Q1235" s="164"/>
      <c r="R1235" s="164"/>
      <c r="S1235" s="164"/>
    </row>
    <row r="1236" spans="7:19">
      <c r="G1236" s="164"/>
      <c r="H1236" s="164"/>
      <c r="I1236" s="164"/>
      <c r="J1236" s="164"/>
      <c r="K1236" s="164"/>
      <c r="L1236" s="164"/>
      <c r="M1236" s="164"/>
      <c r="N1236" s="164"/>
      <c r="O1236" s="164"/>
      <c r="P1236" s="164"/>
      <c r="Q1236" s="164"/>
      <c r="R1236" s="164"/>
      <c r="S1236" s="164"/>
    </row>
    <row r="1237" spans="7:19">
      <c r="G1237" s="164"/>
      <c r="H1237" s="164"/>
      <c r="I1237" s="164"/>
      <c r="J1237" s="164"/>
      <c r="K1237" s="164"/>
      <c r="L1237" s="164"/>
      <c r="M1237" s="164"/>
      <c r="N1237" s="164"/>
      <c r="O1237" s="164"/>
      <c r="P1237" s="164"/>
      <c r="Q1237" s="164"/>
      <c r="R1237" s="164"/>
      <c r="S1237" s="164"/>
    </row>
    <row r="1238" spans="7:19">
      <c r="G1238" s="164"/>
      <c r="H1238" s="164"/>
      <c r="I1238" s="164"/>
      <c r="J1238" s="164"/>
      <c r="K1238" s="164"/>
      <c r="L1238" s="164"/>
      <c r="M1238" s="164"/>
      <c r="N1238" s="164"/>
      <c r="O1238" s="164"/>
      <c r="P1238" s="164"/>
      <c r="Q1238" s="164"/>
      <c r="R1238" s="164"/>
      <c r="S1238" s="164"/>
    </row>
    <row r="1239" spans="7:19">
      <c r="G1239" s="164"/>
      <c r="H1239" s="164"/>
      <c r="I1239" s="164"/>
      <c r="J1239" s="164"/>
      <c r="K1239" s="164"/>
      <c r="L1239" s="164"/>
      <c r="M1239" s="164"/>
      <c r="N1239" s="164"/>
      <c r="O1239" s="164"/>
      <c r="P1239" s="164"/>
      <c r="Q1239" s="164"/>
      <c r="R1239" s="164"/>
      <c r="S1239" s="164"/>
    </row>
    <row r="1240" spans="7:19">
      <c r="G1240" s="164"/>
      <c r="H1240" s="164"/>
      <c r="I1240" s="164"/>
      <c r="J1240" s="164"/>
      <c r="K1240" s="164"/>
      <c r="L1240" s="164"/>
      <c r="M1240" s="164"/>
      <c r="N1240" s="164"/>
      <c r="O1240" s="164"/>
      <c r="P1240" s="164"/>
      <c r="Q1240" s="164"/>
      <c r="R1240" s="164"/>
      <c r="S1240" s="164"/>
    </row>
    <row r="1241" spans="7:19">
      <c r="G1241" s="164"/>
      <c r="H1241" s="164"/>
      <c r="I1241" s="164"/>
      <c r="J1241" s="164"/>
      <c r="K1241" s="164"/>
      <c r="L1241" s="164"/>
      <c r="M1241" s="164"/>
      <c r="N1241" s="164"/>
      <c r="O1241" s="164"/>
      <c r="P1241" s="164"/>
      <c r="Q1241" s="164"/>
      <c r="R1241" s="164"/>
      <c r="S1241" s="164"/>
    </row>
    <row r="1242" spans="7:19">
      <c r="G1242" s="164"/>
      <c r="H1242" s="164"/>
      <c r="I1242" s="164"/>
      <c r="J1242" s="164"/>
      <c r="K1242" s="164"/>
      <c r="L1242" s="164"/>
      <c r="M1242" s="164"/>
      <c r="N1242" s="164"/>
      <c r="O1242" s="164"/>
      <c r="P1242" s="164"/>
      <c r="Q1242" s="164"/>
      <c r="R1242" s="164"/>
      <c r="S1242" s="164"/>
    </row>
    <row r="1243" spans="7:19">
      <c r="G1243" s="164"/>
      <c r="H1243" s="164"/>
      <c r="I1243" s="164"/>
      <c r="J1243" s="164"/>
      <c r="K1243" s="164"/>
      <c r="L1243" s="164"/>
      <c r="M1243" s="164"/>
      <c r="N1243" s="164"/>
      <c r="O1243" s="164"/>
      <c r="P1243" s="164"/>
      <c r="Q1243" s="164"/>
      <c r="R1243" s="164"/>
      <c r="S1243" s="164"/>
    </row>
    <row r="1244" spans="7:19">
      <c r="G1244" s="164"/>
      <c r="H1244" s="164"/>
      <c r="I1244" s="164"/>
      <c r="J1244" s="164"/>
      <c r="K1244" s="164"/>
      <c r="L1244" s="164"/>
      <c r="M1244" s="164"/>
      <c r="N1244" s="164"/>
      <c r="O1244" s="164"/>
      <c r="P1244" s="164"/>
      <c r="Q1244" s="164"/>
      <c r="R1244" s="164"/>
      <c r="S1244" s="164"/>
    </row>
    <row r="1245" spans="7:19">
      <c r="G1245" s="164"/>
      <c r="H1245" s="164"/>
      <c r="I1245" s="164"/>
      <c r="J1245" s="164"/>
      <c r="K1245" s="164"/>
      <c r="L1245" s="164"/>
      <c r="M1245" s="164"/>
      <c r="N1245" s="164"/>
      <c r="O1245" s="164"/>
      <c r="P1245" s="164"/>
      <c r="Q1245" s="164"/>
      <c r="R1245" s="164"/>
      <c r="S1245" s="164"/>
    </row>
    <row r="1246" spans="7:19">
      <c r="G1246" s="164"/>
      <c r="H1246" s="164"/>
      <c r="I1246" s="164"/>
      <c r="J1246" s="164"/>
      <c r="K1246" s="164"/>
      <c r="L1246" s="164"/>
      <c r="M1246" s="164"/>
      <c r="N1246" s="164"/>
      <c r="O1246" s="164"/>
      <c r="P1246" s="164"/>
      <c r="Q1246" s="164"/>
      <c r="R1246" s="164"/>
      <c r="S1246" s="164"/>
    </row>
    <row r="1247" spans="7:19">
      <c r="G1247" s="164"/>
      <c r="H1247" s="164"/>
      <c r="I1247" s="164"/>
      <c r="J1247" s="164"/>
      <c r="K1247" s="164"/>
      <c r="L1247" s="164"/>
      <c r="M1247" s="164"/>
      <c r="N1247" s="164"/>
      <c r="O1247" s="164"/>
      <c r="P1247" s="164"/>
      <c r="Q1247" s="164"/>
      <c r="R1247" s="164"/>
      <c r="S1247" s="164"/>
    </row>
    <row r="1248" spans="7:19">
      <c r="G1248" s="164"/>
      <c r="H1248" s="164"/>
      <c r="I1248" s="164"/>
      <c r="J1248" s="164"/>
      <c r="K1248" s="164"/>
      <c r="L1248" s="164"/>
      <c r="M1248" s="164"/>
      <c r="N1248" s="164"/>
      <c r="O1248" s="164"/>
      <c r="P1248" s="164"/>
      <c r="Q1248" s="164"/>
      <c r="R1248" s="164"/>
      <c r="S1248" s="164"/>
    </row>
    <row r="1249" spans="7:19">
      <c r="G1249" s="164"/>
      <c r="H1249" s="164"/>
      <c r="I1249" s="164"/>
      <c r="J1249" s="164"/>
      <c r="K1249" s="164"/>
      <c r="L1249" s="164"/>
      <c r="M1249" s="164"/>
      <c r="N1249" s="164"/>
      <c r="O1249" s="164"/>
      <c r="P1249" s="164"/>
      <c r="Q1249" s="164"/>
      <c r="R1249" s="164"/>
      <c r="S1249" s="164"/>
    </row>
    <row r="1250" spans="7:19">
      <c r="G1250" s="164"/>
      <c r="H1250" s="164"/>
      <c r="I1250" s="164"/>
      <c r="J1250" s="164"/>
      <c r="K1250" s="164"/>
      <c r="L1250" s="164"/>
      <c r="M1250" s="164"/>
      <c r="N1250" s="164"/>
      <c r="O1250" s="164"/>
      <c r="P1250" s="164"/>
      <c r="Q1250" s="164"/>
      <c r="R1250" s="164"/>
      <c r="S1250" s="164"/>
    </row>
    <row r="1251" spans="7:19">
      <c r="G1251" s="164"/>
      <c r="H1251" s="164"/>
      <c r="I1251" s="164"/>
      <c r="J1251" s="164"/>
      <c r="K1251" s="164"/>
      <c r="L1251" s="164"/>
      <c r="M1251" s="164"/>
      <c r="N1251" s="164"/>
      <c r="O1251" s="164"/>
      <c r="P1251" s="164"/>
      <c r="Q1251" s="164"/>
      <c r="R1251" s="164"/>
      <c r="S1251" s="164"/>
    </row>
    <row r="1252" spans="7:19">
      <c r="G1252" s="164"/>
      <c r="H1252" s="164"/>
      <c r="I1252" s="164"/>
      <c r="J1252" s="164"/>
      <c r="K1252" s="164"/>
      <c r="L1252" s="164"/>
      <c r="M1252" s="164"/>
      <c r="N1252" s="164"/>
      <c r="O1252" s="164"/>
      <c r="P1252" s="164"/>
      <c r="Q1252" s="164"/>
      <c r="R1252" s="164"/>
      <c r="S1252" s="164"/>
    </row>
    <row r="1253" spans="7:19">
      <c r="G1253" s="164"/>
      <c r="H1253" s="164"/>
      <c r="I1253" s="164"/>
      <c r="J1253" s="164"/>
      <c r="K1253" s="164"/>
      <c r="L1253" s="164"/>
      <c r="M1253" s="164"/>
      <c r="N1253" s="164"/>
      <c r="O1253" s="164"/>
      <c r="P1253" s="164"/>
      <c r="Q1253" s="164"/>
      <c r="R1253" s="164"/>
      <c r="S1253" s="164"/>
    </row>
    <row r="1254" spans="7:19">
      <c r="G1254" s="164"/>
      <c r="H1254" s="164"/>
      <c r="I1254" s="164"/>
      <c r="J1254" s="164"/>
      <c r="K1254" s="164"/>
      <c r="L1254" s="164"/>
      <c r="M1254" s="164"/>
      <c r="N1254" s="164"/>
      <c r="O1254" s="164"/>
      <c r="P1254" s="164"/>
      <c r="Q1254" s="164"/>
      <c r="R1254" s="164"/>
      <c r="S1254" s="164"/>
    </row>
    <row r="1255" spans="7:19">
      <c r="G1255" s="164"/>
      <c r="H1255" s="164"/>
      <c r="I1255" s="164"/>
      <c r="J1255" s="164"/>
      <c r="K1255" s="164"/>
      <c r="L1255" s="164"/>
      <c r="M1255" s="164"/>
      <c r="N1255" s="164"/>
      <c r="O1255" s="164"/>
      <c r="P1255" s="164"/>
      <c r="Q1255" s="164"/>
      <c r="R1255" s="164"/>
      <c r="S1255" s="164"/>
    </row>
    <row r="1256" spans="7:19">
      <c r="G1256" s="164"/>
      <c r="H1256" s="164"/>
      <c r="I1256" s="164"/>
      <c r="J1256" s="164"/>
      <c r="K1256" s="164"/>
      <c r="L1256" s="164"/>
      <c r="M1256" s="164"/>
      <c r="N1256" s="164"/>
      <c r="O1256" s="164"/>
      <c r="P1256" s="164"/>
      <c r="Q1256" s="164"/>
      <c r="R1256" s="164"/>
      <c r="S1256" s="164"/>
    </row>
    <row r="1257" spans="7:19">
      <c r="G1257" s="164"/>
      <c r="H1257" s="164"/>
      <c r="I1257" s="164"/>
      <c r="J1257" s="164"/>
      <c r="K1257" s="164"/>
      <c r="L1257" s="164"/>
      <c r="M1257" s="164"/>
      <c r="N1257" s="164"/>
      <c r="O1257" s="164"/>
      <c r="P1257" s="164"/>
      <c r="Q1257" s="164"/>
      <c r="R1257" s="164"/>
      <c r="S1257" s="164"/>
    </row>
    <row r="1258" spans="7:19">
      <c r="G1258" s="164"/>
      <c r="H1258" s="164"/>
      <c r="I1258" s="164"/>
      <c r="J1258" s="164"/>
      <c r="K1258" s="164"/>
      <c r="L1258" s="164"/>
      <c r="M1258" s="164"/>
      <c r="N1258" s="164"/>
      <c r="O1258" s="164"/>
      <c r="P1258" s="164"/>
      <c r="Q1258" s="164"/>
      <c r="R1258" s="164"/>
      <c r="S1258" s="164"/>
    </row>
    <row r="1259" spans="7:19">
      <c r="G1259" s="164"/>
      <c r="H1259" s="164"/>
      <c r="I1259" s="164"/>
      <c r="J1259" s="164"/>
      <c r="K1259" s="164"/>
      <c r="L1259" s="164"/>
      <c r="M1259" s="164"/>
      <c r="N1259" s="164"/>
      <c r="O1259" s="164"/>
      <c r="P1259" s="164"/>
      <c r="Q1259" s="164"/>
      <c r="R1259" s="164"/>
      <c r="S1259" s="164"/>
    </row>
    <row r="1260" spans="7:19">
      <c r="G1260" s="164"/>
      <c r="H1260" s="164"/>
      <c r="I1260" s="164"/>
      <c r="J1260" s="164"/>
      <c r="K1260" s="164"/>
      <c r="L1260" s="164"/>
      <c r="M1260" s="164"/>
      <c r="N1260" s="164"/>
      <c r="O1260" s="164"/>
      <c r="P1260" s="164"/>
      <c r="Q1260" s="164"/>
      <c r="R1260" s="164"/>
      <c r="S1260" s="164"/>
    </row>
    <row r="1261" spans="7:19">
      <c r="G1261" s="164"/>
      <c r="H1261" s="164"/>
      <c r="I1261" s="164"/>
      <c r="J1261" s="164"/>
      <c r="K1261" s="164"/>
      <c r="L1261" s="164"/>
      <c r="M1261" s="164"/>
      <c r="N1261" s="164"/>
      <c r="O1261" s="164"/>
      <c r="P1261" s="164"/>
      <c r="Q1261" s="164"/>
      <c r="R1261" s="164"/>
      <c r="S1261" s="164"/>
    </row>
    <row r="1262" spans="7:19">
      <c r="G1262" s="164"/>
      <c r="H1262" s="164"/>
      <c r="I1262" s="164"/>
      <c r="J1262" s="164"/>
      <c r="K1262" s="164"/>
      <c r="L1262" s="164"/>
      <c r="M1262" s="164"/>
      <c r="N1262" s="164"/>
      <c r="O1262" s="164"/>
      <c r="P1262" s="164"/>
      <c r="Q1262" s="164"/>
      <c r="R1262" s="164"/>
      <c r="S1262" s="164"/>
    </row>
    <row r="1263" spans="7:19">
      <c r="G1263" s="164"/>
      <c r="H1263" s="164"/>
      <c r="I1263" s="164"/>
      <c r="J1263" s="164"/>
      <c r="K1263" s="164"/>
      <c r="L1263" s="164"/>
      <c r="M1263" s="164"/>
      <c r="N1263" s="164"/>
      <c r="O1263" s="164"/>
      <c r="P1263" s="164"/>
      <c r="Q1263" s="164"/>
      <c r="R1263" s="164"/>
      <c r="S1263" s="164"/>
    </row>
    <row r="1264" spans="7:19">
      <c r="G1264" s="164"/>
      <c r="H1264" s="164"/>
      <c r="I1264" s="164"/>
      <c r="J1264" s="164"/>
      <c r="K1264" s="164"/>
      <c r="L1264" s="164"/>
      <c r="M1264" s="164"/>
      <c r="N1264" s="164"/>
      <c r="O1264" s="164"/>
      <c r="P1264" s="164"/>
      <c r="Q1264" s="164"/>
      <c r="R1264" s="164"/>
      <c r="S1264" s="164"/>
    </row>
    <row r="1265" spans="7:19">
      <c r="G1265" s="164"/>
      <c r="H1265" s="164"/>
      <c r="I1265" s="164"/>
      <c r="J1265" s="164"/>
      <c r="K1265" s="164"/>
      <c r="L1265" s="164"/>
      <c r="M1265" s="164"/>
      <c r="N1265" s="164"/>
      <c r="O1265" s="164"/>
      <c r="P1265" s="164"/>
      <c r="Q1265" s="164"/>
      <c r="R1265" s="164"/>
      <c r="S1265" s="164"/>
    </row>
    <row r="1266" spans="7:19">
      <c r="G1266" s="164"/>
      <c r="H1266" s="164"/>
      <c r="I1266" s="164"/>
      <c r="J1266" s="164"/>
      <c r="K1266" s="164"/>
      <c r="L1266" s="164"/>
      <c r="M1266" s="164"/>
      <c r="N1266" s="164"/>
      <c r="O1266" s="164"/>
      <c r="P1266" s="164"/>
      <c r="Q1266" s="164"/>
      <c r="R1266" s="164"/>
      <c r="S1266" s="164"/>
    </row>
    <row r="1267" spans="7:19">
      <c r="G1267" s="164"/>
      <c r="H1267" s="164"/>
      <c r="I1267" s="164"/>
      <c r="J1267" s="164"/>
      <c r="K1267" s="164"/>
      <c r="L1267" s="164"/>
      <c r="M1267" s="164"/>
      <c r="N1267" s="164"/>
      <c r="O1267" s="164"/>
      <c r="P1267" s="164"/>
      <c r="Q1267" s="164"/>
      <c r="R1267" s="164"/>
      <c r="S1267" s="164"/>
    </row>
    <row r="1268" spans="7:19">
      <c r="G1268" s="164"/>
      <c r="H1268" s="164"/>
      <c r="I1268" s="164"/>
      <c r="J1268" s="164"/>
      <c r="K1268" s="164"/>
      <c r="L1268" s="164"/>
      <c r="M1268" s="164"/>
      <c r="N1268" s="164"/>
      <c r="O1268" s="164"/>
      <c r="P1268" s="164"/>
      <c r="Q1268" s="164"/>
      <c r="R1268" s="164"/>
      <c r="S1268" s="164"/>
    </row>
    <row r="1269" spans="7:19">
      <c r="G1269" s="164"/>
      <c r="H1269" s="164"/>
      <c r="I1269" s="164"/>
      <c r="J1269" s="164"/>
      <c r="K1269" s="164"/>
      <c r="L1269" s="164"/>
      <c r="M1269" s="164"/>
      <c r="N1269" s="164"/>
      <c r="O1269" s="164"/>
      <c r="P1269" s="164"/>
      <c r="Q1269" s="164"/>
      <c r="R1269" s="164"/>
      <c r="S1269" s="164"/>
    </row>
    <row r="1270" spans="7:19">
      <c r="G1270" s="164"/>
      <c r="H1270" s="164"/>
      <c r="I1270" s="164"/>
      <c r="J1270" s="164"/>
      <c r="K1270" s="164"/>
      <c r="L1270" s="164"/>
      <c r="M1270" s="164"/>
      <c r="N1270" s="164"/>
      <c r="O1270" s="164"/>
      <c r="P1270" s="164"/>
      <c r="Q1270" s="164"/>
      <c r="R1270" s="164"/>
      <c r="S1270" s="164"/>
    </row>
    <row r="1271" spans="7:19">
      <c r="G1271" s="164"/>
      <c r="H1271" s="164"/>
      <c r="I1271" s="164"/>
      <c r="J1271" s="164"/>
      <c r="K1271" s="164"/>
      <c r="L1271" s="164"/>
      <c r="M1271" s="164"/>
      <c r="N1271" s="164"/>
      <c r="O1271" s="164"/>
      <c r="P1271" s="164"/>
      <c r="Q1271" s="164"/>
      <c r="R1271" s="164"/>
      <c r="S1271" s="164"/>
    </row>
    <row r="1272" spans="7:19">
      <c r="G1272" s="164"/>
      <c r="H1272" s="164"/>
      <c r="I1272" s="164"/>
      <c r="J1272" s="164"/>
      <c r="K1272" s="164"/>
      <c r="L1272" s="164"/>
      <c r="M1272" s="164"/>
      <c r="N1272" s="164"/>
      <c r="O1272" s="164"/>
      <c r="P1272" s="164"/>
      <c r="Q1272" s="164"/>
      <c r="R1272" s="164"/>
      <c r="S1272" s="164"/>
    </row>
    <row r="1273" spans="7:19">
      <c r="G1273" s="164"/>
      <c r="H1273" s="164"/>
      <c r="I1273" s="164"/>
      <c r="J1273" s="164"/>
      <c r="K1273" s="164"/>
      <c r="L1273" s="164"/>
      <c r="M1273" s="164"/>
      <c r="N1273" s="164"/>
      <c r="O1273" s="164"/>
      <c r="P1273" s="164"/>
      <c r="Q1273" s="164"/>
      <c r="R1273" s="164"/>
      <c r="S1273" s="164"/>
    </row>
    <row r="1274" spans="7:19">
      <c r="G1274" s="164"/>
      <c r="H1274" s="164"/>
      <c r="I1274" s="164"/>
      <c r="J1274" s="164"/>
      <c r="K1274" s="164"/>
      <c r="L1274" s="164"/>
      <c r="M1274" s="164"/>
      <c r="N1274" s="164"/>
      <c r="O1274" s="164"/>
      <c r="P1274" s="164"/>
      <c r="Q1274" s="164"/>
      <c r="R1274" s="164"/>
      <c r="S1274" s="164"/>
    </row>
    <row r="1275" spans="7:19">
      <c r="G1275" s="164"/>
      <c r="H1275" s="164"/>
      <c r="I1275" s="164"/>
      <c r="J1275" s="164"/>
      <c r="K1275" s="164"/>
      <c r="L1275" s="164"/>
      <c r="M1275" s="164"/>
      <c r="N1275" s="164"/>
      <c r="O1275" s="164"/>
      <c r="P1275" s="164"/>
      <c r="Q1275" s="164"/>
      <c r="R1275" s="164"/>
      <c r="S1275" s="164"/>
    </row>
    <row r="1276" spans="7:19">
      <c r="G1276" s="164"/>
      <c r="H1276" s="164"/>
      <c r="I1276" s="164"/>
      <c r="J1276" s="164"/>
      <c r="K1276" s="164"/>
      <c r="L1276" s="164"/>
      <c r="M1276" s="164"/>
      <c r="N1276" s="164"/>
      <c r="O1276" s="164"/>
      <c r="P1276" s="164"/>
      <c r="Q1276" s="164"/>
      <c r="R1276" s="164"/>
      <c r="S1276" s="164"/>
    </row>
    <row r="1277" spans="7:19">
      <c r="G1277" s="164"/>
      <c r="H1277" s="164"/>
      <c r="I1277" s="164"/>
      <c r="J1277" s="164"/>
      <c r="K1277" s="164"/>
      <c r="L1277" s="164"/>
      <c r="M1277" s="164"/>
      <c r="N1277" s="164"/>
      <c r="O1277" s="164"/>
      <c r="P1277" s="164"/>
      <c r="Q1277" s="164"/>
      <c r="R1277" s="164"/>
      <c r="S1277" s="164"/>
    </row>
    <row r="1278" spans="7:19">
      <c r="G1278" s="164"/>
      <c r="H1278" s="164"/>
      <c r="I1278" s="164"/>
      <c r="J1278" s="164"/>
      <c r="K1278" s="164"/>
      <c r="L1278" s="164"/>
      <c r="M1278" s="164"/>
      <c r="N1278" s="164"/>
      <c r="O1278" s="164"/>
      <c r="P1278" s="164"/>
      <c r="Q1278" s="164"/>
      <c r="R1278" s="164"/>
      <c r="S1278" s="164"/>
    </row>
    <row r="1279" spans="7:19">
      <c r="G1279" s="164"/>
      <c r="H1279" s="164"/>
      <c r="I1279" s="164"/>
      <c r="J1279" s="164"/>
      <c r="K1279" s="164"/>
      <c r="L1279" s="164"/>
      <c r="M1279" s="164"/>
      <c r="N1279" s="164"/>
      <c r="O1279" s="164"/>
      <c r="P1279" s="164"/>
      <c r="Q1279" s="164"/>
      <c r="R1279" s="164"/>
      <c r="S1279" s="164"/>
    </row>
    <row r="1280" spans="7:19">
      <c r="G1280" s="164"/>
      <c r="H1280" s="164"/>
      <c r="I1280" s="164"/>
      <c r="J1280" s="164"/>
      <c r="K1280" s="164"/>
      <c r="L1280" s="164"/>
      <c r="M1280" s="164"/>
      <c r="N1280" s="164"/>
      <c r="O1280" s="164"/>
      <c r="P1280" s="164"/>
      <c r="Q1280" s="164"/>
      <c r="R1280" s="164"/>
      <c r="S1280" s="164"/>
    </row>
    <row r="1281" spans="7:19">
      <c r="G1281" s="164"/>
      <c r="H1281" s="164"/>
      <c r="I1281" s="164"/>
      <c r="J1281" s="164"/>
      <c r="K1281" s="164"/>
      <c r="L1281" s="164"/>
      <c r="M1281" s="164"/>
      <c r="N1281" s="164"/>
      <c r="O1281" s="164"/>
      <c r="P1281" s="164"/>
      <c r="Q1281" s="164"/>
      <c r="R1281" s="164"/>
      <c r="S1281" s="164"/>
    </row>
    <row r="1282" spans="7:19">
      <c r="G1282" s="164"/>
      <c r="H1282" s="164"/>
      <c r="I1282" s="164"/>
      <c r="J1282" s="164"/>
      <c r="K1282" s="164"/>
      <c r="L1282" s="164"/>
      <c r="M1282" s="164"/>
      <c r="N1282" s="164"/>
      <c r="O1282" s="164"/>
      <c r="P1282" s="164"/>
      <c r="Q1282" s="164"/>
      <c r="R1282" s="164"/>
      <c r="S1282" s="164"/>
    </row>
    <row r="1283" spans="7:19">
      <c r="G1283" s="164"/>
      <c r="H1283" s="164"/>
      <c r="I1283" s="164"/>
      <c r="J1283" s="164"/>
      <c r="K1283" s="164"/>
      <c r="L1283" s="164"/>
      <c r="M1283" s="164"/>
      <c r="N1283" s="164"/>
      <c r="O1283" s="164"/>
      <c r="P1283" s="164"/>
      <c r="Q1283" s="164"/>
      <c r="R1283" s="164"/>
      <c r="S1283" s="164"/>
    </row>
    <row r="1284" spans="7:19">
      <c r="G1284" s="164"/>
      <c r="H1284" s="164"/>
      <c r="I1284" s="164"/>
      <c r="J1284" s="164"/>
      <c r="K1284" s="164"/>
      <c r="L1284" s="164"/>
      <c r="M1284" s="164"/>
      <c r="N1284" s="164"/>
      <c r="O1284" s="164"/>
      <c r="P1284" s="164"/>
      <c r="Q1284" s="164"/>
      <c r="R1284" s="164"/>
      <c r="S1284" s="164"/>
    </row>
    <row r="1285" spans="7:19">
      <c r="G1285" s="164"/>
      <c r="H1285" s="164"/>
      <c r="I1285" s="164"/>
      <c r="J1285" s="164"/>
      <c r="K1285" s="164"/>
      <c r="L1285" s="164"/>
      <c r="M1285" s="164"/>
      <c r="N1285" s="164"/>
      <c r="O1285" s="164"/>
      <c r="P1285" s="164"/>
      <c r="Q1285" s="164"/>
      <c r="R1285" s="164"/>
      <c r="S1285" s="164"/>
    </row>
    <row r="1286" spans="7:19">
      <c r="G1286" s="164"/>
      <c r="H1286" s="164"/>
      <c r="I1286" s="164"/>
      <c r="J1286" s="164"/>
      <c r="K1286" s="164"/>
      <c r="L1286" s="164"/>
      <c r="M1286" s="164"/>
      <c r="N1286" s="164"/>
      <c r="O1286" s="164"/>
      <c r="P1286" s="164"/>
      <c r="Q1286" s="164"/>
      <c r="R1286" s="164"/>
      <c r="S1286" s="164"/>
    </row>
    <row r="1287" spans="7:19">
      <c r="G1287" s="164"/>
      <c r="H1287" s="164"/>
      <c r="I1287" s="164"/>
      <c r="J1287" s="164"/>
      <c r="K1287" s="164"/>
      <c r="L1287" s="164"/>
      <c r="M1287" s="164"/>
      <c r="N1287" s="164"/>
      <c r="O1287" s="164"/>
      <c r="P1287" s="164"/>
      <c r="Q1287" s="164"/>
      <c r="R1287" s="164"/>
      <c r="S1287" s="164"/>
    </row>
    <row r="1288" spans="7:19">
      <c r="G1288" s="164"/>
      <c r="H1288" s="164"/>
      <c r="I1288" s="164"/>
      <c r="J1288" s="164"/>
      <c r="K1288" s="164"/>
      <c r="L1288" s="164"/>
      <c r="M1288" s="164"/>
      <c r="N1288" s="164"/>
      <c r="O1288" s="164"/>
      <c r="P1288" s="164"/>
      <c r="Q1288" s="164"/>
      <c r="R1288" s="164"/>
      <c r="S1288" s="164"/>
    </row>
    <row r="1289" spans="7:19">
      <c r="G1289" s="164"/>
      <c r="H1289" s="164"/>
      <c r="I1289" s="164"/>
      <c r="J1289" s="164"/>
      <c r="K1289" s="164"/>
      <c r="L1289" s="164"/>
      <c r="M1289" s="164"/>
      <c r="N1289" s="164"/>
      <c r="O1289" s="164"/>
      <c r="P1289" s="164"/>
      <c r="Q1289" s="164"/>
      <c r="R1289" s="164"/>
      <c r="S1289" s="164"/>
    </row>
    <row r="1290" spans="7:19">
      <c r="G1290" s="164"/>
      <c r="H1290" s="164"/>
      <c r="I1290" s="164"/>
      <c r="J1290" s="164"/>
      <c r="K1290" s="164"/>
      <c r="L1290" s="164"/>
      <c r="M1290" s="164"/>
      <c r="N1290" s="164"/>
      <c r="O1290" s="164"/>
      <c r="P1290" s="164"/>
      <c r="Q1290" s="164"/>
      <c r="R1290" s="164"/>
      <c r="S1290" s="164"/>
    </row>
    <row r="1291" spans="7:19">
      <c r="G1291" s="164"/>
      <c r="H1291" s="164"/>
      <c r="I1291" s="164"/>
      <c r="J1291" s="164"/>
      <c r="K1291" s="164"/>
      <c r="L1291" s="164"/>
      <c r="M1291" s="164"/>
      <c r="N1291" s="164"/>
      <c r="O1291" s="164"/>
      <c r="P1291" s="164"/>
      <c r="Q1291" s="164"/>
      <c r="R1291" s="164"/>
      <c r="S1291" s="164"/>
    </row>
    <row r="1292" spans="7:19">
      <c r="G1292" s="164"/>
      <c r="H1292" s="164"/>
      <c r="I1292" s="164"/>
      <c r="J1292" s="164"/>
      <c r="K1292" s="164"/>
      <c r="L1292" s="164"/>
      <c r="M1292" s="164"/>
      <c r="N1292" s="164"/>
      <c r="O1292" s="164"/>
      <c r="P1292" s="164"/>
      <c r="Q1292" s="164"/>
      <c r="R1292" s="164"/>
      <c r="S1292" s="164"/>
    </row>
    <row r="1293" spans="7:19">
      <c r="G1293" s="164"/>
      <c r="H1293" s="164"/>
      <c r="I1293" s="164"/>
      <c r="J1293" s="164"/>
      <c r="K1293" s="164"/>
      <c r="L1293" s="164"/>
      <c r="M1293" s="164"/>
      <c r="N1293" s="164"/>
      <c r="O1293" s="164"/>
      <c r="P1293" s="164"/>
      <c r="Q1293" s="164"/>
      <c r="R1293" s="164"/>
      <c r="S1293" s="164"/>
    </row>
    <row r="1294" spans="7:19">
      <c r="G1294" s="164"/>
      <c r="H1294" s="164"/>
      <c r="I1294" s="164"/>
      <c r="J1294" s="164"/>
      <c r="K1294" s="164"/>
      <c r="L1294" s="164"/>
      <c r="M1294" s="164"/>
      <c r="N1294" s="164"/>
      <c r="O1294" s="164"/>
      <c r="P1294" s="164"/>
      <c r="Q1294" s="164"/>
      <c r="R1294" s="164"/>
      <c r="S1294" s="164"/>
    </row>
    <row r="1295" spans="7:19">
      <c r="G1295" s="164"/>
      <c r="H1295" s="164"/>
      <c r="I1295" s="164"/>
      <c r="J1295" s="164"/>
      <c r="K1295" s="164"/>
      <c r="L1295" s="164"/>
      <c r="M1295" s="164"/>
      <c r="N1295" s="164"/>
      <c r="O1295" s="164"/>
      <c r="P1295" s="164"/>
      <c r="Q1295" s="164"/>
      <c r="R1295" s="164"/>
      <c r="S1295" s="164"/>
    </row>
    <row r="1296" spans="7:19">
      <c r="G1296" s="164"/>
      <c r="H1296" s="164"/>
      <c r="I1296" s="164"/>
      <c r="J1296" s="164"/>
      <c r="K1296" s="164"/>
      <c r="L1296" s="164"/>
      <c r="M1296" s="164"/>
      <c r="N1296" s="164"/>
      <c r="O1296" s="164"/>
      <c r="P1296" s="164"/>
      <c r="Q1296" s="164"/>
      <c r="R1296" s="164"/>
      <c r="S1296" s="164"/>
    </row>
    <row r="1297" spans="7:19">
      <c r="G1297" s="164"/>
      <c r="H1297" s="164"/>
      <c r="I1297" s="164"/>
      <c r="J1297" s="164"/>
      <c r="K1297" s="164"/>
      <c r="L1297" s="164"/>
      <c r="M1297" s="164"/>
      <c r="N1297" s="164"/>
      <c r="O1297" s="164"/>
      <c r="P1297" s="164"/>
      <c r="Q1297" s="164"/>
      <c r="R1297" s="164"/>
      <c r="S1297" s="164"/>
    </row>
    <row r="1298" spans="7:19">
      <c r="G1298" s="164"/>
      <c r="H1298" s="164"/>
      <c r="I1298" s="164"/>
      <c r="J1298" s="164"/>
      <c r="K1298" s="164"/>
      <c r="L1298" s="164"/>
      <c r="M1298" s="164"/>
      <c r="N1298" s="164"/>
      <c r="O1298" s="164"/>
      <c r="P1298" s="164"/>
      <c r="Q1298" s="164"/>
      <c r="R1298" s="164"/>
      <c r="S1298" s="164"/>
    </row>
    <row r="1299" spans="7:19">
      <c r="G1299" s="164"/>
      <c r="H1299" s="164"/>
      <c r="I1299" s="164"/>
      <c r="J1299" s="164"/>
      <c r="K1299" s="164"/>
      <c r="L1299" s="164"/>
      <c r="M1299" s="164"/>
      <c r="N1299" s="164"/>
      <c r="O1299" s="164"/>
      <c r="P1299" s="164"/>
      <c r="Q1299" s="164"/>
      <c r="R1299" s="164"/>
      <c r="S1299" s="164"/>
    </row>
    <row r="1300" spans="7:19">
      <c r="G1300" s="164"/>
      <c r="H1300" s="164"/>
      <c r="I1300" s="164"/>
      <c r="J1300" s="164"/>
      <c r="K1300" s="164"/>
      <c r="L1300" s="164"/>
      <c r="M1300" s="164"/>
      <c r="N1300" s="164"/>
      <c r="O1300" s="164"/>
      <c r="P1300" s="164"/>
      <c r="Q1300" s="164"/>
      <c r="R1300" s="164"/>
      <c r="S1300" s="164"/>
    </row>
    <row r="1301" spans="7:19">
      <c r="G1301" s="164"/>
      <c r="H1301" s="164"/>
      <c r="I1301" s="164"/>
      <c r="J1301" s="164"/>
      <c r="K1301" s="164"/>
      <c r="L1301" s="164"/>
      <c r="M1301" s="164"/>
      <c r="N1301" s="164"/>
      <c r="O1301" s="164"/>
      <c r="P1301" s="164"/>
      <c r="Q1301" s="164"/>
      <c r="R1301" s="164"/>
      <c r="S1301" s="164"/>
    </row>
    <row r="1302" spans="7:19">
      <c r="G1302" s="164"/>
      <c r="H1302" s="164"/>
      <c r="I1302" s="164"/>
      <c r="J1302" s="164"/>
      <c r="K1302" s="164"/>
      <c r="L1302" s="164"/>
      <c r="M1302" s="164"/>
      <c r="N1302" s="164"/>
      <c r="O1302" s="164"/>
      <c r="P1302" s="164"/>
      <c r="Q1302" s="164"/>
      <c r="R1302" s="164"/>
      <c r="S1302" s="164"/>
    </row>
    <row r="1303" spans="7:19">
      <c r="G1303" s="164"/>
      <c r="H1303" s="164"/>
      <c r="I1303" s="164"/>
      <c r="J1303" s="164"/>
      <c r="K1303" s="164"/>
      <c r="L1303" s="164"/>
      <c r="M1303" s="164"/>
      <c r="N1303" s="164"/>
      <c r="O1303" s="164"/>
      <c r="P1303" s="164"/>
      <c r="Q1303" s="164"/>
      <c r="R1303" s="164"/>
      <c r="S1303" s="164"/>
    </row>
    <row r="1304" spans="7:19">
      <c r="G1304" s="164"/>
      <c r="H1304" s="164"/>
      <c r="I1304" s="164"/>
      <c r="J1304" s="164"/>
      <c r="K1304" s="164"/>
      <c r="L1304" s="164"/>
      <c r="M1304" s="164"/>
      <c r="N1304" s="164"/>
      <c r="O1304" s="164"/>
      <c r="P1304" s="164"/>
      <c r="Q1304" s="164"/>
      <c r="R1304" s="164"/>
      <c r="S1304" s="164"/>
    </row>
    <row r="1305" spans="7:19">
      <c r="G1305" s="164"/>
      <c r="H1305" s="164"/>
      <c r="I1305" s="164"/>
      <c r="J1305" s="164"/>
      <c r="K1305" s="164"/>
      <c r="L1305" s="164"/>
      <c r="M1305" s="164"/>
      <c r="N1305" s="164"/>
      <c r="O1305" s="164"/>
      <c r="P1305" s="164"/>
      <c r="Q1305" s="164"/>
      <c r="R1305" s="164"/>
      <c r="S1305" s="164"/>
    </row>
    <row r="1306" spans="7:19">
      <c r="G1306" s="164"/>
      <c r="H1306" s="164"/>
      <c r="I1306" s="164"/>
      <c r="J1306" s="164"/>
      <c r="K1306" s="164"/>
      <c r="L1306" s="164"/>
      <c r="M1306" s="164"/>
      <c r="N1306" s="164"/>
      <c r="O1306" s="164"/>
      <c r="P1306" s="164"/>
      <c r="Q1306" s="164"/>
      <c r="R1306" s="164"/>
      <c r="S1306" s="164"/>
    </row>
    <row r="1307" spans="7:19">
      <c r="G1307" s="164"/>
      <c r="H1307" s="164"/>
      <c r="I1307" s="164"/>
      <c r="J1307" s="164"/>
      <c r="K1307" s="164"/>
      <c r="L1307" s="164"/>
      <c r="M1307" s="164"/>
      <c r="N1307" s="164"/>
      <c r="O1307" s="164"/>
      <c r="P1307" s="164"/>
      <c r="Q1307" s="164"/>
      <c r="R1307" s="164"/>
      <c r="S1307" s="164"/>
    </row>
    <row r="1308" spans="7:19">
      <c r="G1308" s="164"/>
      <c r="H1308" s="164"/>
      <c r="I1308" s="164"/>
      <c r="J1308" s="164"/>
      <c r="K1308" s="164"/>
      <c r="L1308" s="164"/>
      <c r="M1308" s="164"/>
      <c r="N1308" s="164"/>
      <c r="O1308" s="164"/>
      <c r="P1308" s="164"/>
      <c r="Q1308" s="164"/>
      <c r="R1308" s="164"/>
      <c r="S1308" s="164"/>
    </row>
    <row r="1309" spans="7:19">
      <c r="G1309" s="164"/>
      <c r="H1309" s="164"/>
      <c r="I1309" s="164"/>
      <c r="J1309" s="164"/>
      <c r="K1309" s="164"/>
      <c r="L1309" s="164"/>
      <c r="M1309" s="164"/>
      <c r="N1309" s="164"/>
      <c r="O1309" s="164"/>
      <c r="P1309" s="164"/>
      <c r="Q1309" s="164"/>
      <c r="R1309" s="164"/>
      <c r="S1309" s="164"/>
    </row>
    <row r="1310" spans="7:19">
      <c r="G1310" s="164"/>
      <c r="H1310" s="164"/>
      <c r="I1310" s="164"/>
      <c r="J1310" s="164"/>
      <c r="K1310" s="164"/>
      <c r="L1310" s="164"/>
      <c r="M1310" s="164"/>
      <c r="N1310" s="164"/>
      <c r="O1310" s="164"/>
      <c r="P1310" s="164"/>
      <c r="Q1310" s="164"/>
      <c r="R1310" s="164"/>
      <c r="S1310" s="164"/>
    </row>
    <row r="1311" spans="7:19">
      <c r="G1311" s="164"/>
      <c r="H1311" s="164"/>
      <c r="I1311" s="164"/>
      <c r="J1311" s="164"/>
      <c r="K1311" s="164"/>
      <c r="L1311" s="164"/>
      <c r="M1311" s="164"/>
      <c r="N1311" s="164"/>
      <c r="O1311" s="164"/>
      <c r="P1311" s="164"/>
      <c r="Q1311" s="164"/>
      <c r="R1311" s="164"/>
      <c r="S1311" s="164"/>
    </row>
    <row r="1312" spans="7:19">
      <c r="G1312" s="164"/>
      <c r="H1312" s="164"/>
      <c r="I1312" s="164"/>
      <c r="J1312" s="164"/>
      <c r="K1312" s="164"/>
      <c r="L1312" s="164"/>
      <c r="M1312" s="164"/>
      <c r="N1312" s="164"/>
      <c r="O1312" s="164"/>
      <c r="P1312" s="164"/>
      <c r="Q1312" s="164"/>
      <c r="R1312" s="164"/>
      <c r="S1312" s="164"/>
    </row>
    <row r="1313" spans="7:19">
      <c r="G1313" s="164"/>
      <c r="H1313" s="164"/>
      <c r="I1313" s="164"/>
      <c r="J1313" s="164"/>
      <c r="K1313" s="164"/>
      <c r="L1313" s="164"/>
      <c r="M1313" s="164"/>
      <c r="N1313" s="164"/>
      <c r="O1313" s="164"/>
      <c r="P1313" s="164"/>
      <c r="Q1313" s="164"/>
      <c r="R1313" s="164"/>
      <c r="S1313" s="164"/>
    </row>
    <row r="1314" spans="7:19">
      <c r="G1314" s="164"/>
      <c r="H1314" s="164"/>
      <c r="I1314" s="164"/>
      <c r="J1314" s="164"/>
      <c r="K1314" s="164"/>
      <c r="L1314" s="164"/>
      <c r="M1314" s="164"/>
      <c r="N1314" s="164"/>
      <c r="O1314" s="164"/>
      <c r="P1314" s="164"/>
      <c r="Q1314" s="164"/>
      <c r="R1314" s="164"/>
      <c r="S1314" s="164"/>
    </row>
    <row r="1315" spans="7:19">
      <c r="G1315" s="164"/>
      <c r="H1315" s="164"/>
      <c r="I1315" s="164"/>
      <c r="J1315" s="164"/>
      <c r="K1315" s="164"/>
      <c r="L1315" s="164"/>
      <c r="M1315" s="164"/>
      <c r="N1315" s="164"/>
      <c r="O1315" s="164"/>
      <c r="P1315" s="164"/>
      <c r="Q1315" s="164"/>
      <c r="R1315" s="164"/>
      <c r="S1315" s="164"/>
    </row>
    <row r="1316" spans="7:19">
      <c r="G1316" s="164"/>
      <c r="H1316" s="164"/>
      <c r="I1316" s="164"/>
      <c r="J1316" s="164"/>
      <c r="K1316" s="164"/>
      <c r="L1316" s="164"/>
      <c r="M1316" s="164"/>
      <c r="N1316" s="164"/>
      <c r="O1316" s="164"/>
      <c r="P1316" s="164"/>
      <c r="Q1316" s="164"/>
      <c r="R1316" s="164"/>
      <c r="S1316" s="164"/>
    </row>
    <row r="1317" spans="7:19">
      <c r="G1317" s="164"/>
      <c r="H1317" s="164"/>
      <c r="I1317" s="164"/>
      <c r="J1317" s="164"/>
      <c r="K1317" s="164"/>
      <c r="L1317" s="164"/>
      <c r="M1317" s="164"/>
      <c r="N1317" s="164"/>
      <c r="O1317" s="164"/>
      <c r="P1317" s="164"/>
      <c r="Q1317" s="164"/>
      <c r="R1317" s="164"/>
      <c r="S1317" s="164"/>
    </row>
    <row r="1318" spans="7:19">
      <c r="G1318" s="164"/>
      <c r="H1318" s="164"/>
      <c r="I1318" s="164"/>
      <c r="J1318" s="164"/>
      <c r="K1318" s="164"/>
      <c r="L1318" s="164"/>
      <c r="M1318" s="164"/>
      <c r="N1318" s="164"/>
      <c r="O1318" s="164"/>
      <c r="P1318" s="164"/>
      <c r="Q1318" s="164"/>
      <c r="R1318" s="164"/>
      <c r="S1318" s="164"/>
    </row>
    <row r="1319" spans="7:19">
      <c r="G1319" s="164"/>
      <c r="H1319" s="164"/>
      <c r="I1319" s="164"/>
      <c r="J1319" s="164"/>
      <c r="K1319" s="164"/>
      <c r="L1319" s="164"/>
      <c r="M1319" s="164"/>
      <c r="N1319" s="164"/>
      <c r="O1319" s="164"/>
      <c r="P1319" s="164"/>
      <c r="Q1319" s="164"/>
      <c r="R1319" s="164"/>
      <c r="S1319" s="164"/>
    </row>
    <row r="1320" spans="7:19">
      <c r="G1320" s="164"/>
      <c r="H1320" s="164"/>
      <c r="I1320" s="164"/>
      <c r="J1320" s="164"/>
      <c r="K1320" s="164"/>
      <c r="L1320" s="164"/>
      <c r="M1320" s="164"/>
      <c r="N1320" s="164"/>
      <c r="O1320" s="164"/>
      <c r="P1320" s="164"/>
      <c r="Q1320" s="164"/>
      <c r="R1320" s="164"/>
      <c r="S1320" s="164"/>
    </row>
    <row r="1321" spans="7:19">
      <c r="G1321" s="164"/>
      <c r="H1321" s="164"/>
      <c r="I1321" s="164"/>
      <c r="J1321" s="164"/>
      <c r="K1321" s="164"/>
      <c r="L1321" s="164"/>
      <c r="M1321" s="164"/>
      <c r="N1321" s="164"/>
      <c r="O1321" s="164"/>
      <c r="P1321" s="164"/>
      <c r="Q1321" s="164"/>
      <c r="R1321" s="164"/>
      <c r="S1321" s="164"/>
    </row>
    <row r="1322" spans="7:19">
      <c r="G1322" s="164"/>
      <c r="H1322" s="164"/>
      <c r="I1322" s="164"/>
      <c r="J1322" s="164"/>
      <c r="K1322" s="164"/>
      <c r="L1322" s="164"/>
      <c r="M1322" s="164"/>
      <c r="N1322" s="164"/>
      <c r="O1322" s="164"/>
      <c r="P1322" s="164"/>
      <c r="Q1322" s="164"/>
      <c r="R1322" s="164"/>
      <c r="S1322" s="164"/>
    </row>
    <row r="1323" spans="7:19">
      <c r="G1323" s="164"/>
      <c r="H1323" s="164"/>
      <c r="I1323" s="164"/>
      <c r="J1323" s="164"/>
      <c r="K1323" s="164"/>
      <c r="L1323" s="164"/>
      <c r="M1323" s="164"/>
      <c r="N1323" s="164"/>
      <c r="O1323" s="164"/>
      <c r="P1323" s="164"/>
      <c r="Q1323" s="164"/>
      <c r="R1323" s="164"/>
      <c r="S1323" s="164"/>
    </row>
    <row r="1324" spans="7:19">
      <c r="G1324" s="164"/>
      <c r="H1324" s="164"/>
      <c r="I1324" s="164"/>
      <c r="J1324" s="164"/>
      <c r="K1324" s="164"/>
      <c r="L1324" s="164"/>
      <c r="M1324" s="164"/>
      <c r="N1324" s="164"/>
      <c r="O1324" s="164"/>
      <c r="P1324" s="164"/>
      <c r="Q1324" s="164"/>
      <c r="R1324" s="164"/>
      <c r="S1324" s="164"/>
    </row>
    <row r="1325" spans="7:19">
      <c r="G1325" s="164"/>
      <c r="H1325" s="164"/>
      <c r="I1325" s="164"/>
      <c r="J1325" s="164"/>
      <c r="K1325" s="164"/>
      <c r="L1325" s="164"/>
      <c r="M1325" s="164"/>
      <c r="N1325" s="164"/>
      <c r="O1325" s="164"/>
      <c r="P1325" s="164"/>
      <c r="Q1325" s="164"/>
      <c r="R1325" s="164"/>
      <c r="S1325" s="164"/>
    </row>
    <row r="1326" spans="7:19">
      <c r="G1326" s="164"/>
      <c r="H1326" s="164"/>
      <c r="I1326" s="164"/>
      <c r="J1326" s="164"/>
      <c r="K1326" s="164"/>
      <c r="L1326" s="164"/>
      <c r="M1326" s="164"/>
      <c r="N1326" s="164"/>
      <c r="O1326" s="164"/>
      <c r="P1326" s="164"/>
      <c r="Q1326" s="164"/>
      <c r="R1326" s="164"/>
      <c r="S1326" s="164"/>
    </row>
    <row r="1327" spans="7:19">
      <c r="G1327" s="164"/>
      <c r="H1327" s="164"/>
      <c r="I1327" s="164"/>
      <c r="J1327" s="164"/>
      <c r="K1327" s="164"/>
      <c r="L1327" s="164"/>
      <c r="M1327" s="164"/>
      <c r="N1327" s="164"/>
      <c r="O1327" s="164"/>
      <c r="P1327" s="164"/>
      <c r="Q1327" s="164"/>
      <c r="R1327" s="164"/>
      <c r="S1327" s="164"/>
    </row>
    <row r="1328" spans="7:19">
      <c r="G1328" s="164"/>
      <c r="H1328" s="164"/>
      <c r="I1328" s="164"/>
      <c r="J1328" s="164"/>
      <c r="K1328" s="164"/>
      <c r="L1328" s="164"/>
      <c r="M1328" s="164"/>
      <c r="N1328" s="164"/>
      <c r="O1328" s="164"/>
      <c r="P1328" s="164"/>
      <c r="Q1328" s="164"/>
      <c r="R1328" s="164"/>
      <c r="S1328" s="164"/>
    </row>
    <row r="1329" spans="7:19">
      <c r="G1329" s="164"/>
      <c r="H1329" s="164"/>
      <c r="I1329" s="164"/>
      <c r="J1329" s="164"/>
      <c r="K1329" s="164"/>
      <c r="L1329" s="164"/>
      <c r="M1329" s="164"/>
      <c r="N1329" s="164"/>
      <c r="O1329" s="164"/>
      <c r="P1329" s="164"/>
      <c r="Q1329" s="164"/>
      <c r="R1329" s="164"/>
      <c r="S1329" s="164"/>
    </row>
    <row r="1330" spans="7:19">
      <c r="G1330" s="164"/>
      <c r="H1330" s="164"/>
      <c r="I1330" s="164"/>
      <c r="J1330" s="164"/>
      <c r="K1330" s="164"/>
      <c r="L1330" s="164"/>
      <c r="M1330" s="164"/>
      <c r="N1330" s="164"/>
      <c r="O1330" s="164"/>
      <c r="P1330" s="164"/>
      <c r="Q1330" s="164"/>
      <c r="R1330" s="164"/>
      <c r="S1330" s="164"/>
    </row>
    <row r="1331" spans="7:19">
      <c r="G1331" s="164"/>
      <c r="H1331" s="164"/>
      <c r="I1331" s="164"/>
      <c r="J1331" s="164"/>
      <c r="K1331" s="164"/>
      <c r="L1331" s="164"/>
      <c r="M1331" s="164"/>
      <c r="N1331" s="164"/>
      <c r="O1331" s="164"/>
      <c r="P1331" s="164"/>
      <c r="Q1331" s="164"/>
      <c r="R1331" s="164"/>
      <c r="S1331" s="164"/>
    </row>
    <row r="1332" spans="7:19">
      <c r="G1332" s="164"/>
      <c r="H1332" s="164"/>
      <c r="I1332" s="164"/>
      <c r="J1332" s="164"/>
      <c r="K1332" s="164"/>
      <c r="L1332" s="164"/>
      <c r="M1332" s="164"/>
      <c r="N1332" s="164"/>
      <c r="O1332" s="164"/>
      <c r="P1332" s="164"/>
      <c r="Q1332" s="164"/>
      <c r="R1332" s="164"/>
      <c r="S1332" s="164"/>
    </row>
    <row r="1333" spans="7:19">
      <c r="G1333" s="164"/>
      <c r="H1333" s="164"/>
      <c r="I1333" s="164"/>
      <c r="J1333" s="164"/>
      <c r="K1333" s="164"/>
      <c r="L1333" s="164"/>
      <c r="M1333" s="164"/>
      <c r="N1333" s="164"/>
      <c r="O1333" s="164"/>
      <c r="P1333" s="164"/>
      <c r="Q1333" s="164"/>
      <c r="R1333" s="164"/>
      <c r="S1333" s="164"/>
    </row>
    <row r="1334" spans="7:19">
      <c r="G1334" s="164"/>
      <c r="H1334" s="164"/>
      <c r="I1334" s="164"/>
      <c r="J1334" s="164"/>
      <c r="K1334" s="164"/>
      <c r="L1334" s="164"/>
      <c r="M1334" s="164"/>
      <c r="N1334" s="164"/>
      <c r="O1334" s="164"/>
      <c r="P1334" s="164"/>
      <c r="Q1334" s="164"/>
      <c r="R1334" s="164"/>
      <c r="S1334" s="164"/>
    </row>
    <row r="1335" spans="7:19">
      <c r="G1335" s="164"/>
      <c r="H1335" s="164"/>
      <c r="I1335" s="164"/>
      <c r="J1335" s="164"/>
      <c r="K1335" s="164"/>
      <c r="L1335" s="164"/>
      <c r="M1335" s="164"/>
      <c r="N1335" s="164"/>
      <c r="O1335" s="164"/>
      <c r="P1335" s="164"/>
      <c r="Q1335" s="164"/>
      <c r="R1335" s="164"/>
      <c r="S1335" s="164"/>
    </row>
    <row r="1336" spans="7:19">
      <c r="G1336" s="164"/>
      <c r="H1336" s="164"/>
      <c r="I1336" s="164"/>
      <c r="J1336" s="164"/>
      <c r="K1336" s="164"/>
      <c r="L1336" s="164"/>
      <c r="M1336" s="164"/>
      <c r="N1336" s="164"/>
      <c r="O1336" s="164"/>
      <c r="P1336" s="164"/>
      <c r="Q1336" s="164"/>
      <c r="R1336" s="164"/>
      <c r="S1336" s="164"/>
    </row>
    <row r="1337" spans="7:19">
      <c r="G1337" s="164"/>
      <c r="H1337" s="164"/>
      <c r="I1337" s="164"/>
      <c r="J1337" s="164"/>
      <c r="K1337" s="164"/>
      <c r="L1337" s="164"/>
      <c r="M1337" s="164"/>
      <c r="N1337" s="164"/>
      <c r="O1337" s="164"/>
      <c r="P1337" s="164"/>
      <c r="Q1337" s="164"/>
      <c r="R1337" s="164"/>
      <c r="S1337" s="164"/>
    </row>
    <row r="1338" spans="7:19">
      <c r="G1338" s="164"/>
      <c r="H1338" s="164"/>
      <c r="I1338" s="164"/>
      <c r="J1338" s="164"/>
      <c r="K1338" s="164"/>
      <c r="L1338" s="164"/>
      <c r="M1338" s="164"/>
      <c r="N1338" s="164"/>
      <c r="O1338" s="164"/>
      <c r="P1338" s="164"/>
      <c r="Q1338" s="164"/>
      <c r="R1338" s="164"/>
      <c r="S1338" s="164"/>
    </row>
    <row r="1339" spans="7:19">
      <c r="G1339" s="164"/>
      <c r="H1339" s="164"/>
      <c r="I1339" s="164"/>
      <c r="J1339" s="164"/>
      <c r="K1339" s="164"/>
      <c r="L1339" s="164"/>
      <c r="M1339" s="164"/>
      <c r="N1339" s="164"/>
      <c r="O1339" s="164"/>
      <c r="P1339" s="164"/>
      <c r="Q1339" s="164"/>
      <c r="R1339" s="164"/>
      <c r="S1339" s="164"/>
    </row>
    <row r="1340" spans="7:19">
      <c r="G1340" s="164"/>
      <c r="H1340" s="164"/>
      <c r="I1340" s="164"/>
      <c r="J1340" s="164"/>
      <c r="K1340" s="164"/>
      <c r="L1340" s="164"/>
      <c r="M1340" s="164"/>
      <c r="N1340" s="164"/>
      <c r="O1340" s="164"/>
      <c r="P1340" s="164"/>
      <c r="Q1340" s="164"/>
      <c r="R1340" s="164"/>
      <c r="S1340" s="164"/>
    </row>
    <row r="1341" spans="7:19">
      <c r="G1341" s="164"/>
      <c r="H1341" s="164"/>
      <c r="I1341" s="164"/>
      <c r="J1341" s="164"/>
      <c r="K1341" s="164"/>
      <c r="L1341" s="164"/>
      <c r="M1341" s="164"/>
      <c r="N1341" s="164"/>
      <c r="O1341" s="164"/>
      <c r="P1341" s="164"/>
      <c r="Q1341" s="164"/>
      <c r="R1341" s="164"/>
      <c r="S1341" s="164"/>
    </row>
    <row r="1342" spans="7:19">
      <c r="G1342" s="164"/>
      <c r="H1342" s="164"/>
      <c r="I1342" s="164"/>
      <c r="J1342" s="164"/>
      <c r="K1342" s="164"/>
      <c r="L1342" s="164"/>
      <c r="M1342" s="164"/>
      <c r="N1342" s="164"/>
      <c r="O1342" s="164"/>
      <c r="P1342" s="164"/>
      <c r="Q1342" s="164"/>
      <c r="R1342" s="164"/>
      <c r="S1342" s="164"/>
    </row>
    <row r="1343" spans="7:19">
      <c r="G1343" s="164"/>
      <c r="H1343" s="164"/>
      <c r="I1343" s="164"/>
      <c r="J1343" s="164"/>
      <c r="K1343" s="164"/>
      <c r="L1343" s="164"/>
      <c r="M1343" s="164"/>
      <c r="N1343" s="164"/>
      <c r="O1343" s="164"/>
      <c r="P1343" s="164"/>
      <c r="Q1343" s="164"/>
      <c r="R1343" s="164"/>
      <c r="S1343" s="164"/>
    </row>
    <row r="1344" spans="7:19">
      <c r="G1344" s="164"/>
      <c r="H1344" s="164"/>
      <c r="I1344" s="164"/>
      <c r="J1344" s="164"/>
      <c r="K1344" s="164"/>
      <c r="L1344" s="164"/>
      <c r="M1344" s="164"/>
      <c r="N1344" s="164"/>
      <c r="O1344" s="164"/>
      <c r="P1344" s="164"/>
      <c r="Q1344" s="164"/>
      <c r="R1344" s="164"/>
      <c r="S1344" s="164"/>
    </row>
    <row r="1345" spans="7:19">
      <c r="G1345" s="164"/>
      <c r="H1345" s="164"/>
      <c r="I1345" s="164"/>
      <c r="J1345" s="164"/>
      <c r="K1345" s="164"/>
      <c r="L1345" s="164"/>
      <c r="M1345" s="164"/>
      <c r="N1345" s="164"/>
      <c r="O1345" s="164"/>
      <c r="P1345" s="164"/>
      <c r="Q1345" s="164"/>
      <c r="R1345" s="164"/>
      <c r="S1345" s="164"/>
    </row>
    <row r="1346" spans="7:19">
      <c r="G1346" s="164"/>
      <c r="H1346" s="164"/>
      <c r="I1346" s="164"/>
      <c r="J1346" s="164"/>
      <c r="K1346" s="164"/>
      <c r="L1346" s="164"/>
      <c r="M1346" s="164"/>
      <c r="N1346" s="164"/>
      <c r="O1346" s="164"/>
      <c r="P1346" s="164"/>
      <c r="Q1346" s="164"/>
      <c r="R1346" s="164"/>
      <c r="S1346" s="164"/>
    </row>
    <row r="1347" spans="7:19">
      <c r="G1347" s="164"/>
      <c r="H1347" s="164"/>
      <c r="I1347" s="164"/>
      <c r="J1347" s="164"/>
      <c r="K1347" s="164"/>
      <c r="L1347" s="164"/>
      <c r="M1347" s="164"/>
      <c r="N1347" s="164"/>
      <c r="O1347" s="164"/>
      <c r="P1347" s="164"/>
      <c r="Q1347" s="164"/>
      <c r="R1347" s="164"/>
      <c r="S1347" s="164"/>
    </row>
    <row r="1348" spans="7:19">
      <c r="G1348" s="164"/>
      <c r="H1348" s="164"/>
      <c r="I1348" s="164"/>
      <c r="J1348" s="164"/>
      <c r="K1348" s="164"/>
      <c r="L1348" s="164"/>
      <c r="M1348" s="164"/>
      <c r="N1348" s="164"/>
      <c r="O1348" s="164"/>
      <c r="P1348" s="164"/>
      <c r="Q1348" s="164"/>
      <c r="R1348" s="164"/>
      <c r="S1348" s="164"/>
    </row>
    <row r="1349" spans="7:19">
      <c r="G1349" s="164"/>
      <c r="H1349" s="164"/>
      <c r="I1349" s="164"/>
      <c r="J1349" s="164"/>
      <c r="K1349" s="164"/>
      <c r="L1349" s="164"/>
      <c r="M1349" s="164"/>
      <c r="N1349" s="164"/>
      <c r="O1349" s="164"/>
      <c r="P1349" s="164"/>
      <c r="Q1349" s="164"/>
      <c r="R1349" s="164"/>
      <c r="S1349" s="164"/>
    </row>
    <row r="1350" spans="7:19">
      <c r="G1350" s="164"/>
      <c r="H1350" s="164"/>
      <c r="I1350" s="164"/>
      <c r="J1350" s="164"/>
      <c r="K1350" s="164"/>
      <c r="L1350" s="164"/>
      <c r="M1350" s="164"/>
      <c r="N1350" s="164"/>
      <c r="O1350" s="164"/>
      <c r="P1350" s="164"/>
      <c r="Q1350" s="164"/>
      <c r="R1350" s="164"/>
      <c r="S1350" s="164"/>
    </row>
    <row r="1351" spans="7:19">
      <c r="G1351" s="164"/>
      <c r="H1351" s="164"/>
      <c r="I1351" s="164"/>
      <c r="J1351" s="164"/>
      <c r="K1351" s="164"/>
      <c r="L1351" s="164"/>
      <c r="M1351" s="164"/>
      <c r="N1351" s="164"/>
      <c r="O1351" s="164"/>
      <c r="P1351" s="164"/>
      <c r="Q1351" s="164"/>
      <c r="R1351" s="164"/>
      <c r="S1351" s="164"/>
    </row>
    <row r="1352" spans="7:19">
      <c r="G1352" s="164"/>
      <c r="H1352" s="164"/>
      <c r="I1352" s="164"/>
      <c r="J1352" s="164"/>
      <c r="K1352" s="164"/>
      <c r="L1352" s="164"/>
      <c r="M1352" s="164"/>
      <c r="N1352" s="164"/>
      <c r="O1352" s="164"/>
      <c r="P1352" s="164"/>
      <c r="Q1352" s="164"/>
      <c r="R1352" s="164"/>
      <c r="S1352" s="164"/>
    </row>
    <row r="1353" spans="7:19">
      <c r="G1353" s="164"/>
      <c r="H1353" s="164"/>
      <c r="I1353" s="164"/>
      <c r="J1353" s="164"/>
      <c r="K1353" s="164"/>
      <c r="L1353" s="164"/>
      <c r="M1353" s="164"/>
      <c r="N1353" s="164"/>
      <c r="O1353" s="164"/>
      <c r="P1353" s="164"/>
      <c r="Q1353" s="164"/>
      <c r="R1353" s="164"/>
      <c r="S1353" s="164"/>
    </row>
    <row r="1354" spans="7:19">
      <c r="G1354" s="164"/>
      <c r="H1354" s="164"/>
      <c r="I1354" s="164"/>
      <c r="J1354" s="164"/>
      <c r="K1354" s="164"/>
      <c r="L1354" s="164"/>
      <c r="M1354" s="164"/>
      <c r="N1354" s="164"/>
      <c r="O1354" s="164"/>
      <c r="P1354" s="164"/>
      <c r="Q1354" s="164"/>
      <c r="R1354" s="164"/>
      <c r="S1354" s="164"/>
    </row>
    <row r="1355" spans="7:19">
      <c r="G1355" s="164"/>
      <c r="H1355" s="164"/>
      <c r="I1355" s="164"/>
      <c r="J1355" s="164"/>
      <c r="K1355" s="164"/>
      <c r="L1355" s="164"/>
      <c r="M1355" s="164"/>
      <c r="N1355" s="164"/>
      <c r="O1355" s="164"/>
      <c r="P1355" s="164"/>
      <c r="Q1355" s="164"/>
      <c r="R1355" s="164"/>
      <c r="S1355" s="164"/>
    </row>
    <row r="1356" spans="7:19">
      <c r="G1356" s="164"/>
      <c r="H1356" s="164"/>
      <c r="I1356" s="164"/>
      <c r="J1356" s="164"/>
      <c r="K1356" s="164"/>
      <c r="L1356" s="164"/>
      <c r="M1356" s="164"/>
      <c r="N1356" s="164"/>
      <c r="O1356" s="164"/>
      <c r="P1356" s="164"/>
      <c r="Q1356" s="164"/>
      <c r="R1356" s="164"/>
      <c r="S1356" s="164"/>
    </row>
    <row r="1357" spans="7:19">
      <c r="G1357" s="164"/>
      <c r="H1357" s="164"/>
      <c r="I1357" s="164"/>
      <c r="J1357" s="164"/>
      <c r="K1357" s="164"/>
      <c r="L1357" s="164"/>
      <c r="M1357" s="164"/>
      <c r="N1357" s="164"/>
      <c r="O1357" s="164"/>
      <c r="P1357" s="164"/>
      <c r="Q1357" s="164"/>
      <c r="R1357" s="164"/>
      <c r="S1357" s="164"/>
    </row>
    <row r="1358" spans="7:19">
      <c r="G1358" s="164"/>
      <c r="H1358" s="164"/>
      <c r="I1358" s="164"/>
      <c r="J1358" s="164"/>
      <c r="K1358" s="164"/>
      <c r="L1358" s="164"/>
      <c r="M1358" s="164"/>
      <c r="N1358" s="164"/>
      <c r="O1358" s="164"/>
      <c r="P1358" s="164"/>
      <c r="Q1358" s="164"/>
      <c r="R1358" s="164"/>
      <c r="S1358" s="164"/>
    </row>
    <row r="1359" spans="7:19">
      <c r="G1359" s="164"/>
      <c r="H1359" s="164"/>
      <c r="I1359" s="164"/>
      <c r="J1359" s="164"/>
      <c r="K1359" s="164"/>
      <c r="L1359" s="164"/>
      <c r="M1359" s="164"/>
      <c r="N1359" s="164"/>
      <c r="O1359" s="164"/>
      <c r="P1359" s="164"/>
      <c r="Q1359" s="164"/>
      <c r="R1359" s="164"/>
      <c r="S1359" s="164"/>
    </row>
    <row r="1360" spans="7:19">
      <c r="G1360" s="164"/>
      <c r="H1360" s="164"/>
      <c r="I1360" s="164"/>
      <c r="J1360" s="164"/>
      <c r="K1360" s="164"/>
      <c r="L1360" s="164"/>
      <c r="M1360" s="164"/>
      <c r="N1360" s="164"/>
      <c r="O1360" s="164"/>
      <c r="P1360" s="164"/>
      <c r="Q1360" s="164"/>
      <c r="R1360" s="164"/>
      <c r="S1360" s="164"/>
    </row>
    <row r="1361" spans="7:19">
      <c r="G1361" s="164"/>
      <c r="H1361" s="164"/>
      <c r="I1361" s="164"/>
      <c r="J1361" s="164"/>
      <c r="K1361" s="164"/>
      <c r="L1361" s="164"/>
      <c r="M1361" s="164"/>
      <c r="N1361" s="164"/>
      <c r="O1361" s="164"/>
      <c r="P1361" s="164"/>
      <c r="Q1361" s="164"/>
      <c r="R1361" s="164"/>
      <c r="S1361" s="164"/>
    </row>
    <row r="1362" spans="7:19">
      <c r="G1362" s="164"/>
      <c r="H1362" s="164"/>
      <c r="I1362" s="164"/>
      <c r="J1362" s="164"/>
      <c r="K1362" s="164"/>
      <c r="L1362" s="164"/>
      <c r="M1362" s="164"/>
      <c r="N1362" s="164"/>
      <c r="O1362" s="164"/>
      <c r="P1362" s="164"/>
      <c r="Q1362" s="164"/>
      <c r="R1362" s="164"/>
      <c r="S1362" s="164"/>
    </row>
    <row r="1363" spans="7:19">
      <c r="G1363" s="164"/>
      <c r="H1363" s="164"/>
      <c r="I1363" s="164"/>
      <c r="J1363" s="164"/>
      <c r="K1363" s="164"/>
      <c r="L1363" s="164"/>
      <c r="M1363" s="164"/>
      <c r="N1363" s="164"/>
      <c r="O1363" s="164"/>
      <c r="P1363" s="164"/>
      <c r="Q1363" s="164"/>
      <c r="R1363" s="164"/>
      <c r="S1363" s="164"/>
    </row>
    <row r="1364" spans="7:19">
      <c r="G1364" s="164"/>
      <c r="H1364" s="164"/>
      <c r="I1364" s="164"/>
      <c r="J1364" s="164"/>
      <c r="K1364" s="164"/>
      <c r="L1364" s="164"/>
      <c r="M1364" s="164"/>
      <c r="N1364" s="164"/>
      <c r="O1364" s="164"/>
      <c r="P1364" s="164"/>
      <c r="Q1364" s="164"/>
      <c r="R1364" s="164"/>
      <c r="S1364" s="164"/>
    </row>
    <row r="1365" spans="7:19">
      <c r="G1365" s="164"/>
      <c r="H1365" s="164"/>
      <c r="I1365" s="164"/>
      <c r="J1365" s="164"/>
      <c r="K1365" s="164"/>
      <c r="L1365" s="164"/>
      <c r="M1365" s="164"/>
      <c r="N1365" s="164"/>
      <c r="O1365" s="164"/>
      <c r="P1365" s="164"/>
      <c r="Q1365" s="164"/>
      <c r="R1365" s="164"/>
      <c r="S1365" s="164"/>
    </row>
    <row r="1366" spans="7:19">
      <c r="G1366" s="164"/>
      <c r="H1366" s="164"/>
      <c r="I1366" s="164"/>
      <c r="J1366" s="164"/>
      <c r="K1366" s="164"/>
      <c r="L1366" s="164"/>
      <c r="M1366" s="164"/>
      <c r="N1366" s="164"/>
      <c r="O1366" s="164"/>
      <c r="P1366" s="164"/>
      <c r="Q1366" s="164"/>
      <c r="R1366" s="164"/>
      <c r="S1366" s="164"/>
    </row>
    <row r="1367" spans="7:19">
      <c r="G1367" s="164"/>
      <c r="H1367" s="164"/>
      <c r="I1367" s="164"/>
      <c r="J1367" s="164"/>
      <c r="K1367" s="164"/>
      <c r="L1367" s="164"/>
      <c r="M1367" s="164"/>
      <c r="N1367" s="164"/>
      <c r="O1367" s="164"/>
      <c r="P1367" s="164"/>
      <c r="Q1367" s="164"/>
      <c r="R1367" s="164"/>
      <c r="S1367" s="164"/>
    </row>
    <row r="1368" spans="7:19">
      <c r="G1368" s="164"/>
      <c r="H1368" s="164"/>
      <c r="I1368" s="164"/>
      <c r="J1368" s="164"/>
      <c r="K1368" s="164"/>
      <c r="L1368" s="164"/>
      <c r="M1368" s="164"/>
      <c r="N1368" s="164"/>
      <c r="O1368" s="164"/>
      <c r="P1368" s="164"/>
      <c r="Q1368" s="164"/>
      <c r="R1368" s="164"/>
      <c r="S1368" s="164"/>
    </row>
    <row r="1369" spans="7:19">
      <c r="G1369" s="164"/>
      <c r="H1369" s="164"/>
      <c r="I1369" s="164"/>
      <c r="J1369" s="164"/>
      <c r="K1369" s="164"/>
      <c r="L1369" s="164"/>
      <c r="M1369" s="164"/>
      <c r="N1369" s="164"/>
      <c r="O1369" s="164"/>
      <c r="P1369" s="164"/>
      <c r="Q1369" s="164"/>
      <c r="R1369" s="164"/>
      <c r="S1369" s="164"/>
    </row>
    <row r="1370" spans="7:19">
      <c r="G1370" s="164"/>
      <c r="H1370" s="164"/>
      <c r="I1370" s="164"/>
      <c r="J1370" s="164"/>
      <c r="K1370" s="164"/>
      <c r="L1370" s="164"/>
      <c r="M1370" s="164"/>
      <c r="N1370" s="164"/>
      <c r="O1370" s="164"/>
      <c r="P1370" s="164"/>
      <c r="Q1370" s="164"/>
      <c r="R1370" s="164"/>
      <c r="S1370" s="164"/>
    </row>
    <row r="1371" spans="7:19">
      <c r="G1371" s="164"/>
      <c r="H1371" s="164"/>
      <c r="I1371" s="164"/>
      <c r="J1371" s="164"/>
      <c r="K1371" s="164"/>
      <c r="L1371" s="164"/>
      <c r="M1371" s="164"/>
      <c r="N1371" s="164"/>
      <c r="O1371" s="164"/>
      <c r="P1371" s="164"/>
      <c r="Q1371" s="164"/>
      <c r="R1371" s="164"/>
      <c r="S1371" s="164"/>
    </row>
    <row r="1372" spans="7:19">
      <c r="G1372" s="164"/>
      <c r="H1372" s="164"/>
      <c r="I1372" s="164"/>
      <c r="J1372" s="164"/>
      <c r="K1372" s="164"/>
      <c r="L1372" s="164"/>
      <c r="M1372" s="164"/>
      <c r="N1372" s="164"/>
      <c r="O1372" s="164"/>
      <c r="P1372" s="164"/>
      <c r="Q1372" s="164"/>
      <c r="R1372" s="164"/>
      <c r="S1372" s="164"/>
    </row>
    <row r="1373" spans="7:19">
      <c r="G1373" s="164"/>
      <c r="H1373" s="164"/>
      <c r="I1373" s="164"/>
      <c r="J1373" s="164"/>
      <c r="K1373" s="164"/>
      <c r="L1373" s="164"/>
      <c r="M1373" s="164"/>
      <c r="N1373" s="164"/>
      <c r="O1373" s="164"/>
      <c r="P1373" s="164"/>
      <c r="Q1373" s="164"/>
      <c r="R1373" s="164"/>
      <c r="S1373" s="164"/>
    </row>
    <row r="1374" spans="7:19">
      <c r="G1374" s="164"/>
      <c r="H1374" s="164"/>
      <c r="I1374" s="164"/>
      <c r="J1374" s="164"/>
      <c r="K1374" s="164"/>
      <c r="L1374" s="164"/>
      <c r="M1374" s="164"/>
      <c r="N1374" s="164"/>
      <c r="O1374" s="164"/>
      <c r="P1374" s="164"/>
      <c r="Q1374" s="164"/>
      <c r="R1374" s="164"/>
      <c r="S1374" s="164"/>
    </row>
    <row r="1375" spans="7:19">
      <c r="G1375" s="164"/>
      <c r="H1375" s="164"/>
      <c r="I1375" s="164"/>
      <c r="J1375" s="164"/>
      <c r="K1375" s="164"/>
      <c r="L1375" s="164"/>
      <c r="M1375" s="164"/>
      <c r="N1375" s="164"/>
      <c r="O1375" s="164"/>
      <c r="P1375" s="164"/>
      <c r="Q1375" s="164"/>
      <c r="R1375" s="164"/>
      <c r="S1375" s="164"/>
    </row>
    <row r="1376" spans="7:19">
      <c r="G1376" s="164"/>
      <c r="H1376" s="164"/>
      <c r="I1376" s="164"/>
      <c r="J1376" s="164"/>
      <c r="K1376" s="164"/>
      <c r="L1376" s="164"/>
      <c r="M1376" s="164"/>
      <c r="N1376" s="164"/>
      <c r="O1376" s="164"/>
      <c r="P1376" s="164"/>
      <c r="Q1376" s="164"/>
      <c r="R1376" s="164"/>
      <c r="S1376" s="164"/>
    </row>
    <row r="1377" spans="7:19">
      <c r="G1377" s="164"/>
      <c r="H1377" s="164"/>
      <c r="I1377" s="164"/>
      <c r="J1377" s="164"/>
      <c r="K1377" s="164"/>
      <c r="L1377" s="164"/>
      <c r="M1377" s="164"/>
      <c r="N1377" s="164"/>
      <c r="O1377" s="164"/>
      <c r="P1377" s="164"/>
      <c r="Q1377" s="164"/>
      <c r="R1377" s="164"/>
      <c r="S1377" s="164"/>
    </row>
    <row r="1378" spans="7:19">
      <c r="G1378" s="164"/>
      <c r="H1378" s="164"/>
      <c r="I1378" s="164"/>
      <c r="J1378" s="164"/>
      <c r="K1378" s="164"/>
      <c r="L1378" s="164"/>
      <c r="M1378" s="164"/>
      <c r="N1378" s="164"/>
      <c r="O1378" s="164"/>
      <c r="P1378" s="164"/>
      <c r="Q1378" s="164"/>
      <c r="R1378" s="164"/>
      <c r="S1378" s="164"/>
    </row>
    <row r="1379" spans="7:19">
      <c r="G1379" s="164"/>
      <c r="H1379" s="164"/>
      <c r="I1379" s="164"/>
      <c r="J1379" s="164"/>
      <c r="K1379" s="164"/>
      <c r="L1379" s="164"/>
      <c r="M1379" s="164"/>
      <c r="N1379" s="164"/>
      <c r="O1379" s="164"/>
      <c r="P1379" s="164"/>
      <c r="Q1379" s="164"/>
      <c r="R1379" s="164"/>
      <c r="S1379" s="164"/>
    </row>
    <row r="1380" spans="7:19">
      <c r="G1380" s="164"/>
      <c r="H1380" s="164"/>
      <c r="I1380" s="164"/>
      <c r="J1380" s="164"/>
      <c r="K1380" s="164"/>
      <c r="L1380" s="164"/>
      <c r="M1380" s="164"/>
      <c r="N1380" s="164"/>
      <c r="O1380" s="164"/>
      <c r="P1380" s="164"/>
      <c r="Q1380" s="164"/>
      <c r="R1380" s="164"/>
      <c r="S1380" s="164"/>
    </row>
    <row r="1381" spans="7:19">
      <c r="G1381" s="164"/>
      <c r="H1381" s="164"/>
      <c r="I1381" s="164"/>
      <c r="J1381" s="164"/>
      <c r="K1381" s="164"/>
      <c r="L1381" s="164"/>
      <c r="M1381" s="164"/>
      <c r="N1381" s="164"/>
      <c r="O1381" s="164"/>
      <c r="P1381" s="164"/>
      <c r="Q1381" s="164"/>
      <c r="R1381" s="164"/>
      <c r="S1381" s="164"/>
    </row>
    <row r="1382" spans="7:19">
      <c r="G1382" s="164"/>
      <c r="H1382" s="164"/>
      <c r="I1382" s="164"/>
      <c r="J1382" s="164"/>
      <c r="K1382" s="164"/>
      <c r="L1382" s="164"/>
      <c r="M1382" s="164"/>
      <c r="N1382" s="164"/>
      <c r="O1382" s="164"/>
      <c r="P1382" s="164"/>
      <c r="Q1382" s="164"/>
      <c r="R1382" s="164"/>
      <c r="S1382" s="164"/>
    </row>
    <row r="1383" spans="7:19">
      <c r="G1383" s="164"/>
      <c r="H1383" s="164"/>
      <c r="I1383" s="164"/>
      <c r="J1383" s="164"/>
      <c r="K1383" s="164"/>
      <c r="L1383" s="164"/>
      <c r="M1383" s="164"/>
      <c r="N1383" s="164"/>
      <c r="O1383" s="164"/>
      <c r="P1383" s="164"/>
      <c r="Q1383" s="164"/>
      <c r="R1383" s="164"/>
      <c r="S1383" s="164"/>
    </row>
    <row r="1384" spans="7:19">
      <c r="G1384" s="164"/>
      <c r="H1384" s="164"/>
      <c r="I1384" s="164"/>
      <c r="J1384" s="164"/>
      <c r="K1384" s="164"/>
      <c r="L1384" s="164"/>
      <c r="M1384" s="164"/>
      <c r="N1384" s="164"/>
      <c r="O1384" s="164"/>
      <c r="P1384" s="164"/>
      <c r="Q1384" s="164"/>
      <c r="R1384" s="164"/>
      <c r="S1384" s="164"/>
    </row>
    <row r="1385" spans="7:19">
      <c r="G1385" s="164"/>
      <c r="H1385" s="164"/>
      <c r="I1385" s="164"/>
      <c r="J1385" s="164"/>
      <c r="K1385" s="164"/>
      <c r="L1385" s="164"/>
      <c r="M1385" s="164"/>
      <c r="N1385" s="164"/>
      <c r="O1385" s="164"/>
      <c r="P1385" s="164"/>
      <c r="Q1385" s="164"/>
      <c r="R1385" s="164"/>
      <c r="S1385" s="164"/>
    </row>
    <row r="1386" spans="7:19">
      <c r="G1386" s="164"/>
      <c r="H1386" s="164"/>
      <c r="I1386" s="164"/>
      <c r="J1386" s="164"/>
      <c r="K1386" s="164"/>
      <c r="L1386" s="164"/>
      <c r="M1386" s="164"/>
      <c r="N1386" s="164"/>
      <c r="O1386" s="164"/>
      <c r="P1386" s="164"/>
      <c r="Q1386" s="164"/>
      <c r="R1386" s="164"/>
      <c r="S1386" s="164"/>
    </row>
    <row r="1387" spans="7:19">
      <c r="G1387" s="164"/>
      <c r="H1387" s="164"/>
      <c r="I1387" s="164"/>
      <c r="J1387" s="164"/>
      <c r="K1387" s="164"/>
      <c r="L1387" s="164"/>
      <c r="M1387" s="164"/>
      <c r="N1387" s="164"/>
      <c r="O1387" s="164"/>
      <c r="P1387" s="164"/>
      <c r="Q1387" s="164"/>
      <c r="R1387" s="164"/>
      <c r="S1387" s="164"/>
    </row>
    <row r="1388" spans="7:19">
      <c r="G1388" s="164"/>
      <c r="H1388" s="164"/>
      <c r="I1388" s="164"/>
      <c r="J1388" s="164"/>
      <c r="K1388" s="164"/>
      <c r="L1388" s="164"/>
      <c r="M1388" s="164"/>
      <c r="N1388" s="164"/>
      <c r="O1388" s="164"/>
      <c r="P1388" s="164"/>
      <c r="Q1388" s="164"/>
      <c r="R1388" s="164"/>
      <c r="S1388" s="164"/>
    </row>
    <row r="1389" spans="7:19">
      <c r="G1389" s="164"/>
      <c r="H1389" s="164"/>
      <c r="I1389" s="164"/>
      <c r="J1389" s="164"/>
      <c r="K1389" s="164"/>
      <c r="L1389" s="164"/>
      <c r="M1389" s="164"/>
      <c r="N1389" s="164"/>
      <c r="O1389" s="164"/>
      <c r="P1389" s="164"/>
      <c r="Q1389" s="164"/>
      <c r="R1389" s="164"/>
      <c r="S1389" s="164"/>
    </row>
    <row r="1390" spans="7:19">
      <c r="G1390" s="164"/>
      <c r="H1390" s="164"/>
      <c r="I1390" s="164"/>
      <c r="J1390" s="164"/>
      <c r="K1390" s="164"/>
      <c r="L1390" s="164"/>
      <c r="M1390" s="164"/>
      <c r="N1390" s="164"/>
      <c r="O1390" s="164"/>
      <c r="P1390" s="164"/>
      <c r="Q1390" s="164"/>
      <c r="R1390" s="164"/>
      <c r="S1390" s="164"/>
    </row>
    <row r="1391" spans="7:19">
      <c r="G1391" s="164"/>
      <c r="H1391" s="164"/>
      <c r="I1391" s="164"/>
      <c r="J1391" s="164"/>
      <c r="K1391" s="164"/>
      <c r="L1391" s="164"/>
      <c r="M1391" s="164"/>
      <c r="N1391" s="164"/>
      <c r="O1391" s="164"/>
      <c r="P1391" s="164"/>
      <c r="Q1391" s="164"/>
      <c r="R1391" s="164"/>
      <c r="S1391" s="164"/>
    </row>
    <row r="1392" spans="7:19">
      <c r="G1392" s="164"/>
      <c r="H1392" s="164"/>
      <c r="I1392" s="164"/>
      <c r="J1392" s="164"/>
      <c r="K1392" s="164"/>
      <c r="L1392" s="164"/>
      <c r="M1392" s="164"/>
      <c r="N1392" s="164"/>
      <c r="O1392" s="164"/>
      <c r="P1392" s="164"/>
      <c r="Q1392" s="164"/>
      <c r="R1392" s="164"/>
      <c r="S1392" s="164"/>
    </row>
    <row r="1393" spans="7:19">
      <c r="G1393" s="164"/>
      <c r="H1393" s="164"/>
      <c r="I1393" s="164"/>
      <c r="J1393" s="164"/>
      <c r="K1393" s="164"/>
      <c r="L1393" s="164"/>
      <c r="M1393" s="164"/>
      <c r="N1393" s="164"/>
      <c r="O1393" s="164"/>
      <c r="P1393" s="164"/>
      <c r="Q1393" s="164"/>
      <c r="R1393" s="164"/>
      <c r="S1393" s="164"/>
    </row>
    <row r="1394" spans="7:19">
      <c r="G1394" s="164"/>
      <c r="H1394" s="164"/>
      <c r="I1394" s="164"/>
      <c r="J1394" s="164"/>
      <c r="K1394" s="164"/>
      <c r="L1394" s="164"/>
      <c r="M1394" s="164"/>
      <c r="N1394" s="164"/>
      <c r="O1394" s="164"/>
      <c r="P1394" s="164"/>
      <c r="Q1394" s="164"/>
      <c r="R1394" s="164"/>
      <c r="S1394" s="164"/>
    </row>
    <row r="1395" spans="7:19">
      <c r="G1395" s="164"/>
      <c r="H1395" s="164"/>
      <c r="I1395" s="164"/>
      <c r="J1395" s="164"/>
      <c r="K1395" s="164"/>
      <c r="L1395" s="164"/>
      <c r="M1395" s="164"/>
      <c r="N1395" s="164"/>
      <c r="O1395" s="164"/>
      <c r="P1395" s="164"/>
      <c r="Q1395" s="164"/>
      <c r="R1395" s="164"/>
      <c r="S1395" s="164"/>
    </row>
    <row r="1396" spans="7:19">
      <c r="G1396" s="164"/>
      <c r="H1396" s="164"/>
      <c r="I1396" s="164"/>
      <c r="J1396" s="164"/>
      <c r="K1396" s="164"/>
      <c r="L1396" s="164"/>
      <c r="M1396" s="164"/>
      <c r="N1396" s="164"/>
      <c r="O1396" s="164"/>
      <c r="P1396" s="164"/>
      <c r="Q1396" s="164"/>
      <c r="R1396" s="164"/>
      <c r="S1396" s="164"/>
    </row>
    <row r="1397" spans="7:19">
      <c r="G1397" s="164"/>
      <c r="H1397" s="164"/>
      <c r="I1397" s="164"/>
      <c r="J1397" s="164"/>
      <c r="K1397" s="164"/>
      <c r="L1397" s="164"/>
      <c r="M1397" s="164"/>
      <c r="N1397" s="164"/>
      <c r="O1397" s="164"/>
      <c r="P1397" s="164"/>
      <c r="Q1397" s="164"/>
      <c r="R1397" s="164"/>
      <c r="S1397" s="164"/>
    </row>
    <row r="1398" spans="7:19">
      <c r="G1398" s="164"/>
      <c r="H1398" s="164"/>
      <c r="I1398" s="164"/>
      <c r="J1398" s="164"/>
      <c r="K1398" s="164"/>
      <c r="L1398" s="164"/>
      <c r="M1398" s="164"/>
      <c r="N1398" s="164"/>
      <c r="O1398" s="164"/>
      <c r="P1398" s="164"/>
      <c r="Q1398" s="164"/>
      <c r="R1398" s="164"/>
      <c r="S1398" s="164"/>
    </row>
    <row r="1399" spans="7:19">
      <c r="G1399" s="164"/>
      <c r="H1399" s="164"/>
      <c r="I1399" s="164"/>
      <c r="J1399" s="164"/>
      <c r="K1399" s="164"/>
      <c r="L1399" s="164"/>
      <c r="M1399" s="164"/>
      <c r="N1399" s="164"/>
      <c r="O1399" s="164"/>
      <c r="P1399" s="164"/>
      <c r="Q1399" s="164"/>
      <c r="R1399" s="164"/>
      <c r="S1399" s="164"/>
    </row>
    <row r="1400" spans="7:19">
      <c r="G1400" s="164"/>
      <c r="H1400" s="164"/>
      <c r="I1400" s="164"/>
      <c r="J1400" s="164"/>
      <c r="K1400" s="164"/>
      <c r="L1400" s="164"/>
      <c r="M1400" s="164"/>
      <c r="N1400" s="164"/>
      <c r="O1400" s="164"/>
      <c r="P1400" s="164"/>
      <c r="Q1400" s="164"/>
      <c r="R1400" s="164"/>
      <c r="S1400" s="164"/>
    </row>
    <row r="1401" spans="7:19">
      <c r="G1401" s="164"/>
      <c r="H1401" s="164"/>
      <c r="I1401" s="164"/>
      <c r="J1401" s="164"/>
      <c r="K1401" s="164"/>
      <c r="L1401" s="164"/>
      <c r="M1401" s="164"/>
      <c r="N1401" s="164"/>
      <c r="O1401" s="164"/>
      <c r="P1401" s="164"/>
      <c r="Q1401" s="164"/>
      <c r="R1401" s="164"/>
      <c r="S1401" s="164"/>
    </row>
    <row r="1402" spans="7:19">
      <c r="G1402" s="164"/>
      <c r="H1402" s="164"/>
      <c r="I1402" s="164"/>
      <c r="J1402" s="164"/>
      <c r="K1402" s="164"/>
      <c r="L1402" s="164"/>
      <c r="M1402" s="164"/>
      <c r="N1402" s="164"/>
      <c r="O1402" s="164"/>
      <c r="P1402" s="164"/>
      <c r="Q1402" s="164"/>
      <c r="R1402" s="164"/>
      <c r="S1402" s="164"/>
    </row>
    <row r="1403" spans="7:19">
      <c r="G1403" s="164"/>
      <c r="H1403" s="164"/>
      <c r="I1403" s="164"/>
      <c r="J1403" s="164"/>
      <c r="K1403" s="164"/>
      <c r="L1403" s="164"/>
      <c r="M1403" s="164"/>
      <c r="N1403" s="164"/>
      <c r="O1403" s="164"/>
      <c r="P1403" s="164"/>
      <c r="Q1403" s="164"/>
      <c r="R1403" s="164"/>
      <c r="S1403" s="164"/>
    </row>
    <row r="1404" spans="7:19">
      <c r="G1404" s="164"/>
      <c r="H1404" s="164"/>
      <c r="I1404" s="164"/>
      <c r="J1404" s="164"/>
      <c r="K1404" s="164"/>
      <c r="L1404" s="164"/>
      <c r="M1404" s="164"/>
      <c r="N1404" s="164"/>
      <c r="O1404" s="164"/>
      <c r="P1404" s="164"/>
      <c r="Q1404" s="164"/>
      <c r="R1404" s="164"/>
      <c r="S1404" s="164"/>
    </row>
    <row r="1405" spans="7:19">
      <c r="G1405" s="164"/>
      <c r="H1405" s="164"/>
      <c r="I1405" s="164"/>
      <c r="J1405" s="164"/>
      <c r="K1405" s="164"/>
      <c r="L1405" s="164"/>
      <c r="M1405" s="164"/>
      <c r="N1405" s="164"/>
      <c r="O1405" s="164"/>
      <c r="P1405" s="164"/>
      <c r="Q1405" s="164"/>
      <c r="R1405" s="164"/>
      <c r="S1405" s="164"/>
    </row>
    <row r="1406" spans="7:19">
      <c r="G1406" s="164"/>
      <c r="H1406" s="164"/>
      <c r="I1406" s="164"/>
      <c r="J1406" s="164"/>
      <c r="K1406" s="164"/>
      <c r="L1406" s="164"/>
      <c r="M1406" s="164"/>
      <c r="N1406" s="164"/>
      <c r="O1406" s="164"/>
      <c r="P1406" s="164"/>
      <c r="Q1406" s="164"/>
      <c r="R1406" s="164"/>
      <c r="S1406" s="164"/>
    </row>
    <row r="1407" spans="7:19">
      <c r="G1407" s="164"/>
      <c r="H1407" s="164"/>
      <c r="I1407" s="164"/>
      <c r="J1407" s="164"/>
      <c r="K1407" s="164"/>
      <c r="L1407" s="164"/>
      <c r="M1407" s="164"/>
      <c r="N1407" s="164"/>
      <c r="O1407" s="164"/>
      <c r="P1407" s="164"/>
      <c r="Q1407" s="164"/>
      <c r="R1407" s="164"/>
      <c r="S1407" s="164"/>
    </row>
    <row r="1408" spans="7:19">
      <c r="G1408" s="164"/>
      <c r="H1408" s="164"/>
      <c r="I1408" s="164"/>
      <c r="J1408" s="164"/>
      <c r="K1408" s="164"/>
      <c r="L1408" s="164"/>
      <c r="M1408" s="164"/>
      <c r="N1408" s="164"/>
      <c r="O1408" s="164"/>
      <c r="P1408" s="164"/>
      <c r="Q1408" s="164"/>
      <c r="R1408" s="164"/>
      <c r="S1408" s="164"/>
    </row>
    <row r="1409" spans="7:19">
      <c r="G1409" s="164"/>
      <c r="H1409" s="164"/>
      <c r="I1409" s="164"/>
      <c r="J1409" s="164"/>
      <c r="K1409" s="164"/>
      <c r="L1409" s="164"/>
      <c r="M1409" s="164"/>
      <c r="N1409" s="164"/>
      <c r="O1409" s="164"/>
      <c r="P1409" s="164"/>
      <c r="Q1409" s="164"/>
      <c r="R1409" s="164"/>
      <c r="S1409" s="164"/>
    </row>
    <row r="1410" spans="7:19">
      <c r="G1410" s="164"/>
      <c r="H1410" s="164"/>
      <c r="I1410" s="164"/>
      <c r="J1410" s="164"/>
      <c r="K1410" s="164"/>
      <c r="L1410" s="164"/>
      <c r="M1410" s="164"/>
      <c r="N1410" s="164"/>
      <c r="O1410" s="164"/>
      <c r="P1410" s="164"/>
      <c r="Q1410" s="164"/>
      <c r="R1410" s="164"/>
      <c r="S1410" s="164"/>
    </row>
    <row r="1411" spans="7:19">
      <c r="G1411" s="164"/>
      <c r="H1411" s="164"/>
      <c r="I1411" s="164"/>
      <c r="J1411" s="164"/>
      <c r="K1411" s="164"/>
      <c r="L1411" s="164"/>
      <c r="M1411" s="164"/>
      <c r="N1411" s="164"/>
      <c r="O1411" s="164"/>
      <c r="P1411" s="164"/>
      <c r="Q1411" s="164"/>
      <c r="R1411" s="164"/>
      <c r="S1411" s="164"/>
    </row>
    <row r="1412" spans="7:19">
      <c r="G1412" s="164"/>
      <c r="H1412" s="164"/>
      <c r="I1412" s="164"/>
      <c r="J1412" s="164"/>
      <c r="K1412" s="164"/>
      <c r="L1412" s="164"/>
      <c r="M1412" s="164"/>
      <c r="N1412" s="164"/>
      <c r="O1412" s="164"/>
      <c r="P1412" s="164"/>
      <c r="Q1412" s="164"/>
      <c r="R1412" s="164"/>
      <c r="S1412" s="164"/>
    </row>
    <row r="1413" spans="7:19">
      <c r="G1413" s="164"/>
      <c r="H1413" s="164"/>
      <c r="I1413" s="164"/>
      <c r="J1413" s="164"/>
      <c r="K1413" s="164"/>
      <c r="L1413" s="164"/>
      <c r="M1413" s="164"/>
      <c r="N1413" s="164"/>
      <c r="O1413" s="164"/>
      <c r="P1413" s="164"/>
      <c r="Q1413" s="164"/>
      <c r="R1413" s="164"/>
      <c r="S1413" s="164"/>
    </row>
    <row r="1414" spans="7:19">
      <c r="G1414" s="164"/>
      <c r="H1414" s="164"/>
      <c r="I1414" s="164"/>
      <c r="J1414" s="164"/>
      <c r="K1414" s="164"/>
      <c r="L1414" s="164"/>
      <c r="M1414" s="164"/>
      <c r="N1414" s="164"/>
      <c r="O1414" s="164"/>
      <c r="P1414" s="164"/>
      <c r="Q1414" s="164"/>
      <c r="R1414" s="164"/>
      <c r="S1414" s="164"/>
    </row>
    <row r="1415" spans="7:19">
      <c r="G1415" s="164"/>
      <c r="H1415" s="164"/>
      <c r="I1415" s="164"/>
      <c r="J1415" s="164"/>
      <c r="K1415" s="164"/>
      <c r="L1415" s="164"/>
      <c r="M1415" s="164"/>
      <c r="N1415" s="164"/>
      <c r="O1415" s="164"/>
      <c r="P1415" s="164"/>
      <c r="Q1415" s="164"/>
      <c r="R1415" s="164"/>
      <c r="S1415" s="164"/>
    </row>
    <row r="1416" spans="7:19">
      <c r="G1416" s="164"/>
      <c r="H1416" s="164"/>
      <c r="I1416" s="164"/>
      <c r="J1416" s="164"/>
      <c r="K1416" s="164"/>
      <c r="L1416" s="164"/>
      <c r="M1416" s="164"/>
      <c r="N1416" s="164"/>
      <c r="O1416" s="164"/>
      <c r="P1416" s="164"/>
      <c r="Q1416" s="164"/>
      <c r="R1416" s="164"/>
      <c r="S1416" s="164"/>
    </row>
    <row r="1417" spans="7:19">
      <c r="G1417" s="164"/>
      <c r="H1417" s="164"/>
      <c r="I1417" s="164"/>
      <c r="J1417" s="164"/>
      <c r="K1417" s="164"/>
      <c r="L1417" s="164"/>
      <c r="M1417" s="164"/>
      <c r="N1417" s="164"/>
      <c r="O1417" s="164"/>
      <c r="P1417" s="164"/>
      <c r="Q1417" s="164"/>
      <c r="R1417" s="164"/>
      <c r="S1417" s="164"/>
    </row>
    <row r="1418" spans="7:19">
      <c r="G1418" s="164"/>
      <c r="H1418" s="164"/>
      <c r="I1418" s="164"/>
      <c r="J1418" s="164"/>
      <c r="K1418" s="164"/>
      <c r="L1418" s="164"/>
      <c r="M1418" s="164"/>
      <c r="N1418" s="164"/>
      <c r="O1418" s="164"/>
      <c r="P1418" s="164"/>
      <c r="Q1418" s="164"/>
      <c r="R1418" s="164"/>
      <c r="S1418" s="164"/>
    </row>
    <row r="1419" spans="7:19">
      <c r="G1419" s="164"/>
      <c r="H1419" s="164"/>
      <c r="I1419" s="164"/>
      <c r="J1419" s="164"/>
      <c r="K1419" s="164"/>
      <c r="L1419" s="164"/>
      <c r="M1419" s="164"/>
      <c r="N1419" s="164"/>
      <c r="O1419" s="164"/>
      <c r="P1419" s="164"/>
      <c r="Q1419" s="164"/>
      <c r="R1419" s="164"/>
      <c r="S1419" s="164"/>
    </row>
    <row r="1420" spans="7:19">
      <c r="G1420" s="164"/>
      <c r="H1420" s="164"/>
      <c r="I1420" s="164"/>
      <c r="J1420" s="164"/>
      <c r="K1420" s="164"/>
      <c r="L1420" s="164"/>
      <c r="M1420" s="164"/>
      <c r="N1420" s="164"/>
      <c r="O1420" s="164"/>
      <c r="P1420" s="164"/>
      <c r="Q1420" s="164"/>
      <c r="R1420" s="164"/>
      <c r="S1420" s="164"/>
    </row>
    <row r="1421" spans="7:19">
      <c r="G1421" s="164"/>
      <c r="H1421" s="164"/>
      <c r="I1421" s="164"/>
      <c r="J1421" s="164"/>
      <c r="K1421" s="164"/>
      <c r="L1421" s="164"/>
      <c r="M1421" s="164"/>
      <c r="N1421" s="164"/>
      <c r="O1421" s="164"/>
      <c r="P1421" s="164"/>
      <c r="Q1421" s="164"/>
      <c r="R1421" s="164"/>
      <c r="S1421" s="164"/>
    </row>
    <row r="1422" spans="7:19">
      <c r="G1422" s="164"/>
      <c r="H1422" s="164"/>
      <c r="I1422" s="164"/>
      <c r="J1422" s="164"/>
      <c r="K1422" s="164"/>
      <c r="L1422" s="164"/>
      <c r="M1422" s="164"/>
      <c r="N1422" s="164"/>
      <c r="O1422" s="164"/>
      <c r="P1422" s="164"/>
      <c r="Q1422" s="164"/>
      <c r="R1422" s="164"/>
      <c r="S1422" s="164"/>
    </row>
    <row r="1423" spans="7:19">
      <c r="G1423" s="164"/>
      <c r="H1423" s="164"/>
      <c r="I1423" s="164"/>
      <c r="J1423" s="164"/>
      <c r="K1423" s="164"/>
      <c r="L1423" s="164"/>
      <c r="M1423" s="164"/>
      <c r="N1423" s="164"/>
      <c r="O1423" s="164"/>
      <c r="P1423" s="164"/>
      <c r="Q1423" s="164"/>
      <c r="R1423" s="164"/>
      <c r="S1423" s="164"/>
    </row>
    <row r="1424" spans="7:19">
      <c r="G1424" s="164"/>
      <c r="H1424" s="164"/>
      <c r="I1424" s="164"/>
      <c r="J1424" s="164"/>
      <c r="K1424" s="164"/>
      <c r="L1424" s="164"/>
      <c r="M1424" s="164"/>
      <c r="N1424" s="164"/>
      <c r="O1424" s="164"/>
      <c r="P1424" s="164"/>
      <c r="Q1424" s="164"/>
      <c r="R1424" s="164"/>
      <c r="S1424" s="164"/>
    </row>
    <row r="1425" spans="7:19">
      <c r="G1425" s="164"/>
      <c r="H1425" s="164"/>
      <c r="I1425" s="164"/>
      <c r="J1425" s="164"/>
      <c r="K1425" s="164"/>
      <c r="L1425" s="164"/>
      <c r="M1425" s="164"/>
      <c r="N1425" s="164"/>
      <c r="O1425" s="164"/>
      <c r="P1425" s="164"/>
      <c r="Q1425" s="164"/>
      <c r="R1425" s="164"/>
      <c r="S1425" s="164"/>
    </row>
    <row r="1426" spans="7:19">
      <c r="G1426" s="164"/>
      <c r="H1426" s="164"/>
      <c r="I1426" s="164"/>
      <c r="J1426" s="164"/>
      <c r="K1426" s="164"/>
      <c r="L1426" s="164"/>
      <c r="M1426" s="164"/>
      <c r="N1426" s="164"/>
      <c r="O1426" s="164"/>
      <c r="P1426" s="164"/>
      <c r="Q1426" s="164"/>
      <c r="R1426" s="164"/>
      <c r="S1426" s="164"/>
    </row>
    <row r="1427" spans="7:19">
      <c r="G1427" s="164"/>
      <c r="H1427" s="164"/>
      <c r="I1427" s="164"/>
      <c r="J1427" s="164"/>
      <c r="K1427" s="164"/>
      <c r="L1427" s="164"/>
      <c r="M1427" s="164"/>
      <c r="N1427" s="164"/>
      <c r="O1427" s="164"/>
      <c r="P1427" s="164"/>
      <c r="Q1427" s="164"/>
      <c r="R1427" s="164"/>
      <c r="S1427" s="164"/>
    </row>
    <row r="1428" spans="7:19">
      <c r="G1428" s="164"/>
      <c r="H1428" s="164"/>
      <c r="I1428" s="164"/>
      <c r="J1428" s="164"/>
      <c r="K1428" s="164"/>
      <c r="L1428" s="164"/>
      <c r="M1428" s="164"/>
      <c r="N1428" s="164"/>
      <c r="O1428" s="164"/>
      <c r="P1428" s="164"/>
      <c r="Q1428" s="164"/>
      <c r="R1428" s="164"/>
      <c r="S1428" s="164"/>
    </row>
    <row r="1429" spans="7:19">
      <c r="G1429" s="164"/>
      <c r="H1429" s="164"/>
      <c r="I1429" s="164"/>
      <c r="J1429" s="164"/>
      <c r="K1429" s="164"/>
      <c r="L1429" s="164"/>
      <c r="M1429" s="164"/>
      <c r="N1429" s="164"/>
      <c r="O1429" s="164"/>
      <c r="P1429" s="164"/>
      <c r="Q1429" s="164"/>
      <c r="R1429" s="164"/>
      <c r="S1429" s="164"/>
    </row>
    <row r="1430" spans="7:19">
      <c r="G1430" s="164"/>
      <c r="H1430" s="164"/>
      <c r="I1430" s="164"/>
      <c r="J1430" s="164"/>
      <c r="K1430" s="164"/>
      <c r="L1430" s="164"/>
      <c r="M1430" s="164"/>
      <c r="N1430" s="164"/>
      <c r="O1430" s="164"/>
      <c r="P1430" s="164"/>
      <c r="Q1430" s="164"/>
      <c r="R1430" s="164"/>
      <c r="S1430" s="164"/>
    </row>
    <row r="1431" spans="7:19">
      <c r="G1431" s="164"/>
      <c r="H1431" s="164"/>
      <c r="I1431" s="164"/>
      <c r="J1431" s="164"/>
      <c r="K1431" s="164"/>
      <c r="L1431" s="164"/>
      <c r="M1431" s="164"/>
      <c r="N1431" s="164"/>
      <c r="O1431" s="164"/>
      <c r="P1431" s="164"/>
      <c r="Q1431" s="164"/>
      <c r="R1431" s="164"/>
      <c r="S1431" s="164"/>
    </row>
    <row r="1432" spans="7:19">
      <c r="G1432" s="164"/>
      <c r="H1432" s="164"/>
      <c r="I1432" s="164"/>
      <c r="J1432" s="164"/>
      <c r="K1432" s="164"/>
      <c r="L1432" s="164"/>
      <c r="M1432" s="164"/>
      <c r="N1432" s="164"/>
      <c r="O1432" s="164"/>
      <c r="P1432" s="164"/>
      <c r="Q1432" s="164"/>
      <c r="R1432" s="164"/>
      <c r="S1432" s="164"/>
    </row>
    <row r="1433" spans="7:19">
      <c r="G1433" s="164"/>
      <c r="H1433" s="164"/>
      <c r="I1433" s="164"/>
      <c r="J1433" s="164"/>
      <c r="K1433" s="164"/>
      <c r="L1433" s="164"/>
      <c r="M1433" s="164"/>
      <c r="N1433" s="164"/>
      <c r="O1433" s="164"/>
      <c r="P1433" s="164"/>
      <c r="Q1433" s="164"/>
      <c r="R1433" s="164"/>
      <c r="S1433" s="164"/>
    </row>
    <row r="1434" spans="7:19">
      <c r="G1434" s="164"/>
      <c r="H1434" s="164"/>
      <c r="I1434" s="164"/>
      <c r="J1434" s="164"/>
      <c r="K1434" s="164"/>
      <c r="L1434" s="164"/>
      <c r="M1434" s="164"/>
      <c r="N1434" s="164"/>
      <c r="O1434" s="164"/>
      <c r="P1434" s="164"/>
      <c r="Q1434" s="164"/>
      <c r="R1434" s="164"/>
      <c r="S1434" s="164"/>
    </row>
    <row r="1435" spans="7:19">
      <c r="G1435" s="164"/>
      <c r="H1435" s="164"/>
      <c r="I1435" s="164"/>
      <c r="J1435" s="164"/>
      <c r="K1435" s="164"/>
      <c r="L1435" s="164"/>
      <c r="M1435" s="164"/>
      <c r="N1435" s="164"/>
      <c r="O1435" s="164"/>
      <c r="P1435" s="164"/>
      <c r="Q1435" s="164"/>
      <c r="R1435" s="164"/>
      <c r="S1435" s="164"/>
    </row>
    <row r="1436" spans="7:19">
      <c r="G1436" s="164"/>
      <c r="H1436" s="164"/>
      <c r="I1436" s="164"/>
      <c r="J1436" s="164"/>
      <c r="K1436" s="164"/>
      <c r="L1436" s="164"/>
      <c r="M1436" s="164"/>
      <c r="N1436" s="164"/>
      <c r="O1436" s="164"/>
      <c r="P1436" s="164"/>
      <c r="Q1436" s="164"/>
      <c r="R1436" s="164"/>
      <c r="S1436" s="164"/>
    </row>
    <row r="1437" spans="7:19">
      <c r="G1437" s="164"/>
      <c r="H1437" s="164"/>
      <c r="I1437" s="164"/>
      <c r="J1437" s="164"/>
      <c r="K1437" s="164"/>
      <c r="L1437" s="164"/>
      <c r="M1437" s="164"/>
      <c r="N1437" s="164"/>
      <c r="O1437" s="164"/>
      <c r="P1437" s="164"/>
      <c r="Q1437" s="164"/>
      <c r="R1437" s="164"/>
      <c r="S1437" s="164"/>
    </row>
    <row r="1438" spans="7:19">
      <c r="G1438" s="164"/>
      <c r="H1438" s="164"/>
      <c r="I1438" s="164"/>
      <c r="J1438" s="164"/>
      <c r="K1438" s="164"/>
      <c r="L1438" s="164"/>
      <c r="M1438" s="164"/>
      <c r="N1438" s="164"/>
      <c r="O1438" s="164"/>
      <c r="P1438" s="164"/>
      <c r="Q1438" s="164"/>
      <c r="R1438" s="164"/>
      <c r="S1438" s="164"/>
    </row>
    <row r="1439" spans="7:19">
      <c r="G1439" s="164"/>
      <c r="H1439" s="164"/>
      <c r="I1439" s="164"/>
      <c r="J1439" s="164"/>
      <c r="K1439" s="164"/>
      <c r="L1439" s="164"/>
      <c r="M1439" s="164"/>
      <c r="N1439" s="164"/>
      <c r="O1439" s="164"/>
      <c r="P1439" s="164"/>
      <c r="Q1439" s="164"/>
      <c r="R1439" s="164"/>
      <c r="S1439" s="164"/>
    </row>
    <row r="1440" spans="7:19">
      <c r="G1440" s="164"/>
      <c r="H1440" s="164"/>
      <c r="I1440" s="164"/>
      <c r="J1440" s="164"/>
      <c r="K1440" s="164"/>
      <c r="L1440" s="164"/>
      <c r="M1440" s="164"/>
      <c r="N1440" s="164"/>
      <c r="O1440" s="164"/>
      <c r="P1440" s="164"/>
      <c r="Q1440" s="164"/>
      <c r="R1440" s="164"/>
      <c r="S1440" s="164"/>
    </row>
    <row r="1441" spans="7:19">
      <c r="G1441" s="164"/>
      <c r="H1441" s="164"/>
      <c r="I1441" s="164"/>
      <c r="J1441" s="164"/>
      <c r="K1441" s="164"/>
      <c r="L1441" s="164"/>
      <c r="M1441" s="164"/>
      <c r="N1441" s="164"/>
      <c r="O1441" s="164"/>
      <c r="P1441" s="164"/>
      <c r="Q1441" s="164"/>
      <c r="R1441" s="164"/>
      <c r="S1441" s="164"/>
    </row>
    <row r="1442" spans="7:19">
      <c r="G1442" s="164"/>
      <c r="H1442" s="164"/>
      <c r="I1442" s="164"/>
      <c r="J1442" s="164"/>
      <c r="K1442" s="164"/>
      <c r="L1442" s="164"/>
      <c r="M1442" s="164"/>
      <c r="N1442" s="164"/>
      <c r="O1442" s="164"/>
      <c r="P1442" s="164"/>
      <c r="Q1442" s="164"/>
      <c r="R1442" s="164"/>
      <c r="S1442" s="164"/>
    </row>
    <row r="1443" spans="7:19">
      <c r="G1443" s="164"/>
      <c r="H1443" s="164"/>
      <c r="I1443" s="164"/>
      <c r="J1443" s="164"/>
      <c r="K1443" s="164"/>
      <c r="L1443" s="164"/>
      <c r="M1443" s="164"/>
      <c r="N1443" s="164"/>
      <c r="O1443" s="164"/>
      <c r="P1443" s="164"/>
      <c r="Q1443" s="164"/>
      <c r="R1443" s="164"/>
      <c r="S1443" s="164"/>
    </row>
    <row r="1444" spans="7:19">
      <c r="G1444" s="164"/>
      <c r="H1444" s="164"/>
      <c r="I1444" s="164"/>
      <c r="J1444" s="164"/>
      <c r="K1444" s="164"/>
      <c r="L1444" s="164"/>
      <c r="M1444" s="164"/>
      <c r="N1444" s="164"/>
      <c r="O1444" s="164"/>
      <c r="P1444" s="164"/>
      <c r="Q1444" s="164"/>
      <c r="R1444" s="164"/>
      <c r="S1444" s="164"/>
    </row>
    <row r="1445" spans="7:19">
      <c r="G1445" s="164"/>
      <c r="H1445" s="164"/>
      <c r="I1445" s="164"/>
      <c r="J1445" s="164"/>
      <c r="K1445" s="164"/>
      <c r="L1445" s="164"/>
      <c r="M1445" s="164"/>
      <c r="N1445" s="164"/>
      <c r="O1445" s="164"/>
      <c r="P1445" s="164"/>
      <c r="Q1445" s="164"/>
      <c r="R1445" s="164"/>
      <c r="S1445" s="164"/>
    </row>
    <row r="1446" spans="7:19">
      <c r="G1446" s="164"/>
      <c r="H1446" s="164"/>
      <c r="I1446" s="164"/>
      <c r="J1446" s="164"/>
      <c r="K1446" s="164"/>
      <c r="L1446" s="164"/>
      <c r="M1446" s="164"/>
      <c r="N1446" s="164"/>
      <c r="O1446" s="164"/>
      <c r="P1446" s="164"/>
      <c r="Q1446" s="164"/>
      <c r="R1446" s="164"/>
      <c r="S1446" s="164"/>
    </row>
    <row r="1447" spans="7:19">
      <c r="G1447" s="164"/>
      <c r="H1447" s="164"/>
      <c r="I1447" s="164"/>
      <c r="J1447" s="164"/>
      <c r="K1447" s="164"/>
      <c r="L1447" s="164"/>
      <c r="M1447" s="164"/>
      <c r="N1447" s="164"/>
      <c r="O1447" s="164"/>
      <c r="P1447" s="164"/>
      <c r="Q1447" s="164"/>
      <c r="R1447" s="164"/>
      <c r="S1447" s="164"/>
    </row>
    <row r="1448" spans="7:19">
      <c r="G1448" s="164"/>
      <c r="H1448" s="164"/>
      <c r="I1448" s="164"/>
      <c r="J1448" s="164"/>
      <c r="K1448" s="164"/>
      <c r="L1448" s="164"/>
      <c r="M1448" s="164"/>
      <c r="N1448" s="164"/>
      <c r="O1448" s="164"/>
      <c r="P1448" s="164"/>
      <c r="Q1448" s="164"/>
      <c r="R1448" s="164"/>
      <c r="S1448" s="164"/>
    </row>
    <row r="1449" spans="7:19">
      <c r="G1449" s="164"/>
      <c r="H1449" s="164"/>
      <c r="I1449" s="164"/>
      <c r="J1449" s="164"/>
      <c r="K1449" s="164"/>
      <c r="L1449" s="164"/>
      <c r="M1449" s="164"/>
      <c r="N1449" s="164"/>
      <c r="O1449" s="164"/>
      <c r="P1449" s="164"/>
      <c r="Q1449" s="164"/>
      <c r="R1449" s="164"/>
      <c r="S1449" s="164"/>
    </row>
    <row r="1450" spans="7:19">
      <c r="G1450" s="164"/>
      <c r="H1450" s="164"/>
      <c r="I1450" s="164"/>
      <c r="J1450" s="164"/>
      <c r="K1450" s="164"/>
      <c r="L1450" s="164"/>
      <c r="M1450" s="164"/>
      <c r="N1450" s="164"/>
      <c r="O1450" s="164"/>
      <c r="P1450" s="164"/>
      <c r="Q1450" s="164"/>
      <c r="R1450" s="164"/>
      <c r="S1450" s="164"/>
    </row>
    <row r="1451" spans="7:19">
      <c r="G1451" s="164"/>
      <c r="H1451" s="164"/>
      <c r="I1451" s="164"/>
      <c r="J1451" s="164"/>
      <c r="K1451" s="164"/>
      <c r="L1451" s="164"/>
      <c r="M1451" s="164"/>
      <c r="N1451" s="164"/>
      <c r="O1451" s="164"/>
      <c r="P1451" s="164"/>
      <c r="Q1451" s="164"/>
      <c r="R1451" s="164"/>
      <c r="S1451" s="164"/>
    </row>
    <row r="1452" spans="7:19">
      <c r="G1452" s="164"/>
      <c r="H1452" s="164"/>
      <c r="I1452" s="164"/>
      <c r="J1452" s="164"/>
      <c r="K1452" s="164"/>
      <c r="L1452" s="164"/>
      <c r="M1452" s="164"/>
      <c r="N1452" s="164"/>
      <c r="O1452" s="164"/>
      <c r="P1452" s="164"/>
      <c r="Q1452" s="164"/>
      <c r="R1452" s="164"/>
      <c r="S1452" s="164"/>
    </row>
    <row r="1453" spans="7:19">
      <c r="G1453" s="164"/>
      <c r="H1453" s="164"/>
      <c r="I1453" s="164"/>
      <c r="J1453" s="164"/>
      <c r="K1453" s="164"/>
      <c r="L1453" s="164"/>
      <c r="M1453" s="164"/>
      <c r="N1453" s="164"/>
      <c r="O1453" s="164"/>
      <c r="P1453" s="164"/>
      <c r="Q1453" s="164"/>
      <c r="R1453" s="164"/>
      <c r="S1453" s="164"/>
    </row>
    <row r="1454" spans="7:19">
      <c r="G1454" s="164"/>
      <c r="H1454" s="164"/>
      <c r="I1454" s="164"/>
      <c r="J1454" s="164"/>
      <c r="K1454" s="164"/>
      <c r="L1454" s="164"/>
      <c r="M1454" s="164"/>
      <c r="N1454" s="164"/>
      <c r="O1454" s="164"/>
      <c r="P1454" s="164"/>
      <c r="Q1454" s="164"/>
      <c r="R1454" s="164"/>
      <c r="S1454" s="164"/>
    </row>
    <row r="1455" spans="7:19">
      <c r="G1455" s="164"/>
      <c r="H1455" s="164"/>
      <c r="I1455" s="164"/>
      <c r="J1455" s="164"/>
      <c r="K1455" s="164"/>
      <c r="L1455" s="164"/>
      <c r="M1455" s="164"/>
      <c r="N1455" s="164"/>
      <c r="O1455" s="164"/>
      <c r="P1455" s="164"/>
      <c r="Q1455" s="164"/>
      <c r="R1455" s="164"/>
      <c r="S1455" s="164"/>
    </row>
    <row r="1456" spans="7:19">
      <c r="G1456" s="164"/>
      <c r="H1456" s="164"/>
      <c r="I1456" s="164"/>
      <c r="J1456" s="164"/>
      <c r="K1456" s="164"/>
      <c r="L1456" s="164"/>
      <c r="M1456" s="164"/>
      <c r="N1456" s="164"/>
      <c r="O1456" s="164"/>
      <c r="P1456" s="164"/>
      <c r="Q1456" s="164"/>
      <c r="R1456" s="164"/>
      <c r="S1456" s="164"/>
    </row>
    <row r="1457" spans="7:19">
      <c r="G1457" s="164"/>
      <c r="H1457" s="164"/>
      <c r="I1457" s="164"/>
      <c r="J1457" s="164"/>
      <c r="K1457" s="164"/>
      <c r="L1457" s="164"/>
      <c r="M1457" s="164"/>
      <c r="N1457" s="164"/>
      <c r="O1457" s="164"/>
      <c r="P1457" s="164"/>
      <c r="Q1457" s="164"/>
      <c r="R1457" s="164"/>
      <c r="S1457" s="164"/>
    </row>
    <row r="1458" spans="7:19">
      <c r="G1458" s="164"/>
      <c r="H1458" s="164"/>
      <c r="I1458" s="164"/>
      <c r="J1458" s="164"/>
      <c r="K1458" s="164"/>
      <c r="L1458" s="164"/>
      <c r="M1458" s="164"/>
      <c r="N1458" s="164"/>
      <c r="O1458" s="164"/>
      <c r="P1458" s="164"/>
      <c r="Q1458" s="164"/>
      <c r="R1458" s="164"/>
      <c r="S1458" s="164"/>
    </row>
    <row r="1459" spans="7:19">
      <c r="G1459" s="164"/>
      <c r="H1459" s="164"/>
      <c r="I1459" s="164"/>
      <c r="J1459" s="164"/>
      <c r="K1459" s="164"/>
      <c r="L1459" s="164"/>
      <c r="M1459" s="164"/>
      <c r="N1459" s="164"/>
      <c r="O1459" s="164"/>
      <c r="P1459" s="164"/>
      <c r="Q1459" s="164"/>
      <c r="R1459" s="164"/>
      <c r="S1459" s="164"/>
    </row>
    <row r="1460" spans="7:19">
      <c r="G1460" s="164"/>
      <c r="H1460" s="164"/>
      <c r="I1460" s="164"/>
      <c r="J1460" s="164"/>
      <c r="K1460" s="164"/>
      <c r="L1460" s="164"/>
      <c r="M1460" s="164"/>
      <c r="N1460" s="164"/>
      <c r="O1460" s="164"/>
      <c r="P1460" s="164"/>
      <c r="Q1460" s="164"/>
      <c r="R1460" s="164"/>
      <c r="S1460" s="164"/>
    </row>
    <row r="1461" spans="7:19">
      <c r="G1461" s="164"/>
      <c r="H1461" s="164"/>
      <c r="I1461" s="164"/>
      <c r="J1461" s="164"/>
      <c r="K1461" s="164"/>
      <c r="L1461" s="164"/>
      <c r="M1461" s="164"/>
      <c r="N1461" s="164"/>
      <c r="O1461" s="164"/>
      <c r="P1461" s="164"/>
      <c r="Q1461" s="164"/>
      <c r="R1461" s="164"/>
      <c r="S1461" s="164"/>
    </row>
    <row r="1462" spans="7:19">
      <c r="G1462" s="164"/>
      <c r="H1462" s="164"/>
      <c r="I1462" s="164"/>
      <c r="J1462" s="164"/>
      <c r="K1462" s="164"/>
      <c r="L1462" s="164"/>
      <c r="M1462" s="164"/>
      <c r="N1462" s="164"/>
      <c r="O1462" s="164"/>
      <c r="P1462" s="164"/>
      <c r="Q1462" s="164"/>
      <c r="R1462" s="164"/>
      <c r="S1462" s="164"/>
    </row>
    <row r="1463" spans="7:19">
      <c r="G1463" s="164"/>
      <c r="H1463" s="164"/>
      <c r="I1463" s="164"/>
      <c r="J1463" s="164"/>
      <c r="K1463" s="164"/>
      <c r="L1463" s="164"/>
      <c r="M1463" s="164"/>
      <c r="N1463" s="164"/>
      <c r="O1463" s="164"/>
      <c r="P1463" s="164"/>
      <c r="Q1463" s="164"/>
      <c r="R1463" s="164"/>
      <c r="S1463" s="164"/>
    </row>
    <row r="1464" spans="7:19">
      <c r="G1464" s="164"/>
      <c r="H1464" s="164"/>
      <c r="I1464" s="164"/>
      <c r="J1464" s="164"/>
      <c r="K1464" s="164"/>
      <c r="L1464" s="164"/>
      <c r="M1464" s="164"/>
      <c r="N1464" s="164"/>
      <c r="O1464" s="164"/>
      <c r="P1464" s="164"/>
      <c r="Q1464" s="164"/>
      <c r="R1464" s="164"/>
      <c r="S1464" s="164"/>
    </row>
    <row r="1465" spans="7:19">
      <c r="G1465" s="164"/>
      <c r="H1465" s="164"/>
      <c r="I1465" s="164"/>
      <c r="J1465" s="164"/>
      <c r="K1465" s="164"/>
      <c r="L1465" s="164"/>
      <c r="M1465" s="164"/>
      <c r="N1465" s="164"/>
      <c r="O1465" s="164"/>
      <c r="P1465" s="164"/>
      <c r="Q1465" s="164"/>
      <c r="R1465" s="164"/>
      <c r="S1465" s="164"/>
    </row>
    <row r="1466" spans="7:19">
      <c r="G1466" s="164"/>
      <c r="H1466" s="164"/>
      <c r="I1466" s="164"/>
      <c r="J1466" s="164"/>
      <c r="K1466" s="164"/>
      <c r="L1466" s="164"/>
      <c r="M1466" s="164"/>
      <c r="N1466" s="164"/>
      <c r="O1466" s="164"/>
      <c r="P1466" s="164"/>
      <c r="Q1466" s="164"/>
      <c r="R1466" s="164"/>
      <c r="S1466" s="164"/>
    </row>
    <row r="1467" spans="7:19">
      <c r="G1467" s="164"/>
      <c r="H1467" s="164"/>
      <c r="I1467" s="164"/>
      <c r="J1467" s="164"/>
      <c r="K1467" s="164"/>
      <c r="L1467" s="164"/>
      <c r="M1467" s="164"/>
      <c r="N1467" s="164"/>
      <c r="O1467" s="164"/>
      <c r="P1467" s="164"/>
      <c r="Q1467" s="164"/>
      <c r="R1467" s="164"/>
      <c r="S1467" s="164"/>
    </row>
    <row r="1468" spans="7:19">
      <c r="G1468" s="164"/>
      <c r="H1468" s="164"/>
      <c r="I1468" s="164"/>
      <c r="J1468" s="164"/>
      <c r="K1468" s="164"/>
      <c r="L1468" s="164"/>
      <c r="M1468" s="164"/>
      <c r="N1468" s="164"/>
      <c r="O1468" s="164"/>
      <c r="P1468" s="164"/>
      <c r="Q1468" s="164"/>
      <c r="R1468" s="164"/>
      <c r="S1468" s="164"/>
    </row>
    <row r="1469" spans="7:19">
      <c r="G1469" s="164"/>
      <c r="H1469" s="164"/>
      <c r="I1469" s="164"/>
      <c r="J1469" s="164"/>
      <c r="K1469" s="164"/>
      <c r="L1469" s="164"/>
      <c r="M1469" s="164"/>
      <c r="N1469" s="164"/>
      <c r="O1469" s="164"/>
      <c r="P1469" s="164"/>
      <c r="Q1469" s="164"/>
      <c r="R1469" s="164"/>
      <c r="S1469" s="164"/>
    </row>
    <row r="1470" spans="7:19">
      <c r="G1470" s="164"/>
      <c r="H1470" s="164"/>
      <c r="I1470" s="164"/>
      <c r="J1470" s="164"/>
      <c r="K1470" s="164"/>
      <c r="L1470" s="164"/>
      <c r="M1470" s="164"/>
      <c r="N1470" s="164"/>
      <c r="O1470" s="164"/>
      <c r="P1470" s="164"/>
      <c r="Q1470" s="164"/>
      <c r="R1470" s="164"/>
      <c r="S1470" s="164"/>
    </row>
    <row r="1471" spans="7:19">
      <c r="G1471" s="164"/>
      <c r="H1471" s="164"/>
      <c r="I1471" s="164"/>
      <c r="J1471" s="164"/>
      <c r="K1471" s="164"/>
      <c r="L1471" s="164"/>
      <c r="M1471" s="164"/>
      <c r="N1471" s="164"/>
      <c r="O1471" s="164"/>
      <c r="P1471" s="164"/>
      <c r="Q1471" s="164"/>
      <c r="R1471" s="164"/>
      <c r="S1471" s="164"/>
    </row>
    <row r="1472" spans="7:19">
      <c r="G1472" s="164"/>
      <c r="H1472" s="164"/>
      <c r="I1472" s="164"/>
      <c r="J1472" s="164"/>
      <c r="K1472" s="164"/>
      <c r="L1472" s="164"/>
      <c r="M1472" s="164"/>
      <c r="N1472" s="164"/>
      <c r="O1472" s="164"/>
      <c r="P1472" s="164"/>
      <c r="Q1472" s="164"/>
      <c r="R1472" s="164"/>
      <c r="S1472" s="164"/>
    </row>
    <row r="1473" spans="7:19">
      <c r="G1473" s="164"/>
      <c r="H1473" s="164"/>
      <c r="I1473" s="164"/>
      <c r="J1473" s="164"/>
      <c r="K1473" s="164"/>
      <c r="L1473" s="164"/>
      <c r="M1473" s="164"/>
      <c r="N1473" s="164"/>
      <c r="O1473" s="164"/>
      <c r="P1473" s="164"/>
      <c r="Q1473" s="164"/>
      <c r="R1473" s="164"/>
      <c r="S1473" s="164"/>
    </row>
    <row r="1474" spans="7:19">
      <c r="G1474" s="164"/>
      <c r="H1474" s="164"/>
      <c r="I1474" s="164"/>
      <c r="J1474" s="164"/>
      <c r="K1474" s="164"/>
      <c r="L1474" s="164"/>
      <c r="M1474" s="164"/>
      <c r="N1474" s="164"/>
      <c r="O1474" s="164"/>
      <c r="P1474" s="164"/>
      <c r="Q1474" s="164"/>
      <c r="R1474" s="164"/>
      <c r="S1474" s="164"/>
    </row>
    <row r="1475" spans="7:19">
      <c r="G1475" s="164"/>
      <c r="H1475" s="164"/>
      <c r="I1475" s="164"/>
      <c r="J1475" s="164"/>
      <c r="K1475" s="164"/>
      <c r="L1475" s="164"/>
      <c r="M1475" s="164"/>
      <c r="N1475" s="164"/>
      <c r="O1475" s="164"/>
      <c r="P1475" s="164"/>
      <c r="Q1475" s="164"/>
      <c r="R1475" s="164"/>
      <c r="S1475" s="164"/>
    </row>
    <row r="1476" spans="7:19">
      <c r="G1476" s="164"/>
      <c r="H1476" s="164"/>
      <c r="I1476" s="164"/>
      <c r="J1476" s="164"/>
      <c r="K1476" s="164"/>
      <c r="L1476" s="164"/>
      <c r="M1476" s="164"/>
      <c r="N1476" s="164"/>
      <c r="O1476" s="164"/>
      <c r="P1476" s="164"/>
      <c r="Q1476" s="164"/>
      <c r="R1476" s="164"/>
      <c r="S1476" s="164"/>
    </row>
    <row r="1477" spans="7:19">
      <c r="G1477" s="164"/>
      <c r="H1477" s="164"/>
      <c r="I1477" s="164"/>
      <c r="J1477" s="164"/>
      <c r="K1477" s="164"/>
      <c r="L1477" s="164"/>
      <c r="M1477" s="164"/>
      <c r="N1477" s="164"/>
      <c r="O1477" s="164"/>
      <c r="P1477" s="164"/>
      <c r="Q1477" s="164"/>
      <c r="R1477" s="164"/>
      <c r="S1477" s="164"/>
    </row>
    <row r="1478" spans="7:19">
      <c r="G1478" s="164"/>
      <c r="H1478" s="164"/>
      <c r="I1478" s="164"/>
      <c r="J1478" s="164"/>
      <c r="K1478" s="164"/>
      <c r="L1478" s="164"/>
      <c r="M1478" s="164"/>
      <c r="N1478" s="164"/>
      <c r="O1478" s="164"/>
      <c r="P1478" s="164"/>
      <c r="Q1478" s="164"/>
      <c r="R1478" s="164"/>
      <c r="S1478" s="164"/>
    </row>
    <row r="1479" spans="7:19">
      <c r="G1479" s="164"/>
      <c r="H1479" s="164"/>
      <c r="I1479" s="164"/>
      <c r="J1479" s="164"/>
      <c r="K1479" s="164"/>
      <c r="L1479" s="164"/>
      <c r="M1479" s="164"/>
      <c r="N1479" s="164"/>
      <c r="O1479" s="164"/>
      <c r="P1479" s="164"/>
      <c r="Q1479" s="164"/>
      <c r="R1479" s="164"/>
      <c r="S1479" s="164"/>
    </row>
    <row r="1480" spans="7:19">
      <c r="G1480" s="164"/>
      <c r="H1480" s="164"/>
      <c r="I1480" s="164"/>
      <c r="J1480" s="164"/>
      <c r="K1480" s="164"/>
      <c r="L1480" s="164"/>
      <c r="M1480" s="164"/>
      <c r="N1480" s="164"/>
      <c r="O1480" s="164"/>
      <c r="P1480" s="164"/>
      <c r="Q1480" s="164"/>
      <c r="R1480" s="164"/>
      <c r="S1480" s="164"/>
    </row>
    <row r="1481" spans="7:19">
      <c r="G1481" s="164"/>
      <c r="H1481" s="164"/>
      <c r="I1481" s="164"/>
      <c r="J1481" s="164"/>
      <c r="K1481" s="164"/>
      <c r="L1481" s="164"/>
      <c r="M1481" s="164"/>
      <c r="N1481" s="164"/>
      <c r="O1481" s="164"/>
      <c r="P1481" s="164"/>
      <c r="Q1481" s="164"/>
      <c r="R1481" s="164"/>
      <c r="S1481" s="164"/>
    </row>
    <row r="1482" spans="7:19">
      <c r="G1482" s="164"/>
      <c r="H1482" s="164"/>
      <c r="I1482" s="164"/>
      <c r="J1482" s="164"/>
      <c r="K1482" s="164"/>
      <c r="L1482" s="164"/>
      <c r="M1482" s="164"/>
      <c r="N1482" s="164"/>
      <c r="O1482" s="164"/>
      <c r="P1482" s="164"/>
      <c r="Q1482" s="164"/>
      <c r="R1482" s="164"/>
      <c r="S1482" s="164"/>
    </row>
    <row r="1483" spans="7:19">
      <c r="G1483" s="164"/>
      <c r="H1483" s="164"/>
      <c r="I1483" s="164"/>
      <c r="J1483" s="164"/>
      <c r="K1483" s="164"/>
      <c r="L1483" s="164"/>
      <c r="M1483" s="164"/>
      <c r="N1483" s="164"/>
      <c r="O1483" s="164"/>
      <c r="P1483" s="164"/>
      <c r="Q1483" s="164"/>
      <c r="R1483" s="164"/>
      <c r="S1483" s="164"/>
    </row>
    <row r="1484" spans="7:19">
      <c r="G1484" s="164"/>
      <c r="H1484" s="164"/>
      <c r="I1484" s="164"/>
      <c r="J1484" s="164"/>
      <c r="K1484" s="164"/>
      <c r="L1484" s="164"/>
      <c r="M1484" s="164"/>
      <c r="N1484" s="164"/>
      <c r="O1484" s="164"/>
      <c r="P1484" s="164"/>
      <c r="Q1484" s="164"/>
      <c r="R1484" s="164"/>
      <c r="S1484" s="164"/>
    </row>
    <row r="1485" spans="7:19">
      <c r="G1485" s="164"/>
      <c r="H1485" s="164"/>
      <c r="I1485" s="164"/>
      <c r="J1485" s="164"/>
      <c r="K1485" s="164"/>
      <c r="L1485" s="164"/>
      <c r="M1485" s="164"/>
      <c r="N1485" s="164"/>
      <c r="O1485" s="164"/>
      <c r="P1485" s="164"/>
      <c r="Q1485" s="164"/>
      <c r="R1485" s="164"/>
      <c r="S1485" s="164"/>
    </row>
    <row r="1486" spans="7:19">
      <c r="G1486" s="164"/>
      <c r="H1486" s="164"/>
      <c r="I1486" s="164"/>
      <c r="J1486" s="164"/>
      <c r="K1486" s="164"/>
      <c r="L1486" s="164"/>
      <c r="M1486" s="164"/>
      <c r="N1486" s="164"/>
      <c r="O1486" s="164"/>
      <c r="P1486" s="164"/>
      <c r="Q1486" s="164"/>
      <c r="R1486" s="164"/>
      <c r="S1486" s="164"/>
    </row>
    <row r="1487" spans="7:19">
      <c r="G1487" s="164"/>
      <c r="H1487" s="164"/>
      <c r="I1487" s="164"/>
      <c r="J1487" s="164"/>
      <c r="K1487" s="164"/>
      <c r="L1487" s="164"/>
      <c r="M1487" s="164"/>
      <c r="N1487" s="164"/>
      <c r="O1487" s="164"/>
      <c r="P1487" s="164"/>
      <c r="Q1487" s="164"/>
      <c r="R1487" s="164"/>
      <c r="S1487" s="164"/>
    </row>
    <row r="1488" spans="7:19">
      <c r="G1488" s="164"/>
      <c r="H1488" s="164"/>
      <c r="I1488" s="164"/>
      <c r="J1488" s="164"/>
      <c r="K1488" s="164"/>
      <c r="L1488" s="164"/>
      <c r="M1488" s="164"/>
      <c r="N1488" s="164"/>
      <c r="O1488" s="164"/>
      <c r="P1488" s="164"/>
      <c r="Q1488" s="164"/>
      <c r="R1488" s="164"/>
      <c r="S1488" s="164"/>
    </row>
    <row r="1489" spans="7:19">
      <c r="G1489" s="164"/>
      <c r="H1489" s="164"/>
      <c r="I1489" s="164"/>
      <c r="J1489" s="164"/>
      <c r="K1489" s="164"/>
      <c r="L1489" s="164"/>
      <c r="M1489" s="164"/>
      <c r="N1489" s="164"/>
      <c r="O1489" s="164"/>
      <c r="P1489" s="164"/>
      <c r="Q1489" s="164"/>
      <c r="R1489" s="164"/>
      <c r="S1489" s="164"/>
    </row>
    <row r="1490" spans="7:19">
      <c r="G1490" s="164"/>
      <c r="H1490" s="164"/>
      <c r="I1490" s="164"/>
      <c r="J1490" s="164"/>
      <c r="K1490" s="164"/>
      <c r="L1490" s="164"/>
      <c r="M1490" s="164"/>
      <c r="N1490" s="164"/>
      <c r="O1490" s="164"/>
      <c r="P1490" s="164"/>
      <c r="Q1490" s="164"/>
      <c r="R1490" s="164"/>
      <c r="S1490" s="164"/>
    </row>
    <row r="1491" spans="7:19">
      <c r="G1491" s="164"/>
      <c r="H1491" s="164"/>
      <c r="I1491" s="164"/>
      <c r="J1491" s="164"/>
      <c r="K1491" s="164"/>
      <c r="L1491" s="164"/>
      <c r="M1491" s="164"/>
      <c r="N1491" s="164"/>
      <c r="O1491" s="164"/>
      <c r="P1491" s="164"/>
      <c r="Q1491" s="164"/>
      <c r="R1491" s="164"/>
      <c r="S1491" s="164"/>
    </row>
    <row r="1492" spans="7:19">
      <c r="G1492" s="164"/>
      <c r="H1492" s="164"/>
      <c r="I1492" s="164"/>
      <c r="J1492" s="164"/>
      <c r="K1492" s="164"/>
      <c r="L1492" s="164"/>
      <c r="M1492" s="164"/>
      <c r="N1492" s="164"/>
      <c r="O1492" s="164"/>
      <c r="P1492" s="164"/>
      <c r="Q1492" s="164"/>
      <c r="R1492" s="164"/>
      <c r="S1492" s="164"/>
    </row>
    <row r="1493" spans="7:19">
      <c r="G1493" s="164"/>
      <c r="H1493" s="164"/>
      <c r="I1493" s="164"/>
      <c r="J1493" s="164"/>
      <c r="K1493" s="164"/>
      <c r="L1493" s="164"/>
      <c r="M1493" s="164"/>
      <c r="N1493" s="164"/>
      <c r="O1493" s="164"/>
      <c r="P1493" s="164"/>
      <c r="Q1493" s="164"/>
      <c r="R1493" s="164"/>
      <c r="S1493" s="164"/>
    </row>
    <row r="1494" spans="7:19">
      <c r="G1494" s="164"/>
      <c r="H1494" s="164"/>
      <c r="I1494" s="164"/>
      <c r="J1494" s="164"/>
      <c r="K1494" s="164"/>
      <c r="L1494" s="164"/>
      <c r="M1494" s="164"/>
      <c r="N1494" s="164"/>
      <c r="O1494" s="164"/>
      <c r="P1494" s="164"/>
      <c r="Q1494" s="164"/>
      <c r="R1494" s="164"/>
      <c r="S1494" s="164"/>
    </row>
    <row r="1495" spans="7:19">
      <c r="G1495" s="164"/>
      <c r="H1495" s="164"/>
      <c r="I1495" s="164"/>
      <c r="J1495" s="164"/>
      <c r="K1495" s="164"/>
      <c r="L1495" s="164"/>
      <c r="M1495" s="164"/>
      <c r="N1495" s="164"/>
      <c r="O1495" s="164"/>
      <c r="P1495" s="164"/>
      <c r="Q1495" s="164"/>
      <c r="R1495" s="164"/>
      <c r="S1495" s="164"/>
    </row>
    <row r="1496" spans="7:19">
      <c r="G1496" s="164"/>
      <c r="H1496" s="164"/>
      <c r="I1496" s="164"/>
      <c r="J1496" s="164"/>
      <c r="K1496" s="164"/>
      <c r="L1496" s="164"/>
      <c r="M1496" s="164"/>
      <c r="N1496" s="164"/>
      <c r="O1496" s="164"/>
      <c r="P1496" s="164"/>
      <c r="Q1496" s="164"/>
      <c r="R1496" s="164"/>
      <c r="S1496" s="164"/>
    </row>
    <row r="1497" spans="7:19">
      <c r="G1497" s="164"/>
      <c r="H1497" s="164"/>
      <c r="I1497" s="164"/>
      <c r="J1497" s="164"/>
      <c r="K1497" s="164"/>
      <c r="L1497" s="164"/>
      <c r="M1497" s="164"/>
      <c r="N1497" s="164"/>
      <c r="O1497" s="164"/>
      <c r="P1497" s="164"/>
      <c r="Q1497" s="164"/>
      <c r="R1497" s="164"/>
      <c r="S1497" s="164"/>
    </row>
    <row r="1498" spans="7:19">
      <c r="G1498" s="164"/>
      <c r="H1498" s="164"/>
      <c r="I1498" s="164"/>
      <c r="J1498" s="164"/>
      <c r="K1498" s="164"/>
      <c r="L1498" s="164"/>
      <c r="M1498" s="164"/>
      <c r="N1498" s="164"/>
      <c r="O1498" s="164"/>
      <c r="P1498" s="164"/>
      <c r="Q1498" s="164"/>
      <c r="R1498" s="164"/>
      <c r="S1498" s="164"/>
    </row>
    <row r="1499" spans="7:19">
      <c r="G1499" s="164"/>
      <c r="H1499" s="164"/>
      <c r="I1499" s="164"/>
      <c r="J1499" s="164"/>
      <c r="K1499" s="164"/>
      <c r="L1499" s="164"/>
      <c r="M1499" s="164"/>
      <c r="N1499" s="164"/>
      <c r="O1499" s="164"/>
      <c r="P1499" s="164"/>
      <c r="Q1499" s="164"/>
      <c r="R1499" s="164"/>
      <c r="S1499" s="164"/>
    </row>
    <row r="1500" spans="7:19">
      <c r="G1500" s="164"/>
      <c r="H1500" s="164"/>
      <c r="I1500" s="164"/>
      <c r="J1500" s="164"/>
      <c r="K1500" s="164"/>
      <c r="L1500" s="164"/>
      <c r="M1500" s="164"/>
      <c r="N1500" s="164"/>
      <c r="O1500" s="164"/>
      <c r="P1500" s="164"/>
      <c r="Q1500" s="164"/>
      <c r="R1500" s="164"/>
      <c r="S1500" s="164"/>
    </row>
    <row r="1501" spans="7:19">
      <c r="G1501" s="164"/>
      <c r="H1501" s="164"/>
      <c r="I1501" s="164"/>
      <c r="J1501" s="164"/>
      <c r="K1501" s="164"/>
      <c r="L1501" s="164"/>
      <c r="M1501" s="164"/>
      <c r="N1501" s="164"/>
      <c r="O1501" s="164"/>
      <c r="P1501" s="164"/>
      <c r="Q1501" s="164"/>
      <c r="R1501" s="164"/>
      <c r="S1501" s="164"/>
    </row>
    <row r="1502" spans="7:19">
      <c r="G1502" s="164"/>
      <c r="H1502" s="164"/>
      <c r="I1502" s="164"/>
      <c r="J1502" s="164"/>
      <c r="K1502" s="164"/>
      <c r="L1502" s="164"/>
      <c r="M1502" s="164"/>
      <c r="N1502" s="164"/>
      <c r="O1502" s="164"/>
      <c r="P1502" s="164"/>
      <c r="Q1502" s="164"/>
      <c r="R1502" s="164"/>
      <c r="S1502" s="164"/>
    </row>
    <row r="1503" spans="7:19">
      <c r="G1503" s="164"/>
      <c r="H1503" s="164"/>
      <c r="I1503" s="164"/>
      <c r="J1503" s="164"/>
      <c r="K1503" s="164"/>
      <c r="L1503" s="164"/>
      <c r="M1503" s="164"/>
      <c r="N1503" s="164"/>
      <c r="O1503" s="164"/>
      <c r="P1503" s="164"/>
      <c r="Q1503" s="164"/>
      <c r="R1503" s="164"/>
      <c r="S1503" s="164"/>
    </row>
    <row r="1504" spans="7:19">
      <c r="G1504" s="164"/>
      <c r="H1504" s="164"/>
      <c r="I1504" s="164"/>
      <c r="J1504" s="164"/>
      <c r="K1504" s="164"/>
      <c r="L1504" s="164"/>
      <c r="M1504" s="164"/>
      <c r="N1504" s="164"/>
      <c r="O1504" s="164"/>
      <c r="P1504" s="164"/>
      <c r="Q1504" s="164"/>
      <c r="R1504" s="164"/>
      <c r="S1504" s="164"/>
    </row>
    <row r="1505" spans="7:19">
      <c r="G1505" s="164"/>
      <c r="H1505" s="164"/>
      <c r="I1505" s="164"/>
      <c r="J1505" s="164"/>
      <c r="K1505" s="164"/>
      <c r="L1505" s="164"/>
      <c r="M1505" s="164"/>
      <c r="N1505" s="164"/>
      <c r="O1505" s="164"/>
      <c r="P1505" s="164"/>
      <c r="Q1505" s="164"/>
      <c r="R1505" s="164"/>
      <c r="S1505" s="164"/>
    </row>
    <row r="1506" spans="7:19">
      <c r="G1506" s="164"/>
      <c r="H1506" s="164"/>
      <c r="I1506" s="164"/>
      <c r="J1506" s="164"/>
      <c r="K1506" s="164"/>
      <c r="L1506" s="164"/>
      <c r="M1506" s="164"/>
      <c r="N1506" s="164"/>
      <c r="O1506" s="164"/>
      <c r="P1506" s="164"/>
      <c r="Q1506" s="164"/>
      <c r="R1506" s="164"/>
      <c r="S1506" s="164"/>
    </row>
    <row r="1507" spans="7:19">
      <c r="G1507" s="164"/>
      <c r="H1507" s="164"/>
      <c r="I1507" s="164"/>
      <c r="J1507" s="164"/>
      <c r="K1507" s="164"/>
      <c r="L1507" s="164"/>
      <c r="M1507" s="164"/>
      <c r="N1507" s="164"/>
      <c r="O1507" s="164"/>
      <c r="P1507" s="164"/>
      <c r="Q1507" s="164"/>
      <c r="R1507" s="164"/>
      <c r="S1507" s="164"/>
    </row>
    <row r="1508" spans="7:19">
      <c r="G1508" s="164"/>
      <c r="H1508" s="164"/>
      <c r="I1508" s="164"/>
      <c r="J1508" s="164"/>
      <c r="K1508" s="164"/>
      <c r="L1508" s="164"/>
      <c r="M1508" s="164"/>
      <c r="N1508" s="164"/>
      <c r="O1508" s="164"/>
      <c r="P1508" s="164"/>
      <c r="Q1508" s="164"/>
      <c r="R1508" s="164"/>
      <c r="S1508" s="164"/>
    </row>
    <row r="1509" spans="7:19">
      <c r="G1509" s="164"/>
      <c r="H1509" s="164"/>
      <c r="I1509" s="164"/>
      <c r="J1509" s="164"/>
      <c r="K1509" s="164"/>
      <c r="L1509" s="164"/>
      <c r="M1509" s="164"/>
      <c r="N1509" s="164"/>
      <c r="O1509" s="164"/>
      <c r="P1509" s="164"/>
      <c r="Q1509" s="164"/>
      <c r="R1509" s="164"/>
      <c r="S1509" s="164"/>
    </row>
    <row r="1510" spans="7:19">
      <c r="G1510" s="164"/>
      <c r="H1510" s="164"/>
      <c r="I1510" s="164"/>
      <c r="J1510" s="164"/>
      <c r="K1510" s="164"/>
      <c r="L1510" s="164"/>
      <c r="M1510" s="164"/>
      <c r="N1510" s="164"/>
      <c r="O1510" s="164"/>
      <c r="P1510" s="164"/>
      <c r="Q1510" s="164"/>
      <c r="R1510" s="164"/>
      <c r="S1510" s="164"/>
    </row>
    <row r="1511" spans="7:19">
      <c r="G1511" s="164"/>
      <c r="H1511" s="164"/>
      <c r="I1511" s="164"/>
      <c r="J1511" s="164"/>
      <c r="K1511" s="164"/>
      <c r="L1511" s="164"/>
      <c r="M1511" s="164"/>
      <c r="N1511" s="164"/>
      <c r="O1511" s="164"/>
      <c r="P1511" s="164"/>
      <c r="Q1511" s="164"/>
      <c r="R1511" s="164"/>
      <c r="S1511" s="164"/>
    </row>
    <row r="1512" spans="7:19">
      <c r="G1512" s="164"/>
      <c r="H1512" s="164"/>
      <c r="I1512" s="164"/>
      <c r="J1512" s="164"/>
      <c r="K1512" s="164"/>
      <c r="L1512" s="164"/>
      <c r="M1512" s="164"/>
      <c r="N1512" s="164"/>
      <c r="O1512" s="164"/>
      <c r="P1512" s="164"/>
      <c r="Q1512" s="164"/>
      <c r="R1512" s="164"/>
      <c r="S1512" s="164"/>
    </row>
    <row r="1513" spans="7:19">
      <c r="G1513" s="164"/>
      <c r="H1513" s="164"/>
      <c r="I1513" s="164"/>
      <c r="J1513" s="164"/>
      <c r="K1513" s="164"/>
      <c r="L1513" s="164"/>
      <c r="M1513" s="164"/>
      <c r="N1513" s="164"/>
      <c r="O1513" s="164"/>
      <c r="P1513" s="164"/>
      <c r="Q1513" s="164"/>
      <c r="R1513" s="164"/>
      <c r="S1513" s="164"/>
    </row>
    <row r="1514" spans="7:19">
      <c r="G1514" s="164"/>
      <c r="H1514" s="164"/>
      <c r="I1514" s="164"/>
      <c r="J1514" s="164"/>
      <c r="K1514" s="164"/>
      <c r="L1514" s="164"/>
      <c r="M1514" s="164"/>
      <c r="N1514" s="164"/>
      <c r="O1514" s="164"/>
      <c r="P1514" s="164"/>
      <c r="Q1514" s="164"/>
      <c r="R1514" s="164"/>
      <c r="S1514" s="164"/>
    </row>
    <row r="1515" spans="7:19">
      <c r="G1515" s="164"/>
      <c r="H1515" s="164"/>
      <c r="I1515" s="164"/>
      <c r="J1515" s="164"/>
      <c r="K1515" s="164"/>
      <c r="L1515" s="164"/>
      <c r="M1515" s="164"/>
      <c r="N1515" s="164"/>
      <c r="O1515" s="164"/>
      <c r="P1515" s="164"/>
      <c r="Q1515" s="164"/>
      <c r="R1515" s="164"/>
      <c r="S1515" s="164"/>
    </row>
    <row r="1516" spans="7:19">
      <c r="G1516" s="164"/>
      <c r="H1516" s="164"/>
      <c r="I1516" s="164"/>
      <c r="J1516" s="164"/>
      <c r="K1516" s="164"/>
      <c r="L1516" s="164"/>
      <c r="M1516" s="164"/>
      <c r="N1516" s="164"/>
      <c r="O1516" s="164"/>
      <c r="P1516" s="164"/>
      <c r="Q1516" s="164"/>
      <c r="R1516" s="164"/>
      <c r="S1516" s="164"/>
    </row>
    <row r="1517" spans="7:19">
      <c r="G1517" s="164"/>
      <c r="H1517" s="164"/>
      <c r="I1517" s="164"/>
      <c r="J1517" s="164"/>
      <c r="K1517" s="164"/>
      <c r="L1517" s="164"/>
      <c r="M1517" s="164"/>
      <c r="N1517" s="164"/>
      <c r="O1517" s="164"/>
      <c r="P1517" s="164"/>
      <c r="Q1517" s="164"/>
      <c r="R1517" s="164"/>
      <c r="S1517" s="164"/>
    </row>
    <row r="1518" spans="7:19">
      <c r="G1518" s="164"/>
      <c r="H1518" s="164"/>
      <c r="I1518" s="164"/>
      <c r="J1518" s="164"/>
      <c r="K1518" s="164"/>
      <c r="L1518" s="164"/>
      <c r="M1518" s="164"/>
      <c r="N1518" s="164"/>
      <c r="O1518" s="164"/>
      <c r="P1518" s="164"/>
      <c r="Q1518" s="164"/>
      <c r="R1518" s="164"/>
      <c r="S1518" s="164"/>
    </row>
    <row r="1519" spans="7:19">
      <c r="G1519" s="164"/>
      <c r="H1519" s="164"/>
      <c r="I1519" s="164"/>
      <c r="J1519" s="164"/>
      <c r="K1519" s="164"/>
      <c r="L1519" s="164"/>
      <c r="M1519" s="164"/>
      <c r="N1519" s="164"/>
      <c r="O1519" s="164"/>
      <c r="P1519" s="164"/>
      <c r="Q1519" s="164"/>
      <c r="R1519" s="164"/>
      <c r="S1519" s="164"/>
    </row>
    <row r="1520" spans="7:19">
      <c r="G1520" s="164"/>
      <c r="H1520" s="164"/>
      <c r="I1520" s="164"/>
      <c r="J1520" s="164"/>
      <c r="K1520" s="164"/>
      <c r="L1520" s="164"/>
      <c r="M1520" s="164"/>
      <c r="N1520" s="164"/>
      <c r="O1520" s="164"/>
      <c r="P1520" s="164"/>
      <c r="Q1520" s="164"/>
      <c r="R1520" s="164"/>
      <c r="S1520" s="164"/>
    </row>
    <row r="1521" spans="7:19">
      <c r="G1521" s="164"/>
      <c r="H1521" s="164"/>
      <c r="I1521" s="164"/>
      <c r="J1521" s="164"/>
      <c r="K1521" s="164"/>
      <c r="L1521" s="164"/>
      <c r="M1521" s="164"/>
      <c r="N1521" s="164"/>
      <c r="O1521" s="164"/>
      <c r="P1521" s="164"/>
      <c r="Q1521" s="164"/>
      <c r="R1521" s="164"/>
      <c r="S1521" s="164"/>
    </row>
    <row r="1522" spans="7:19">
      <c r="G1522" s="164"/>
      <c r="H1522" s="164"/>
      <c r="I1522" s="164"/>
      <c r="J1522" s="164"/>
      <c r="K1522" s="164"/>
      <c r="L1522" s="164"/>
      <c r="M1522" s="164"/>
      <c r="N1522" s="164"/>
      <c r="O1522" s="164"/>
      <c r="P1522" s="164"/>
      <c r="Q1522" s="164"/>
      <c r="R1522" s="164"/>
      <c r="S1522" s="164"/>
    </row>
    <row r="1523" spans="7:19">
      <c r="G1523" s="164"/>
      <c r="H1523" s="164"/>
      <c r="I1523" s="164"/>
      <c r="J1523" s="164"/>
      <c r="K1523" s="164"/>
      <c r="L1523" s="164"/>
      <c r="M1523" s="164"/>
      <c r="N1523" s="164"/>
      <c r="O1523" s="164"/>
      <c r="P1523" s="164"/>
      <c r="Q1523" s="164"/>
      <c r="R1523" s="164"/>
      <c r="S1523" s="164"/>
    </row>
    <row r="1524" spans="7:19">
      <c r="G1524" s="164"/>
      <c r="H1524" s="164"/>
      <c r="I1524" s="164"/>
      <c r="J1524" s="164"/>
      <c r="K1524" s="164"/>
      <c r="L1524" s="164"/>
      <c r="M1524" s="164"/>
      <c r="N1524" s="164"/>
      <c r="O1524" s="164"/>
      <c r="P1524" s="164"/>
      <c r="Q1524" s="164"/>
      <c r="R1524" s="164"/>
      <c r="S1524" s="164"/>
    </row>
    <row r="1525" spans="7:19">
      <c r="G1525" s="164"/>
      <c r="H1525" s="164"/>
      <c r="I1525" s="164"/>
      <c r="J1525" s="164"/>
      <c r="K1525" s="164"/>
      <c r="L1525" s="164"/>
      <c r="M1525" s="164"/>
      <c r="N1525" s="164"/>
      <c r="O1525" s="164"/>
      <c r="P1525" s="164"/>
      <c r="Q1525" s="164"/>
      <c r="R1525" s="164"/>
      <c r="S1525" s="164"/>
    </row>
    <row r="1526" spans="7:19">
      <c r="G1526" s="164"/>
      <c r="H1526" s="164"/>
      <c r="I1526" s="164"/>
      <c r="J1526" s="164"/>
      <c r="K1526" s="164"/>
      <c r="L1526" s="164"/>
      <c r="M1526" s="164"/>
      <c r="N1526" s="164"/>
      <c r="O1526" s="164"/>
      <c r="P1526" s="164"/>
      <c r="Q1526" s="164"/>
      <c r="R1526" s="164"/>
      <c r="S1526" s="164"/>
    </row>
    <row r="1527" spans="7:19">
      <c r="G1527" s="164"/>
      <c r="H1527" s="164"/>
      <c r="I1527" s="164"/>
      <c r="J1527" s="164"/>
      <c r="K1527" s="164"/>
      <c r="L1527" s="164"/>
      <c r="M1527" s="164"/>
      <c r="N1527" s="164"/>
      <c r="O1527" s="164"/>
      <c r="P1527" s="164"/>
      <c r="Q1527" s="164"/>
      <c r="R1527" s="164"/>
      <c r="S1527" s="164"/>
    </row>
    <row r="1528" spans="7:19">
      <c r="G1528" s="164"/>
      <c r="H1528" s="164"/>
      <c r="I1528" s="164"/>
      <c r="J1528" s="164"/>
      <c r="K1528" s="164"/>
      <c r="L1528" s="164"/>
      <c r="M1528" s="164"/>
      <c r="N1528" s="164"/>
      <c r="O1528" s="164"/>
      <c r="P1528" s="164"/>
      <c r="Q1528" s="164"/>
      <c r="R1528" s="164"/>
      <c r="S1528" s="164"/>
    </row>
    <row r="1529" spans="7:19">
      <c r="G1529" s="164"/>
      <c r="H1529" s="164"/>
      <c r="I1529" s="164"/>
      <c r="J1529" s="164"/>
      <c r="K1529" s="164"/>
      <c r="L1529" s="164"/>
      <c r="M1529" s="164"/>
      <c r="N1529" s="164"/>
      <c r="O1529" s="164"/>
      <c r="P1529" s="164"/>
      <c r="Q1529" s="164"/>
      <c r="R1529" s="164"/>
      <c r="S1529" s="164"/>
    </row>
    <row r="1530" spans="7:19">
      <c r="G1530" s="164"/>
      <c r="H1530" s="164"/>
      <c r="I1530" s="164"/>
      <c r="J1530" s="164"/>
      <c r="K1530" s="164"/>
      <c r="L1530" s="164"/>
      <c r="M1530" s="164"/>
      <c r="N1530" s="164"/>
      <c r="O1530" s="164"/>
      <c r="P1530" s="164"/>
      <c r="Q1530" s="164"/>
      <c r="R1530" s="164"/>
      <c r="S1530" s="164"/>
    </row>
    <row r="1531" spans="7:19">
      <c r="G1531" s="164"/>
      <c r="H1531" s="164"/>
      <c r="I1531" s="164"/>
      <c r="J1531" s="164"/>
      <c r="K1531" s="164"/>
      <c r="L1531" s="164"/>
      <c r="M1531" s="164"/>
      <c r="N1531" s="164"/>
      <c r="O1531" s="164"/>
      <c r="P1531" s="164"/>
      <c r="Q1531" s="164"/>
      <c r="R1531" s="164"/>
      <c r="S1531" s="164"/>
    </row>
    <row r="1532" spans="7:19">
      <c r="G1532" s="164"/>
      <c r="H1532" s="164"/>
      <c r="I1532" s="164"/>
      <c r="J1532" s="164"/>
      <c r="K1532" s="164"/>
      <c r="L1532" s="164"/>
      <c r="M1532" s="164"/>
      <c r="N1532" s="164"/>
      <c r="O1532" s="164"/>
      <c r="P1532" s="164"/>
      <c r="Q1532" s="164"/>
      <c r="R1532" s="164"/>
      <c r="S1532" s="164"/>
    </row>
    <row r="1533" spans="7:19">
      <c r="G1533" s="164"/>
      <c r="H1533" s="164"/>
      <c r="I1533" s="164"/>
      <c r="J1533" s="164"/>
      <c r="K1533" s="164"/>
      <c r="L1533" s="164"/>
      <c r="M1533" s="164"/>
      <c r="N1533" s="164"/>
      <c r="O1533" s="164"/>
      <c r="P1533" s="164"/>
      <c r="Q1533" s="164"/>
      <c r="R1533" s="164"/>
      <c r="S1533" s="164"/>
    </row>
    <row r="1534" spans="7:19">
      <c r="G1534" s="164"/>
      <c r="H1534" s="164"/>
      <c r="I1534" s="164"/>
      <c r="J1534" s="164"/>
      <c r="K1534" s="164"/>
      <c r="L1534" s="164"/>
      <c r="M1534" s="164"/>
      <c r="N1534" s="164"/>
      <c r="O1534" s="164"/>
      <c r="P1534" s="164"/>
      <c r="Q1534" s="164"/>
      <c r="R1534" s="164"/>
      <c r="S1534" s="164"/>
    </row>
    <row r="1535" spans="7:19">
      <c r="G1535" s="164"/>
      <c r="H1535" s="164"/>
      <c r="I1535" s="164"/>
      <c r="J1535" s="164"/>
      <c r="K1535" s="164"/>
      <c r="L1535" s="164"/>
      <c r="M1535" s="164"/>
      <c r="N1535" s="164"/>
      <c r="O1535" s="164"/>
      <c r="P1535" s="164"/>
      <c r="Q1535" s="164"/>
      <c r="R1535" s="164"/>
      <c r="S1535" s="164"/>
    </row>
    <row r="1536" spans="7:19">
      <c r="G1536" s="164"/>
      <c r="H1536" s="164"/>
      <c r="I1536" s="164"/>
      <c r="J1536" s="164"/>
      <c r="K1536" s="164"/>
      <c r="L1536" s="164"/>
      <c r="M1536" s="164"/>
      <c r="N1536" s="164"/>
      <c r="O1536" s="164"/>
      <c r="P1536" s="164"/>
      <c r="Q1536" s="164"/>
      <c r="R1536" s="164"/>
      <c r="S1536" s="164"/>
    </row>
    <row r="1537" spans="7:19">
      <c r="G1537" s="164"/>
      <c r="H1537" s="164"/>
      <c r="I1537" s="164"/>
      <c r="J1537" s="164"/>
      <c r="K1537" s="164"/>
      <c r="L1537" s="164"/>
      <c r="M1537" s="164"/>
      <c r="N1537" s="164"/>
      <c r="O1537" s="164"/>
      <c r="P1537" s="164"/>
      <c r="Q1537" s="164"/>
      <c r="R1537" s="164"/>
      <c r="S1537" s="164"/>
    </row>
    <row r="1538" spans="7:19">
      <c r="G1538" s="164"/>
      <c r="H1538" s="164"/>
      <c r="I1538" s="164"/>
      <c r="J1538" s="164"/>
      <c r="K1538" s="164"/>
      <c r="L1538" s="164"/>
      <c r="M1538" s="164"/>
      <c r="N1538" s="164"/>
      <c r="O1538" s="164"/>
      <c r="P1538" s="164"/>
      <c r="Q1538" s="164"/>
      <c r="R1538" s="164"/>
      <c r="S1538" s="164"/>
    </row>
    <row r="1539" spans="7:19">
      <c r="G1539" s="164"/>
      <c r="H1539" s="164"/>
      <c r="I1539" s="164"/>
      <c r="J1539" s="164"/>
      <c r="K1539" s="164"/>
      <c r="L1539" s="164"/>
      <c r="M1539" s="164"/>
      <c r="N1539" s="164"/>
      <c r="O1539" s="164"/>
      <c r="P1539" s="164"/>
      <c r="Q1539" s="164"/>
      <c r="R1539" s="164"/>
      <c r="S1539" s="164"/>
    </row>
    <row r="1540" spans="7:19">
      <c r="G1540" s="164"/>
      <c r="H1540" s="164"/>
      <c r="I1540" s="164"/>
      <c r="J1540" s="164"/>
      <c r="K1540" s="164"/>
      <c r="L1540" s="164"/>
      <c r="M1540" s="164"/>
      <c r="N1540" s="164"/>
      <c r="O1540" s="164"/>
      <c r="P1540" s="164"/>
      <c r="Q1540" s="164"/>
      <c r="R1540" s="164"/>
      <c r="S1540" s="164"/>
    </row>
    <row r="1541" spans="7:19">
      <c r="G1541" s="164"/>
      <c r="H1541" s="164"/>
      <c r="I1541" s="164"/>
      <c r="J1541" s="164"/>
      <c r="K1541" s="164"/>
      <c r="L1541" s="164"/>
      <c r="M1541" s="164"/>
      <c r="N1541" s="164"/>
      <c r="O1541" s="164"/>
      <c r="P1541" s="164"/>
      <c r="Q1541" s="164"/>
      <c r="R1541" s="164"/>
      <c r="S1541" s="164"/>
    </row>
    <row r="1542" spans="7:19">
      <c r="G1542" s="164"/>
      <c r="H1542" s="164"/>
      <c r="I1542" s="164"/>
      <c r="J1542" s="164"/>
      <c r="K1542" s="164"/>
      <c r="L1542" s="164"/>
      <c r="M1542" s="164"/>
      <c r="N1542" s="164"/>
      <c r="O1542" s="164"/>
      <c r="P1542" s="164"/>
      <c r="Q1542" s="164"/>
      <c r="R1542" s="164"/>
      <c r="S1542" s="164"/>
    </row>
    <row r="1543" spans="7:19">
      <c r="G1543" s="164"/>
      <c r="H1543" s="164"/>
      <c r="I1543" s="164"/>
      <c r="J1543" s="164"/>
      <c r="K1543" s="164"/>
      <c r="L1543" s="164"/>
      <c r="M1543" s="164"/>
      <c r="N1543" s="164"/>
      <c r="O1543" s="164"/>
      <c r="P1543" s="164"/>
      <c r="Q1543" s="164"/>
      <c r="R1543" s="164"/>
      <c r="S1543" s="164"/>
    </row>
    <row r="1544" spans="7:19">
      <c r="G1544" s="164"/>
      <c r="H1544" s="164"/>
      <c r="I1544" s="164"/>
      <c r="J1544" s="164"/>
      <c r="K1544" s="164"/>
      <c r="L1544" s="164"/>
      <c r="M1544" s="164"/>
      <c r="N1544" s="164"/>
      <c r="O1544" s="164"/>
      <c r="P1544" s="164"/>
      <c r="Q1544" s="164"/>
      <c r="R1544" s="164"/>
      <c r="S1544" s="164"/>
    </row>
    <row r="1545" spans="7:19">
      <c r="G1545" s="164"/>
      <c r="H1545" s="164"/>
      <c r="I1545" s="164"/>
      <c r="J1545" s="164"/>
      <c r="K1545" s="164"/>
      <c r="L1545" s="164"/>
      <c r="M1545" s="164"/>
      <c r="N1545" s="164"/>
      <c r="O1545" s="164"/>
      <c r="P1545" s="164"/>
      <c r="Q1545" s="164"/>
      <c r="R1545" s="164"/>
      <c r="S1545" s="164"/>
    </row>
    <row r="1546" spans="7:19">
      <c r="G1546" s="164"/>
      <c r="H1546" s="164"/>
      <c r="I1546" s="164"/>
      <c r="J1546" s="164"/>
      <c r="K1546" s="164"/>
      <c r="L1546" s="164"/>
      <c r="M1546" s="164"/>
      <c r="N1546" s="164"/>
      <c r="O1546" s="164"/>
      <c r="P1546" s="164"/>
      <c r="Q1546" s="164"/>
      <c r="R1546" s="164"/>
      <c r="S1546" s="164"/>
    </row>
    <row r="1547" spans="7:19">
      <c r="G1547" s="164"/>
      <c r="H1547" s="164"/>
      <c r="I1547" s="164"/>
      <c r="J1547" s="164"/>
      <c r="K1547" s="164"/>
      <c r="L1547" s="164"/>
      <c r="M1547" s="164"/>
      <c r="N1547" s="164"/>
      <c r="O1547" s="164"/>
      <c r="P1547" s="164"/>
      <c r="Q1547" s="164"/>
      <c r="R1547" s="164"/>
      <c r="S1547" s="164"/>
    </row>
    <row r="1548" spans="7:19">
      <c r="G1548" s="164"/>
      <c r="H1548" s="164"/>
      <c r="I1548" s="164"/>
      <c r="J1548" s="164"/>
      <c r="K1548" s="164"/>
      <c r="L1548" s="164"/>
      <c r="M1548" s="164"/>
      <c r="N1548" s="164"/>
      <c r="O1548" s="164"/>
      <c r="P1548" s="164"/>
      <c r="Q1548" s="164"/>
      <c r="R1548" s="164"/>
      <c r="S1548" s="164"/>
    </row>
    <row r="1549" spans="7:19">
      <c r="G1549" s="164"/>
      <c r="H1549" s="164"/>
      <c r="I1549" s="164"/>
      <c r="J1549" s="164"/>
      <c r="K1549" s="164"/>
      <c r="L1549" s="164"/>
      <c r="M1549" s="164"/>
      <c r="N1549" s="164"/>
      <c r="O1549" s="164"/>
      <c r="P1549" s="164"/>
      <c r="Q1549" s="164"/>
      <c r="R1549" s="164"/>
      <c r="S1549" s="164"/>
    </row>
    <row r="1550" spans="7:19">
      <c r="G1550" s="164"/>
      <c r="H1550" s="164"/>
      <c r="I1550" s="164"/>
      <c r="J1550" s="164"/>
      <c r="K1550" s="164"/>
      <c r="L1550" s="164"/>
      <c r="M1550" s="164"/>
      <c r="N1550" s="164"/>
      <c r="O1550" s="164"/>
      <c r="P1550" s="164"/>
      <c r="Q1550" s="164"/>
      <c r="R1550" s="164"/>
      <c r="S1550" s="164"/>
    </row>
    <row r="1551" spans="7:19">
      <c r="G1551" s="164"/>
      <c r="H1551" s="164"/>
      <c r="I1551" s="164"/>
      <c r="J1551" s="164"/>
      <c r="K1551" s="164"/>
      <c r="L1551" s="164"/>
      <c r="M1551" s="164"/>
      <c r="N1551" s="164"/>
      <c r="O1551" s="164"/>
      <c r="P1551" s="164"/>
      <c r="Q1551" s="164"/>
      <c r="R1551" s="164"/>
      <c r="S1551" s="164"/>
    </row>
    <row r="1552" spans="7:19">
      <c r="G1552" s="164"/>
      <c r="H1552" s="164"/>
      <c r="I1552" s="164"/>
      <c r="J1552" s="164"/>
      <c r="K1552" s="164"/>
      <c r="L1552" s="164"/>
      <c r="M1552" s="164"/>
      <c r="N1552" s="164"/>
      <c r="O1552" s="164"/>
      <c r="P1552" s="164"/>
      <c r="Q1552" s="164"/>
      <c r="R1552" s="164"/>
      <c r="S1552" s="164"/>
    </row>
    <row r="1553" spans="7:19">
      <c r="G1553" s="164"/>
      <c r="H1553" s="164"/>
      <c r="I1553" s="164"/>
      <c r="J1553" s="164"/>
      <c r="K1553" s="164"/>
      <c r="L1553" s="164"/>
      <c r="M1553" s="164"/>
      <c r="N1553" s="164"/>
      <c r="O1553" s="164"/>
      <c r="P1553" s="164"/>
      <c r="Q1553" s="164"/>
      <c r="R1553" s="164"/>
      <c r="S1553" s="164"/>
    </row>
    <row r="1554" spans="7:19">
      <c r="G1554" s="164"/>
      <c r="H1554" s="164"/>
      <c r="I1554" s="164"/>
      <c r="J1554" s="164"/>
      <c r="K1554" s="164"/>
      <c r="L1554" s="164"/>
      <c r="M1554" s="164"/>
      <c r="N1554" s="164"/>
      <c r="O1554" s="164"/>
      <c r="P1554" s="164"/>
      <c r="Q1554" s="164"/>
      <c r="R1554" s="164"/>
      <c r="S1554" s="164"/>
    </row>
    <row r="1555" spans="7:19">
      <c r="G1555" s="164"/>
      <c r="H1555" s="164"/>
      <c r="I1555" s="164"/>
      <c r="J1555" s="164"/>
      <c r="K1555" s="164"/>
      <c r="L1555" s="164"/>
      <c r="M1555" s="164"/>
      <c r="N1555" s="164"/>
      <c r="O1555" s="164"/>
      <c r="P1555" s="164"/>
      <c r="Q1555" s="164"/>
      <c r="R1555" s="164"/>
      <c r="S1555" s="164"/>
    </row>
    <row r="1556" spans="7:19">
      <c r="G1556" s="164"/>
      <c r="H1556" s="164"/>
      <c r="I1556" s="164"/>
      <c r="J1556" s="164"/>
      <c r="K1556" s="164"/>
      <c r="L1556" s="164"/>
      <c r="M1556" s="164"/>
      <c r="N1556" s="164"/>
      <c r="O1556" s="164"/>
      <c r="P1556" s="164"/>
      <c r="Q1556" s="164"/>
      <c r="R1556" s="164"/>
      <c r="S1556" s="164"/>
    </row>
    <row r="1557" spans="7:19">
      <c r="G1557" s="164"/>
      <c r="H1557" s="164"/>
      <c r="I1557" s="164"/>
      <c r="J1557" s="164"/>
      <c r="K1557" s="164"/>
      <c r="L1557" s="164"/>
      <c r="M1557" s="164"/>
      <c r="N1557" s="164"/>
      <c r="O1557" s="164"/>
      <c r="P1557" s="164"/>
      <c r="Q1557" s="164"/>
      <c r="R1557" s="164"/>
      <c r="S1557" s="164"/>
    </row>
    <row r="1558" spans="7:19">
      <c r="G1558" s="164"/>
      <c r="H1558" s="164"/>
      <c r="I1558" s="164"/>
      <c r="J1558" s="164"/>
      <c r="K1558" s="164"/>
      <c r="L1558" s="164"/>
      <c r="M1558" s="164"/>
      <c r="N1558" s="164"/>
      <c r="O1558" s="164"/>
      <c r="P1558" s="164"/>
      <c r="Q1558" s="164"/>
      <c r="R1558" s="164"/>
      <c r="S1558" s="164"/>
    </row>
    <row r="1559" spans="7:19">
      <c r="G1559" s="164"/>
      <c r="H1559" s="164"/>
      <c r="I1559" s="164"/>
      <c r="J1559" s="164"/>
      <c r="K1559" s="164"/>
      <c r="L1559" s="164"/>
      <c r="M1559" s="164"/>
      <c r="N1559" s="164"/>
      <c r="O1559" s="164"/>
      <c r="P1559" s="164"/>
      <c r="Q1559" s="164"/>
      <c r="R1559" s="164"/>
      <c r="S1559" s="164"/>
    </row>
    <row r="1560" spans="7:19">
      <c r="G1560" s="164"/>
      <c r="H1560" s="164"/>
      <c r="I1560" s="164"/>
      <c r="J1560" s="164"/>
      <c r="K1560" s="164"/>
      <c r="L1560" s="164"/>
      <c r="M1560" s="164"/>
      <c r="N1560" s="164"/>
      <c r="O1560" s="164"/>
      <c r="P1560" s="164"/>
      <c r="Q1560" s="164"/>
      <c r="R1560" s="164"/>
      <c r="S1560" s="164"/>
    </row>
    <row r="1561" spans="7:19">
      <c r="G1561" s="164"/>
      <c r="H1561" s="164"/>
      <c r="I1561" s="164"/>
      <c r="J1561" s="164"/>
      <c r="K1561" s="164"/>
      <c r="L1561" s="164"/>
      <c r="M1561" s="164"/>
      <c r="N1561" s="164"/>
      <c r="O1561" s="164"/>
      <c r="P1561" s="164"/>
      <c r="Q1561" s="164"/>
      <c r="R1561" s="164"/>
      <c r="S1561" s="164"/>
    </row>
    <row r="1562" spans="7:19">
      <c r="G1562" s="164"/>
      <c r="H1562" s="164"/>
      <c r="I1562" s="164"/>
      <c r="J1562" s="164"/>
      <c r="K1562" s="164"/>
      <c r="L1562" s="164"/>
      <c r="M1562" s="164"/>
      <c r="N1562" s="164"/>
      <c r="O1562" s="164"/>
      <c r="P1562" s="164"/>
      <c r="Q1562" s="164"/>
      <c r="R1562" s="164"/>
      <c r="S1562" s="164"/>
    </row>
    <row r="1563" spans="7:19">
      <c r="G1563" s="164"/>
      <c r="H1563" s="164"/>
      <c r="I1563" s="164"/>
      <c r="J1563" s="164"/>
      <c r="K1563" s="164"/>
      <c r="L1563" s="164"/>
      <c r="M1563" s="164"/>
      <c r="N1563" s="164"/>
      <c r="O1563" s="164"/>
      <c r="P1563" s="164"/>
      <c r="Q1563" s="164"/>
      <c r="R1563" s="164"/>
      <c r="S1563" s="164"/>
    </row>
    <row r="1564" spans="7:19">
      <c r="G1564" s="164"/>
      <c r="H1564" s="164"/>
      <c r="I1564" s="164"/>
      <c r="J1564" s="164"/>
      <c r="K1564" s="164"/>
      <c r="L1564" s="164"/>
      <c r="M1564" s="164"/>
      <c r="N1564" s="164"/>
      <c r="O1564" s="164"/>
      <c r="P1564" s="164"/>
      <c r="Q1564" s="164"/>
      <c r="R1564" s="164"/>
      <c r="S1564" s="164"/>
    </row>
    <row r="1565" spans="7:19">
      <c r="G1565" s="164"/>
      <c r="H1565" s="164"/>
      <c r="I1565" s="164"/>
      <c r="J1565" s="164"/>
      <c r="K1565" s="164"/>
      <c r="L1565" s="164"/>
      <c r="M1565" s="164"/>
      <c r="N1565" s="164"/>
      <c r="O1565" s="164"/>
      <c r="P1565" s="164"/>
      <c r="Q1565" s="164"/>
      <c r="R1565" s="164"/>
      <c r="S1565" s="164"/>
    </row>
    <row r="1566" spans="7:19">
      <c r="G1566" s="164"/>
      <c r="H1566" s="164"/>
      <c r="I1566" s="164"/>
      <c r="J1566" s="164"/>
      <c r="K1566" s="164"/>
      <c r="L1566" s="164"/>
      <c r="M1566" s="164"/>
      <c r="N1566" s="164"/>
      <c r="O1566" s="164"/>
      <c r="P1566" s="164"/>
      <c r="Q1566" s="164"/>
      <c r="R1566" s="164"/>
      <c r="S1566" s="164"/>
    </row>
    <row r="1567" spans="7:19">
      <c r="G1567" s="164"/>
      <c r="H1567" s="164"/>
      <c r="I1567" s="164"/>
      <c r="J1567" s="164"/>
      <c r="K1567" s="164"/>
      <c r="L1567" s="164"/>
      <c r="M1567" s="164"/>
      <c r="N1567" s="164"/>
      <c r="O1567" s="164"/>
      <c r="P1567" s="164"/>
      <c r="Q1567" s="164"/>
      <c r="R1567" s="164"/>
      <c r="S1567" s="164"/>
    </row>
    <row r="1568" spans="7:19">
      <c r="G1568" s="164"/>
      <c r="H1568" s="164"/>
      <c r="I1568" s="164"/>
      <c r="J1568" s="164"/>
      <c r="K1568" s="164"/>
      <c r="L1568" s="164"/>
      <c r="M1568" s="164"/>
      <c r="N1568" s="164"/>
      <c r="O1568" s="164"/>
      <c r="P1568" s="164"/>
      <c r="Q1568" s="164"/>
      <c r="R1568" s="164"/>
      <c r="S1568" s="164"/>
    </row>
    <row r="1569" spans="7:19">
      <c r="G1569" s="164"/>
      <c r="H1569" s="164"/>
      <c r="I1569" s="164"/>
      <c r="J1569" s="164"/>
      <c r="K1569" s="164"/>
      <c r="L1569" s="164"/>
      <c r="M1569" s="164"/>
      <c r="N1569" s="164"/>
      <c r="O1569" s="164"/>
      <c r="P1569" s="164"/>
      <c r="Q1569" s="164"/>
      <c r="R1569" s="164"/>
      <c r="S1569" s="164"/>
    </row>
    <row r="1570" spans="7:19">
      <c r="G1570" s="164"/>
      <c r="H1570" s="164"/>
      <c r="I1570" s="164"/>
      <c r="J1570" s="164"/>
      <c r="K1570" s="164"/>
      <c r="L1570" s="164"/>
      <c r="M1570" s="164"/>
      <c r="N1570" s="164"/>
      <c r="O1570" s="164"/>
      <c r="P1570" s="164"/>
      <c r="Q1570" s="164"/>
      <c r="R1570" s="164"/>
      <c r="S1570" s="164"/>
    </row>
    <row r="1571" spans="7:19">
      <c r="G1571" s="164"/>
      <c r="H1571" s="164"/>
      <c r="I1571" s="164"/>
      <c r="J1571" s="164"/>
      <c r="K1571" s="164"/>
      <c r="L1571" s="164"/>
      <c r="M1571" s="164"/>
      <c r="N1571" s="164"/>
      <c r="O1571" s="164"/>
      <c r="P1571" s="164"/>
      <c r="Q1571" s="164"/>
      <c r="R1571" s="164"/>
      <c r="S1571" s="164"/>
    </row>
    <row r="1572" spans="7:19">
      <c r="G1572" s="164"/>
      <c r="H1572" s="164"/>
      <c r="I1572" s="164"/>
      <c r="J1572" s="164"/>
      <c r="K1572" s="164"/>
      <c r="L1572" s="164"/>
      <c r="M1572" s="164"/>
      <c r="N1572" s="164"/>
      <c r="O1572" s="164"/>
      <c r="P1572" s="164"/>
      <c r="Q1572" s="164"/>
      <c r="R1572" s="164"/>
      <c r="S1572" s="164"/>
    </row>
    <row r="1573" spans="7:19">
      <c r="G1573" s="164"/>
      <c r="H1573" s="164"/>
      <c r="I1573" s="164"/>
      <c r="J1573" s="164"/>
      <c r="K1573" s="164"/>
      <c r="L1573" s="164"/>
      <c r="M1573" s="164"/>
      <c r="N1573" s="164"/>
      <c r="O1573" s="164"/>
      <c r="P1573" s="164"/>
      <c r="Q1573" s="164"/>
      <c r="R1573" s="164"/>
      <c r="S1573" s="164"/>
    </row>
    <row r="1574" spans="7:19">
      <c r="G1574" s="164"/>
      <c r="H1574" s="164"/>
      <c r="I1574" s="164"/>
      <c r="J1574" s="164"/>
      <c r="K1574" s="164"/>
      <c r="L1574" s="164"/>
      <c r="M1574" s="164"/>
      <c r="N1574" s="164"/>
      <c r="O1574" s="164"/>
      <c r="P1574" s="164"/>
      <c r="Q1574" s="164"/>
      <c r="R1574" s="164"/>
      <c r="S1574" s="164"/>
    </row>
    <row r="1575" spans="7:19">
      <c r="G1575" s="164"/>
      <c r="H1575" s="164"/>
      <c r="I1575" s="164"/>
      <c r="J1575" s="164"/>
      <c r="K1575" s="164"/>
      <c r="L1575" s="164"/>
      <c r="M1575" s="164"/>
      <c r="N1575" s="164"/>
      <c r="O1575" s="164"/>
      <c r="P1575" s="164"/>
      <c r="Q1575" s="164"/>
      <c r="R1575" s="164"/>
      <c r="S1575" s="164"/>
    </row>
    <row r="1576" spans="7:19">
      <c r="G1576" s="164"/>
      <c r="H1576" s="164"/>
      <c r="I1576" s="164"/>
      <c r="J1576" s="164"/>
      <c r="K1576" s="164"/>
      <c r="L1576" s="164"/>
      <c r="M1576" s="164"/>
      <c r="N1576" s="164"/>
      <c r="O1576" s="164"/>
      <c r="P1576" s="164"/>
      <c r="Q1576" s="164"/>
      <c r="R1576" s="164"/>
      <c r="S1576" s="164"/>
    </row>
    <row r="1577" spans="7:19">
      <c r="G1577" s="164"/>
      <c r="H1577" s="164"/>
      <c r="I1577" s="164"/>
      <c r="J1577" s="164"/>
      <c r="K1577" s="164"/>
      <c r="L1577" s="164"/>
      <c r="M1577" s="164"/>
      <c r="N1577" s="164"/>
      <c r="O1577" s="164"/>
      <c r="P1577" s="164"/>
      <c r="Q1577" s="164"/>
      <c r="R1577" s="164"/>
      <c r="S1577" s="164"/>
    </row>
    <row r="1578" spans="7:19">
      <c r="G1578" s="164"/>
      <c r="H1578" s="164"/>
      <c r="I1578" s="164"/>
      <c r="J1578" s="164"/>
      <c r="K1578" s="164"/>
      <c r="L1578" s="164"/>
      <c r="M1578" s="164"/>
      <c r="N1578" s="164"/>
      <c r="O1578" s="164"/>
      <c r="P1578" s="164"/>
      <c r="Q1578" s="164"/>
      <c r="R1578" s="164"/>
      <c r="S1578" s="164"/>
    </row>
    <row r="1579" spans="7:19">
      <c r="G1579" s="164"/>
      <c r="H1579" s="164"/>
      <c r="I1579" s="164"/>
      <c r="J1579" s="164"/>
      <c r="K1579" s="164"/>
      <c r="L1579" s="164"/>
      <c r="M1579" s="164"/>
      <c r="N1579" s="164"/>
      <c r="O1579" s="164"/>
      <c r="P1579" s="164"/>
      <c r="Q1579" s="164"/>
      <c r="R1579" s="164"/>
      <c r="S1579" s="164"/>
    </row>
  </sheetData>
  <autoFilter ref="A6:S239" xr:uid="{0804320D-14DC-4441-8D08-0179B0B181E1}"/>
  <pageMargins left="0.75" right="0.75" top="1" bottom="1" header="0.5" footer="0.5"/>
  <pageSetup scale="3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Balance Sheet</vt:lpstr>
      <vt:lpstr>Cash Flow</vt:lpstr>
      <vt:lpstr>Revenue Requirements</vt:lpstr>
      <vt:lpstr>Rate Base</vt:lpstr>
      <vt:lpstr>16(6)(f)</vt:lpstr>
      <vt:lpstr>16(6)(f) alt.</vt:lpstr>
      <vt:lpstr>I.1</vt:lpstr>
      <vt:lpstr>KMD TB BS</vt:lpstr>
      <vt:lpstr>\p</vt:lpstr>
      <vt:lpstr>'Balance Sheet'!Print_Area</vt:lpstr>
      <vt:lpstr>'Cash Flow'!Print_Area</vt:lpstr>
      <vt:lpstr>I.1!Print_Area</vt:lpstr>
      <vt:lpstr>'Revenue Requirements'!Print_Area</vt:lpstr>
      <vt:lpstr>Print_Area_MI</vt:lpstr>
      <vt:lpstr>'Balance Sheet'!Print_Titles</vt:lpstr>
      <vt:lpstr>'Cash Flow'!Print_Titles</vt:lpstr>
      <vt:lpstr>SCHEDA</vt:lpstr>
    </vt:vector>
  </TitlesOfParts>
  <Company>Atmos Energy Corportion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 Jackson</dc:creator>
  <cp:lastModifiedBy>Waller, Greg</cp:lastModifiedBy>
  <cp:lastPrinted>2021-06-24T18:56:00Z</cp:lastPrinted>
  <dcterms:created xsi:type="dcterms:W3CDTF">2015-11-12T15:58:21Z</dcterms:created>
  <dcterms:modified xsi:type="dcterms:W3CDTF">2024-10-15T15:08:07Z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