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dSt-KY Rate Case\2024 KY Rate Case\Model - Linked Filing Copy with Relied Upons\Relied Upons\"/>
    </mc:Choice>
  </mc:AlternateContent>
  <xr:revisionPtr revIDLastSave="0" documentId="13_ncr:1_{520CE6C3-271E-4C3E-97FE-A58FC3C5B6F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ummary" sheetId="9" r:id="rId1"/>
    <sheet name="summary - forecast" sheetId="18" r:id="rId2"/>
    <sheet name="009" sheetId="1" r:id="rId3"/>
    <sheet name="091" sheetId="2" r:id="rId4"/>
    <sheet name="002" sheetId="3" r:id="rId5"/>
    <sheet name="012" sheetId="4" r:id="rId6"/>
    <sheet name="Notes" sheetId="14" r:id="rId7"/>
    <sheet name="Taxes Other 25 Budget" sheetId="17" r:id="rId8"/>
  </sheets>
  <externalReferences>
    <externalReference r:id="rId9"/>
  </externalReferences>
  <definedNames>
    <definedName name="EssAliasTable" localSheetId="4">"Default"</definedName>
    <definedName name="EssAliasTable" localSheetId="2">"Default"</definedName>
    <definedName name="EssAliasTable" localSheetId="5">"Default"</definedName>
    <definedName name="EssAliasTable" localSheetId="3">"Default"</definedName>
    <definedName name="EssfHasNonUnique" localSheetId="4">FALSE</definedName>
    <definedName name="EssfHasNonUnique" localSheetId="2">FALSE</definedName>
    <definedName name="EssfHasNonUnique" localSheetId="5">FALSE</definedName>
    <definedName name="EssfHasNonUnique" localSheetId="3">FALSE</definedName>
    <definedName name="EssLatest" localSheetId="4">"Oct"</definedName>
    <definedName name="EssLatest" localSheetId="2">"Oct"</definedName>
    <definedName name="EssLatest" localSheetId="5">"Oct"</definedName>
    <definedName name="EssLatest" localSheetId="3">"Oct"</definedName>
    <definedName name="EssOptions" localSheetId="4">"A1100000000131000011001100020_01000"</definedName>
    <definedName name="EssOptions" localSheetId="2">"A1100000000131000011001100020_01000"</definedName>
    <definedName name="EssOptions" localSheetId="5">"A1100000000131000011001100020_01000"</definedName>
    <definedName name="EssOptions" localSheetId="3">"A1100000000131000011001100020_01000"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4">'002'!$A$1:$W$44</definedName>
    <definedName name="_xlnm.Print_Area" localSheetId="2">'009'!$A$1:$V$36</definedName>
    <definedName name="_xlnm.Print_Area" localSheetId="5">'012'!$A$1:$W$33</definedName>
    <definedName name="_xlnm.Print_Area" localSheetId="3">'091'!$A$1:$W$31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7" l="1"/>
  <c r="C54" i="17"/>
  <c r="C53" i="17"/>
  <c r="N43" i="18"/>
  <c r="M43" i="18"/>
  <c r="L43" i="18"/>
  <c r="K43" i="18"/>
  <c r="J43" i="18"/>
  <c r="I43" i="18"/>
  <c r="H43" i="18"/>
  <c r="G43" i="18"/>
  <c r="F43" i="18"/>
  <c r="E43" i="18"/>
  <c r="D43" i="18"/>
  <c r="C4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25" i="9"/>
  <c r="M25" i="9"/>
  <c r="L25" i="9"/>
  <c r="K25" i="9"/>
  <c r="J25" i="9"/>
  <c r="I25" i="9"/>
  <c r="H25" i="9"/>
  <c r="G25" i="9"/>
  <c r="F25" i="9"/>
  <c r="E25" i="9"/>
  <c r="D25" i="9"/>
  <c r="C25" i="9"/>
  <c r="N17" i="9"/>
  <c r="M17" i="9"/>
  <c r="L17" i="9"/>
  <c r="K17" i="9"/>
  <c r="J17" i="9"/>
  <c r="I17" i="9"/>
  <c r="H17" i="9"/>
  <c r="G17" i="9"/>
  <c r="F17" i="9"/>
  <c r="E17" i="9"/>
  <c r="D17" i="9"/>
  <c r="C17" i="9"/>
  <c r="D7" i="9" l="1"/>
  <c r="I42" i="18"/>
  <c r="J35" i="18"/>
  <c r="K35" i="18"/>
  <c r="L35" i="18"/>
  <c r="M35" i="18"/>
  <c r="N35" i="18"/>
  <c r="I35" i="18"/>
  <c r="J27" i="18"/>
  <c r="K27" i="18"/>
  <c r="L27" i="18"/>
  <c r="M27" i="18"/>
  <c r="N27" i="18"/>
  <c r="I27" i="18"/>
  <c r="J18" i="18"/>
  <c r="K18" i="18"/>
  <c r="L18" i="18"/>
  <c r="M18" i="18"/>
  <c r="N18" i="18"/>
  <c r="I18" i="18"/>
  <c r="J5" i="18"/>
  <c r="K5" i="18"/>
  <c r="L5" i="18"/>
  <c r="M5" i="18"/>
  <c r="N5" i="18"/>
  <c r="I5" i="18"/>
  <c r="J11" i="18" l="1"/>
  <c r="K11" i="18"/>
  <c r="L11" i="18"/>
  <c r="M11" i="18"/>
  <c r="N11" i="18"/>
  <c r="J12" i="18"/>
  <c r="K12" i="18"/>
  <c r="L12" i="18"/>
  <c r="M12" i="18"/>
  <c r="N12" i="18"/>
  <c r="J13" i="18"/>
  <c r="K13" i="18"/>
  <c r="L13" i="18"/>
  <c r="M13" i="18"/>
  <c r="N13" i="18"/>
  <c r="I13" i="18"/>
  <c r="I12" i="18"/>
  <c r="I11" i="18"/>
  <c r="I1" i="17"/>
  <c r="J9" i="18"/>
  <c r="K9" i="18"/>
  <c r="L9" i="18"/>
  <c r="M9" i="18"/>
  <c r="N9" i="18"/>
  <c r="I9" i="18"/>
  <c r="D9" i="18"/>
  <c r="E9" i="18"/>
  <c r="F9" i="18"/>
  <c r="G9" i="18"/>
  <c r="H9" i="18"/>
  <c r="C9" i="18"/>
  <c r="D11" i="18"/>
  <c r="E11" i="18"/>
  <c r="F11" i="18"/>
  <c r="G11" i="18"/>
  <c r="H11" i="18"/>
  <c r="D12" i="18"/>
  <c r="E12" i="18"/>
  <c r="F12" i="18"/>
  <c r="G12" i="18"/>
  <c r="H12" i="18"/>
  <c r="D13" i="18"/>
  <c r="E13" i="18"/>
  <c r="F13" i="18"/>
  <c r="G13" i="18"/>
  <c r="H13" i="18"/>
  <c r="C13" i="18"/>
  <c r="C12" i="18"/>
  <c r="C11" i="18"/>
  <c r="M15" i="9"/>
  <c r="M16" i="9" s="1"/>
  <c r="N15" i="9"/>
  <c r="L15" i="9"/>
  <c r="L16" i="9" s="1"/>
  <c r="N16" i="9"/>
  <c r="E16" i="9"/>
  <c r="F16" i="9"/>
  <c r="G16" i="9"/>
  <c r="H16" i="9"/>
  <c r="I16" i="9"/>
  <c r="J16" i="9"/>
  <c r="K16" i="9"/>
  <c r="C16" i="9"/>
  <c r="K15" i="9"/>
  <c r="J15" i="9"/>
  <c r="I15" i="9"/>
  <c r="H15" i="9"/>
  <c r="G15" i="9"/>
  <c r="F15" i="9"/>
  <c r="E15" i="9"/>
  <c r="D15" i="9"/>
  <c r="C15" i="9"/>
  <c r="M26" i="9"/>
  <c r="N26" i="9"/>
  <c r="L26" i="9"/>
  <c r="L37" i="9"/>
  <c r="M37" i="9"/>
  <c r="N37" i="9"/>
  <c r="I37" i="9"/>
  <c r="J37" i="9"/>
  <c r="K37" i="9"/>
  <c r="I36" i="9"/>
  <c r="J36" i="9"/>
  <c r="K36" i="9"/>
  <c r="C47" i="9"/>
  <c r="M41" i="9"/>
  <c r="N41" i="9"/>
  <c r="L41" i="9"/>
  <c r="I41" i="9"/>
  <c r="J41" i="9"/>
  <c r="K41" i="9"/>
  <c r="M34" i="9"/>
  <c r="N34" i="9"/>
  <c r="L34" i="9"/>
  <c r="D34" i="9"/>
  <c r="E34" i="9"/>
  <c r="F34" i="9"/>
  <c r="G34" i="9"/>
  <c r="H34" i="9"/>
  <c r="I34" i="9"/>
  <c r="J34" i="9"/>
  <c r="K34" i="9"/>
  <c r="C34" i="9"/>
  <c r="M30" i="9"/>
  <c r="N30" i="9"/>
  <c r="L30" i="9"/>
  <c r="I30" i="9"/>
  <c r="J30" i="9"/>
  <c r="K30" i="9"/>
  <c r="D26" i="9"/>
  <c r="E26" i="9"/>
  <c r="F26" i="9"/>
  <c r="G26" i="9"/>
  <c r="H26" i="9"/>
  <c r="I26" i="9"/>
  <c r="J26" i="9"/>
  <c r="K26" i="9"/>
  <c r="C26" i="9"/>
  <c r="M23" i="9"/>
  <c r="N23" i="9"/>
  <c r="L23" i="9"/>
  <c r="I23" i="9"/>
  <c r="J23" i="9"/>
  <c r="K23" i="9"/>
  <c r="N18" i="9"/>
  <c r="M18" i="9"/>
  <c r="L18" i="9"/>
  <c r="M5" i="9"/>
  <c r="N5" i="9"/>
  <c r="L5" i="9"/>
  <c r="C65" i="17"/>
  <c r="I11" i="9"/>
  <c r="C41" i="9" l="1"/>
  <c r="C39" i="18"/>
  <c r="D39" i="18"/>
  <c r="E39" i="18"/>
  <c r="F39" i="18"/>
  <c r="G39" i="18"/>
  <c r="H39" i="18"/>
  <c r="L39" i="18"/>
  <c r="M39" i="18"/>
  <c r="C40" i="18"/>
  <c r="D40" i="18"/>
  <c r="E40" i="18"/>
  <c r="F40" i="18"/>
  <c r="G40" i="18"/>
  <c r="H40" i="18"/>
  <c r="L40" i="18"/>
  <c r="M40" i="18"/>
  <c r="N40" i="18" s="1"/>
  <c r="D35" i="18"/>
  <c r="E35" i="18"/>
  <c r="F35" i="18"/>
  <c r="G35" i="18"/>
  <c r="H35" i="18"/>
  <c r="C35" i="18"/>
  <c r="J28" i="18"/>
  <c r="K28" i="18"/>
  <c r="L28" i="18"/>
  <c r="M28" i="18"/>
  <c r="N28" i="18"/>
  <c r="D28" i="18"/>
  <c r="E28" i="18"/>
  <c r="F28" i="18"/>
  <c r="G28" i="18"/>
  <c r="H28" i="18"/>
  <c r="I28" i="18"/>
  <c r="C28" i="18"/>
  <c r="J19" i="18"/>
  <c r="K19" i="18"/>
  <c r="L19" i="18"/>
  <c r="M19" i="18"/>
  <c r="N19" i="18"/>
  <c r="I19" i="18"/>
  <c r="D19" i="18"/>
  <c r="E19" i="18"/>
  <c r="F19" i="18"/>
  <c r="G19" i="18"/>
  <c r="H19" i="18"/>
  <c r="C19" i="18"/>
  <c r="D27" i="18"/>
  <c r="E27" i="18"/>
  <c r="F27" i="18"/>
  <c r="G27" i="18"/>
  <c r="H27" i="18"/>
  <c r="C27" i="18"/>
  <c r="D18" i="18"/>
  <c r="E18" i="18"/>
  <c r="F18" i="18"/>
  <c r="G18" i="18"/>
  <c r="H18" i="18"/>
  <c r="C18" i="18"/>
  <c r="J8" i="18"/>
  <c r="K8" i="18"/>
  <c r="L8" i="18"/>
  <c r="M8" i="18"/>
  <c r="N8" i="18"/>
  <c r="I8" i="18"/>
  <c r="D8" i="18"/>
  <c r="E8" i="18"/>
  <c r="F8" i="18"/>
  <c r="G8" i="18"/>
  <c r="H8" i="18"/>
  <c r="C8" i="18"/>
  <c r="D5" i="18"/>
  <c r="E5" i="18"/>
  <c r="F5" i="18"/>
  <c r="G5" i="18"/>
  <c r="H5" i="18"/>
  <c r="C5" i="18"/>
  <c r="L38" i="18"/>
  <c r="M38" i="18" s="1"/>
  <c r="N38" i="18" s="1"/>
  <c r="H38" i="18"/>
  <c r="G38" i="18"/>
  <c r="F38" i="18"/>
  <c r="E38" i="18"/>
  <c r="D38" i="18"/>
  <c r="C38" i="18"/>
  <c r="C22" i="18" l="1"/>
  <c r="N39" i="18"/>
  <c r="C14" i="18"/>
  <c r="E30" i="18"/>
  <c r="D30" i="18"/>
  <c r="H30" i="18"/>
  <c r="G30" i="18"/>
  <c r="F41" i="18"/>
  <c r="C30" i="18"/>
  <c r="H14" i="18"/>
  <c r="H15" i="18" s="1"/>
  <c r="D41" i="18"/>
  <c r="F14" i="18"/>
  <c r="F15" i="18" s="1"/>
  <c r="F30" i="18"/>
  <c r="E41" i="18"/>
  <c r="C41" i="18"/>
  <c r="G14" i="18"/>
  <c r="G15" i="18" s="1"/>
  <c r="E22" i="18"/>
  <c r="D14" i="18"/>
  <c r="D15" i="18" s="1"/>
  <c r="H41" i="18"/>
  <c r="G22" i="18"/>
  <c r="F22" i="18"/>
  <c r="H22" i="18"/>
  <c r="E14" i="18"/>
  <c r="E15" i="18" s="1"/>
  <c r="D22" i="18"/>
  <c r="G41" i="18"/>
  <c r="E31" i="18" l="1"/>
  <c r="G42" i="18"/>
  <c r="F23" i="18"/>
  <c r="D31" i="18"/>
  <c r="H31" i="18"/>
  <c r="G23" i="18"/>
  <c r="C42" i="18"/>
  <c r="F31" i="18"/>
  <c r="D42" i="18"/>
  <c r="H42" i="18"/>
  <c r="E23" i="18"/>
  <c r="C15" i="18"/>
  <c r="F42" i="18"/>
  <c r="C23" i="18"/>
  <c r="D23" i="18"/>
  <c r="H23" i="18"/>
  <c r="E42" i="18"/>
  <c r="C31" i="18"/>
  <c r="G31" i="18"/>
  <c r="K30" i="18"/>
  <c r="L30" i="18"/>
  <c r="J30" i="18"/>
  <c r="J14" i="18"/>
  <c r="J15" i="18" s="1"/>
  <c r="M14" i="18"/>
  <c r="M15" i="18" s="1"/>
  <c r="N14" i="18"/>
  <c r="N15" i="18" s="1"/>
  <c r="L14" i="18"/>
  <c r="L15" i="18" s="1"/>
  <c r="K14" i="18"/>
  <c r="K15" i="18" s="1"/>
  <c r="I14" i="18"/>
  <c r="I15" i="18" s="1"/>
  <c r="I41" i="18"/>
  <c r="N30" i="18"/>
  <c r="K31" i="18" l="1"/>
  <c r="L31" i="18"/>
  <c r="N31" i="18"/>
  <c r="J31" i="18"/>
  <c r="M41" i="18"/>
  <c r="N41" i="18"/>
  <c r="J41" i="18"/>
  <c r="M30" i="18"/>
  <c r="I30" i="18"/>
  <c r="L41" i="18"/>
  <c r="K41" i="18"/>
  <c r="J22" i="18"/>
  <c r="I22" i="18"/>
  <c r="K22" i="18"/>
  <c r="L22" i="18"/>
  <c r="M22" i="18"/>
  <c r="N22" i="18"/>
  <c r="K23" i="18" l="1"/>
  <c r="K42" i="18"/>
  <c r="M31" i="18"/>
  <c r="I23" i="18"/>
  <c r="L42" i="18"/>
  <c r="J42" i="18"/>
  <c r="M42" i="18"/>
  <c r="M23" i="18"/>
  <c r="J23" i="18"/>
  <c r="I31" i="18"/>
  <c r="N42" i="18"/>
  <c r="L23" i="18"/>
  <c r="C37" i="17" l="1"/>
  <c r="M47" i="9" l="1"/>
  <c r="N47" i="9"/>
  <c r="L47" i="9"/>
  <c r="J9" i="9"/>
  <c r="K9" i="9"/>
  <c r="I9" i="9"/>
  <c r="J10" i="9"/>
  <c r="K10" i="9"/>
  <c r="J11" i="9"/>
  <c r="K11" i="9"/>
  <c r="J12" i="9"/>
  <c r="K12" i="9"/>
  <c r="J13" i="9"/>
  <c r="K13" i="9"/>
  <c r="I13" i="9"/>
  <c r="I12" i="9"/>
  <c r="I47" i="9"/>
  <c r="J47" i="9"/>
  <c r="K47" i="9"/>
  <c r="M11" i="9"/>
  <c r="J27" i="9"/>
  <c r="K27" i="9"/>
  <c r="I27" i="9"/>
  <c r="J19" i="9"/>
  <c r="K19" i="9"/>
  <c r="J21" i="9"/>
  <c r="K21" i="9"/>
  <c r="J20" i="9"/>
  <c r="K20" i="9"/>
  <c r="I20" i="9"/>
  <c r="I21" i="9"/>
  <c r="I19" i="9"/>
  <c r="I18" i="9" l="1"/>
  <c r="K18" i="9"/>
  <c r="J18" i="9"/>
  <c r="C66" i="17"/>
  <c r="C58" i="17" l="1"/>
  <c r="C59" i="17"/>
  <c r="H58" i="17"/>
  <c r="I58" i="17"/>
  <c r="K58" i="17"/>
  <c r="L58" i="17"/>
  <c r="M58" i="17"/>
  <c r="N58" i="17"/>
  <c r="D59" i="17"/>
  <c r="E59" i="17"/>
  <c r="G59" i="17"/>
  <c r="H59" i="17"/>
  <c r="J59" i="17"/>
  <c r="K59" i="17"/>
  <c r="L59" i="17"/>
  <c r="I59" i="17"/>
  <c r="D58" i="17"/>
  <c r="N59" i="17"/>
  <c r="E58" i="17"/>
  <c r="F58" i="17"/>
  <c r="G58" i="17"/>
  <c r="J58" i="17"/>
  <c r="F59" i="17"/>
  <c r="M59" i="17"/>
  <c r="I10" i="9"/>
  <c r="J8" i="9"/>
  <c r="K8" i="9"/>
  <c r="I8" i="9"/>
  <c r="J7" i="9"/>
  <c r="K7" i="9"/>
  <c r="I7" i="9"/>
  <c r="J6" i="9"/>
  <c r="K6" i="9"/>
  <c r="I6" i="9"/>
  <c r="I5" i="9" l="1"/>
  <c r="K5" i="9"/>
  <c r="J5" i="9"/>
  <c r="N11" i="9"/>
  <c r="M12" i="9"/>
  <c r="N12" i="9"/>
  <c r="L12" i="9"/>
  <c r="L11" i="9"/>
  <c r="C22" i="17" l="1"/>
  <c r="D22" i="17"/>
  <c r="E22" i="17"/>
  <c r="F22" i="17"/>
  <c r="G22" i="17"/>
  <c r="H22" i="17"/>
  <c r="I22" i="17"/>
  <c r="J22" i="17"/>
  <c r="K22" i="17"/>
  <c r="L22" i="17"/>
  <c r="M22" i="17"/>
  <c r="N22" i="17"/>
  <c r="O22" i="17"/>
  <c r="C33" i="17"/>
  <c r="D33" i="17"/>
  <c r="D37" i="17" s="1"/>
  <c r="E33" i="17"/>
  <c r="E37" i="17" s="1"/>
  <c r="F33" i="17"/>
  <c r="F37" i="17" s="1"/>
  <c r="G33" i="17"/>
  <c r="G37" i="17" s="1"/>
  <c r="H33" i="17"/>
  <c r="H37" i="17" s="1"/>
  <c r="I33" i="17"/>
  <c r="I37" i="17" s="1"/>
  <c r="J33" i="17"/>
  <c r="J37" i="17" s="1"/>
  <c r="K33" i="17"/>
  <c r="K37" i="17" s="1"/>
  <c r="L33" i="17"/>
  <c r="L37" i="17" s="1"/>
  <c r="M33" i="17"/>
  <c r="M37" i="17" s="1"/>
  <c r="N33" i="17"/>
  <c r="N37" i="17" s="1"/>
  <c r="O33" i="17"/>
  <c r="O37" i="17" s="1"/>
  <c r="M19" i="9"/>
  <c r="N19" i="9"/>
  <c r="L19" i="9"/>
  <c r="M27" i="9"/>
  <c r="N27" i="9"/>
  <c r="L27" i="9"/>
  <c r="M13" i="9"/>
  <c r="N13" i="9"/>
  <c r="L13" i="9"/>
  <c r="M10" i="9"/>
  <c r="N10" i="9"/>
  <c r="L10" i="9"/>
  <c r="M9" i="9"/>
  <c r="N9" i="9"/>
  <c r="L9" i="9"/>
  <c r="M8" i="9"/>
  <c r="N8" i="9"/>
  <c r="L8" i="9"/>
  <c r="M7" i="9"/>
  <c r="N7" i="9"/>
  <c r="L7" i="9"/>
  <c r="M44" i="9" l="1"/>
  <c r="L44" i="9"/>
  <c r="N44" i="9"/>
  <c r="C19" i="9"/>
  <c r="D19" i="9"/>
  <c r="E19" i="9"/>
  <c r="F19" i="9"/>
  <c r="G19" i="9"/>
  <c r="H19" i="9"/>
  <c r="C21" i="9"/>
  <c r="D21" i="9"/>
  <c r="E21" i="9"/>
  <c r="F21" i="9"/>
  <c r="G21" i="9"/>
  <c r="H21" i="9"/>
  <c r="C20" i="9"/>
  <c r="D20" i="9"/>
  <c r="E20" i="9"/>
  <c r="F20" i="9"/>
  <c r="G20" i="9"/>
  <c r="H20" i="9"/>
  <c r="C23" i="9"/>
  <c r="D23" i="9"/>
  <c r="E23" i="9"/>
  <c r="F23" i="9"/>
  <c r="G23" i="9"/>
  <c r="H23" i="9"/>
  <c r="C27" i="9"/>
  <c r="D27" i="9"/>
  <c r="E27" i="9"/>
  <c r="F27" i="9"/>
  <c r="G27" i="9"/>
  <c r="H27" i="9"/>
  <c r="C30" i="9"/>
  <c r="D30" i="9"/>
  <c r="E30" i="9"/>
  <c r="F30" i="9"/>
  <c r="G30" i="9"/>
  <c r="H30" i="9"/>
  <c r="C36" i="9"/>
  <c r="D36" i="9"/>
  <c r="E36" i="9"/>
  <c r="F36" i="9"/>
  <c r="G36" i="9"/>
  <c r="H36" i="9"/>
  <c r="C37" i="9"/>
  <c r="D37" i="9"/>
  <c r="E37" i="9"/>
  <c r="F37" i="9"/>
  <c r="G37" i="9"/>
  <c r="H37" i="9"/>
  <c r="D41" i="9"/>
  <c r="E41" i="9"/>
  <c r="F41" i="9"/>
  <c r="G41" i="9"/>
  <c r="H41" i="9"/>
  <c r="C6" i="9"/>
  <c r="D6" i="9"/>
  <c r="E6" i="9"/>
  <c r="F6" i="9"/>
  <c r="G6" i="9"/>
  <c r="H6" i="9"/>
  <c r="C7" i="9"/>
  <c r="E7" i="9"/>
  <c r="F7" i="9"/>
  <c r="G7" i="9"/>
  <c r="H7" i="9"/>
  <c r="C8" i="9"/>
  <c r="D8" i="9"/>
  <c r="E8" i="9"/>
  <c r="F8" i="9"/>
  <c r="G8" i="9"/>
  <c r="H8" i="9"/>
  <c r="C9" i="9"/>
  <c r="D9" i="9"/>
  <c r="E9" i="9"/>
  <c r="F9" i="9"/>
  <c r="G9" i="9"/>
  <c r="H9" i="9"/>
  <c r="C10" i="9"/>
  <c r="D10" i="9"/>
  <c r="E10" i="9"/>
  <c r="F10" i="9"/>
  <c r="G10" i="9"/>
  <c r="H10" i="9"/>
  <c r="C11" i="9"/>
  <c r="D11" i="9"/>
  <c r="E11" i="9"/>
  <c r="F11" i="9"/>
  <c r="G11" i="9"/>
  <c r="H11" i="9"/>
  <c r="C12" i="9"/>
  <c r="D12" i="9"/>
  <c r="E12" i="9"/>
  <c r="F12" i="9"/>
  <c r="G12" i="9"/>
  <c r="H12" i="9"/>
  <c r="C13" i="9"/>
  <c r="D13" i="9"/>
  <c r="E13" i="9"/>
  <c r="F13" i="9"/>
  <c r="G13" i="9"/>
  <c r="H13" i="9"/>
  <c r="D47" i="9"/>
  <c r="E47" i="9"/>
  <c r="F47" i="9"/>
  <c r="G47" i="9"/>
  <c r="H47" i="9"/>
  <c r="C5" i="9" l="1"/>
  <c r="D18" i="9"/>
  <c r="C18" i="9"/>
  <c r="H18" i="9"/>
  <c r="H22" i="9" s="1"/>
  <c r="H24" i="9" s="1"/>
  <c r="G5" i="9"/>
  <c r="G18" i="9"/>
  <c r="H5" i="9"/>
  <c r="F5" i="9"/>
  <c r="E5" i="9"/>
  <c r="F18" i="9"/>
  <c r="D5" i="9"/>
  <c r="E18" i="9"/>
  <c r="G40" i="9"/>
  <c r="G42" i="9" s="1"/>
  <c r="H40" i="9"/>
  <c r="H42" i="9" s="1"/>
  <c r="C29" i="9"/>
  <c r="C31" i="9" s="1"/>
  <c r="H29" i="9"/>
  <c r="H31" i="9" s="1"/>
  <c r="F40" i="9"/>
  <c r="F42" i="9" s="1"/>
  <c r="E40" i="9"/>
  <c r="E42" i="9" s="1"/>
  <c r="H14" i="9"/>
  <c r="H48" i="9" s="1"/>
  <c r="D29" i="9"/>
  <c r="D31" i="9" s="1"/>
  <c r="F14" i="9"/>
  <c r="F48" i="9" s="1"/>
  <c r="D22" i="9"/>
  <c r="D24" i="9" s="1"/>
  <c r="C14" i="9"/>
  <c r="C48" i="9" s="1"/>
  <c r="G29" i="9"/>
  <c r="G31" i="9" s="1"/>
  <c r="F29" i="9"/>
  <c r="F31" i="9" s="1"/>
  <c r="E29" i="9"/>
  <c r="E31" i="9" s="1"/>
  <c r="D14" i="9"/>
  <c r="D40" i="9"/>
  <c r="D42" i="9" s="1"/>
  <c r="E22" i="9"/>
  <c r="E24" i="9" s="1"/>
  <c r="C22" i="9"/>
  <c r="C40" i="9"/>
  <c r="C42" i="9" s="1"/>
  <c r="D48" i="9" l="1"/>
  <c r="D16" i="9"/>
  <c r="G22" i="9"/>
  <c r="G24" i="9" s="1"/>
  <c r="E14" i="9"/>
  <c r="E48" i="9" s="1"/>
  <c r="F22" i="9"/>
  <c r="F24" i="9" s="1"/>
  <c r="G14" i="9"/>
  <c r="G48" i="9" s="1"/>
  <c r="C24" i="9"/>
  <c r="N14" i="9" l="1"/>
  <c r="M14" i="9"/>
  <c r="N22" i="9"/>
  <c r="L22" i="9"/>
  <c r="J22" i="9"/>
  <c r="K22" i="9"/>
  <c r="M22" i="9"/>
  <c r="I22" i="9"/>
  <c r="M29" i="9"/>
  <c r="N29" i="9"/>
  <c r="L29" i="9"/>
  <c r="K14" i="9"/>
  <c r="K48" i="9" s="1"/>
  <c r="I14" i="9"/>
  <c r="I48" i="9" s="1"/>
  <c r="J14" i="9"/>
  <c r="J48" i="9" s="1"/>
  <c r="L14" i="9"/>
  <c r="L48" i="9" s="1"/>
  <c r="L31" i="9" l="1"/>
  <c r="N31" i="9"/>
  <c r="M24" i="9"/>
  <c r="K24" i="9"/>
  <c r="J24" i="9"/>
  <c r="I24" i="9"/>
  <c r="M31" i="9"/>
  <c r="L24" i="9"/>
  <c r="N24" i="9"/>
  <c r="N48" i="9"/>
  <c r="I40" i="9"/>
  <c r="K40" i="9"/>
  <c r="M48" i="9"/>
  <c r="K42" i="9" l="1"/>
  <c r="I42" i="9"/>
  <c r="L40" i="9"/>
  <c r="L42" i="9" s="1"/>
  <c r="J40" i="9"/>
  <c r="L43" i="9" l="1"/>
  <c r="L45" i="9" s="1"/>
  <c r="J42" i="9"/>
  <c r="M40" i="9"/>
  <c r="M42" i="9" s="1"/>
  <c r="M43" i="9" l="1"/>
  <c r="M45" i="9" s="1"/>
  <c r="N40" i="9"/>
  <c r="N42" i="9" s="1"/>
  <c r="N43" i="9" l="1"/>
  <c r="N45" i="9" s="1"/>
  <c r="J29" i="9"/>
  <c r="I29" i="9"/>
  <c r="K29" i="9"/>
  <c r="K31" i="9" l="1"/>
  <c r="I31" i="9"/>
  <c r="J3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Molly  Bergeron</author>
  </authors>
  <commentList>
    <comment ref="L45" authorId="0" shapeId="0" xr:uid="{29B983B2-BE56-4D56-9E01-3EC3F41B2C57}">
      <text>
        <r>
          <rPr>
            <b/>
            <sz val="9"/>
            <color indexed="81"/>
            <rFont val="Tahoma"/>
            <family val="2"/>
          </rPr>
          <t>Molly  Bergeron:</t>
        </r>
        <r>
          <rPr>
            <sz val="9"/>
            <color indexed="81"/>
            <rFont val="Tahoma"/>
            <family val="2"/>
          </rPr>
          <t xml:space="preserve">
Where/how do we want to plug difference?
</t>
        </r>
      </text>
    </comment>
    <comment ref="M45" authorId="0" shapeId="0" xr:uid="{1E8468F4-136B-45CA-BCEC-B10E89326A12}">
      <text>
        <r>
          <rPr>
            <b/>
            <sz val="9"/>
            <color indexed="81"/>
            <rFont val="Tahoma"/>
            <family val="2"/>
          </rPr>
          <t>Molly  Bergeron:</t>
        </r>
        <r>
          <rPr>
            <sz val="9"/>
            <color indexed="81"/>
            <rFont val="Tahoma"/>
            <family val="2"/>
          </rPr>
          <t xml:space="preserve">
Does it tie out to other schedules in Model?</t>
        </r>
      </text>
    </comment>
  </commentList>
</comments>
</file>

<file path=xl/sharedStrings.xml><?xml version="1.0" encoding="utf-8"?>
<sst xmlns="http://schemas.openxmlformats.org/spreadsheetml/2006/main" count="486" uniqueCount="133">
  <si>
    <t>Atmos Energy Corporation</t>
  </si>
  <si>
    <t>Cost Center</t>
  </si>
  <si>
    <t>Income Statements</t>
  </si>
  <si>
    <t>Payroll Taxes</t>
  </si>
  <si>
    <t>Ad Valorem</t>
  </si>
  <si>
    <t>Franchise Taxes</t>
  </si>
  <si>
    <t>Others</t>
  </si>
  <si>
    <t>Taxes-Other Than Income Taxes</t>
  </si>
  <si>
    <t>View</t>
  </si>
  <si>
    <t>Total Taxes - Other Than Income Taxes</t>
  </si>
  <si>
    <t>Fiscal 2024</t>
  </si>
  <si>
    <t>May</t>
  </si>
  <si>
    <t>Fiscal 2023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</si>
  <si>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</si>
  <si>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</si>
  <si>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</si>
  <si>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</si>
  <si>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</si>
  <si>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</si>
  <si>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</si>
  <si>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</si>
  <si>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</si>
  <si>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</si>
  <si>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</si>
  <si>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Jun 12 Mo</t>
  </si>
  <si>
    <t>USD-Regulatory</t>
  </si>
  <si>
    <t>Kentucky Division - 009DIV</t>
  </si>
  <si>
    <t>Atmos Energy-KY/Mid-States</t>
  </si>
  <si>
    <t>Taxes other than income taxes, - Fica Load 4081-01210</t>
  </si>
  <si>
    <t>Taxes other than income taxes, - Futa Load 4081-01211</t>
  </si>
  <si>
    <t>Taxes other than income taxes, - Suta Load 4081-01212</t>
  </si>
  <si>
    <t>Taxes other than income taxes, - Futa Load Accrual 4081-01214</t>
  </si>
  <si>
    <t>Taxes other than income taxes, - Suta Load Accrual 4081-01215</t>
  </si>
  <si>
    <t>Taxes other than income taxes, - Fica Load Accrual 4081-01213</t>
  </si>
  <si>
    <t>Taxes other than income taxes, - Payroll Tax Projects 4081-01256</t>
  </si>
  <si>
    <t>Taxes other than income taxes, - Ad Valorem - Accrual 4081-30101</t>
  </si>
  <si>
    <t>Taxes other than income taxes, - City Franchise 4081-30107</t>
  </si>
  <si>
    <t>Taxes other than income taxes, - Taxes Other Than Inc Tax 4081-09345</t>
  </si>
  <si>
    <t>Taxes other than income taxes, - Dot Transmission User Tax 4081-30108</t>
  </si>
  <si>
    <t>Taxes other than income taxes, - Public Serv Comm Assessment 4081-30112</t>
  </si>
  <si>
    <t>Taxes other than income taxes, - Other Indirect Tax Expense 4081-30181</t>
  </si>
  <si>
    <t>Taxes other than income taxes, - Billing from CSC -  Depr &amp; Taxes Oth 4081-41129</t>
  </si>
  <si>
    <t>Taxes other than income taxes, - Billing for SS Depr &amp; Taxes Other 4081-41130</t>
  </si>
  <si>
    <t>Mid-States General Office Div - 091DIV</t>
  </si>
  <si>
    <t>Taxes other than income taxes, - Billing from SS - Taxes Other and De 4081-41124</t>
  </si>
  <si>
    <t>Taxes other than income taxes, - Occupational Licenses 4081-30103</t>
  </si>
  <si>
    <t>Dallas Atmos Rate Division - 002DIV</t>
  </si>
  <si>
    <t>Atmos Regulated Shared Services</t>
  </si>
  <si>
    <t>Taxes other than income taxes, - Excise Taxes 4081-30106</t>
  </si>
  <si>
    <t>Taxes other than income taxes, - Billed to West Tex Div 4081-40001</t>
  </si>
  <si>
    <t>Taxes other than income taxes, - Billed to CO/KS Div 4081-40002</t>
  </si>
  <si>
    <t>Taxes other than income taxes, - Billed to LA Div 4081-40003</t>
  </si>
  <si>
    <t>Taxes other than income taxes, - Billed to Mid St Div 4081-40004</t>
  </si>
  <si>
    <t>Taxes other than income taxes, - Billed to Mid-Tex Div 4081-40008</t>
  </si>
  <si>
    <t>Taxes other than income taxes, - Billed to MS Div 4081-40009</t>
  </si>
  <si>
    <t>Taxes other than income taxes, - Billed to Atmos Pipeline Div 4081-40010</t>
  </si>
  <si>
    <t>Taxes other than income taxes, - Billed to AELIG 4081-40011</t>
  </si>
  <si>
    <t>Taxes other than income taxes, - Billed to WKGS 4081-40012</t>
  </si>
  <si>
    <t>Taxes other than income taxes, - Billed to UCGS 4081-40014</t>
  </si>
  <si>
    <t>Taxes other than income taxes, - Billed to TLGP 4081-40015</t>
  </si>
  <si>
    <t>Taxes other than income taxes, - Taxes Property And Other 4081-30102</t>
  </si>
  <si>
    <t>Call Center Division - 012DIV</t>
  </si>
  <si>
    <t>diff</t>
  </si>
  <si>
    <t>checksum</t>
  </si>
  <si>
    <t>Total</t>
  </si>
  <si>
    <t>Mid-States General Office (Div 091) allocator—KY composite</t>
  </si>
  <si>
    <t>&lt;=</t>
  </si>
  <si>
    <t>Taxes Other Than Inc Tax 4081-09345</t>
  </si>
  <si>
    <t>Customer Support (Div 012) allocator—KY composite</t>
  </si>
  <si>
    <t>Billing for SS Depr &amp; Taxes Other 4081-41130</t>
  </si>
  <si>
    <t>General Office (Div 002) allocator—KY composite</t>
  </si>
  <si>
    <t>Billing for CSC Depr &amp; Taxes Other 4081-41129</t>
  </si>
  <si>
    <t>Public Service Commission Assessment</t>
  </si>
  <si>
    <t>Taxes Property and Other</t>
  </si>
  <si>
    <t>Dot Transmission User Tax</t>
  </si>
  <si>
    <t>Ad Valorem - Accrual</t>
  </si>
  <si>
    <t>Payroll Tax Projects</t>
  </si>
  <si>
    <t>Div 9</t>
  </si>
  <si>
    <t>Occupational Licenses</t>
  </si>
  <si>
    <t>Benefit load Projects</t>
  </si>
  <si>
    <t>Div 91</t>
  </si>
  <si>
    <t>Load Projects</t>
  </si>
  <si>
    <t>Div 12</t>
  </si>
  <si>
    <t>Div 2</t>
  </si>
  <si>
    <t>BUDGET</t>
  </si>
  <si>
    <t>ACTUALS</t>
  </si>
  <si>
    <t>Notes:</t>
  </si>
  <si>
    <t>•</t>
  </si>
  <si>
    <t>Obtain budget data for Div 002 and 009</t>
  </si>
  <si>
    <t>Obtain actuals data for Div 002, 012, 009, and 091</t>
  </si>
  <si>
    <t>Check/update/relink formulas ond worksheet "summary"</t>
  </si>
  <si>
    <t>Budget</t>
  </si>
  <si>
    <t>Taxes other than income taxes, - Fica Load Accrua4081-01213</t>
  </si>
  <si>
    <t>Taxes other than income taxes, - Billed to Atmos 4081-40010</t>
  </si>
  <si>
    <t>Taxes other than income taxes, - Billed to Mid-Te4081-40008</t>
  </si>
  <si>
    <t>Taxes other than income taxes, - Billed to Mid St4081-40004</t>
  </si>
  <si>
    <t>Taxes other than income taxes, - Billed to CO/KS 4081-40002</t>
  </si>
  <si>
    <t>Taxes other than income taxes, - Billed to West T4081-40001</t>
  </si>
  <si>
    <t>Taxes other than income taxes, - Ad Valorem - Acc4081-30101</t>
  </si>
  <si>
    <t>Taxes other than income taxes, - Taxes Property A4081-30102</t>
  </si>
  <si>
    <t>Taxes other than income taxes, - Taxes Other Than4081-09345</t>
  </si>
  <si>
    <t>FY25</t>
  </si>
  <si>
    <t>Sep 25</t>
  </si>
  <si>
    <t>Aug 25</t>
  </si>
  <si>
    <t>Jul 25</t>
  </si>
  <si>
    <t>Jun 25</t>
  </si>
  <si>
    <t>May 25</t>
  </si>
  <si>
    <t>Apr 25</t>
  </si>
  <si>
    <t>Mar 25</t>
  </si>
  <si>
    <t>Feb 25</t>
  </si>
  <si>
    <t>Jan 25</t>
  </si>
  <si>
    <t>Dec 24</t>
  </si>
  <si>
    <t>Nov 24</t>
  </si>
  <si>
    <t>Oct 24</t>
  </si>
  <si>
    <t/>
  </si>
  <si>
    <t>Working Budget 2025</t>
  </si>
  <si>
    <t>Taxes other than income taxes, - Dot Transmission4081-30108</t>
  </si>
  <si>
    <t>Taxes other than income taxes, - Public Serv Comm4081-30112</t>
  </si>
  <si>
    <t>Taxes other than income taxes, - Billing from CSC4081-41129</t>
  </si>
  <si>
    <t>Taxes other than income taxes, - Billing for SS D4081-41130</t>
  </si>
  <si>
    <t>Budget 2024</t>
  </si>
  <si>
    <t>Added Remaining Budget</t>
  </si>
  <si>
    <t>009 Allocation</t>
  </si>
  <si>
    <t>009 Budget</t>
  </si>
  <si>
    <t>Difference</t>
  </si>
  <si>
    <t xml:space="preserve"> - </t>
  </si>
  <si>
    <t>Are they using different Allocations for Plan Year?  But they should match also?  Maybe ask Nicole</t>
  </si>
  <si>
    <t>Forecasted</t>
  </si>
  <si>
    <t>Payroll Tax</t>
  </si>
  <si>
    <t>Formula in Model</t>
  </si>
  <si>
    <t>'002'!H$19+'002'!H$22+'002'!H$25+'002'!$B$38</t>
  </si>
  <si>
    <t>Escalator</t>
  </si>
  <si>
    <t>$1,000,000 adjustment made in Model at C.2.3 F; related to 2020-2022 Tax Year True-ups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</si>
</sst>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;\(#,##0\);\-"/>
    <numFmt numFmtId="166" formatCode="_(* #,##0.0_);_(* \(#,##0.0\);_(* &quot;-&quot;??_);_(@_)"/>
    <numFmt numFmtId="167" formatCode="0.0%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Arial"/>
      <family val="2"/>
    </font>
    <font>
      <sz val="18"/>
      <color indexed="6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20"/>
      <color indexed="62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i/>
      <sz val="10"/>
      <color rgb="FFFF000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008000"/>
      <name val="Arial"/>
      <family val="2"/>
    </font>
    <font>
      <sz val="10"/>
      <color rgb="FF7030A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u/>
      <sz val="10"/>
      <name val="Arial"/>
      <family val="2"/>
    </font>
    <font>
      <sz val="10"/>
      <color theme="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E8EEF7"/>
      </patternFill>
    </fill>
    <fill>
      <patternFill patternType="solid">
        <fgColor rgb="FFD6E0F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888888"/>
      </left>
      <right style="double">
        <color rgb="FF888888"/>
      </right>
      <top style="thin">
        <color rgb="FFCCCCCC"/>
      </top>
      <bottom style="thin">
        <color rgb="FF88888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88888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rgb="FFCCCCCC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9" fontId="29" fillId="0" borderId="0" applyFont="0" applyFill="0" applyBorder="0" applyAlignment="0" applyProtection="0"/>
  </cellStyleXfs>
  <cellXfs count="154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0" fontId="0" fillId="0" borderId="0" xfId="0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164" fontId="4" fillId="0" borderId="0" xfId="1" applyNumberFormat="1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2" borderId="0" xfId="0" applyFont="1" applyFill="1" applyAlignment="1">
      <alignment horizontal="centerContinuous"/>
    </xf>
    <xf numFmtId="164" fontId="0" fillId="2" borderId="0" xfId="1" applyNumberFormat="1" applyFont="1" applyFill="1" applyAlignment="1">
      <alignment horizontal="centerContinuous"/>
    </xf>
    <xf numFmtId="0" fontId="8" fillId="0" borderId="0" xfId="0" applyFont="1" applyAlignment="1">
      <alignment horizontal="centerContinuous"/>
    </xf>
    <xf numFmtId="164" fontId="9" fillId="0" borderId="0" xfId="1" applyNumberFormat="1" applyFont="1" applyAlignment="1">
      <alignment horizontal="centerContinuous"/>
    </xf>
    <xf numFmtId="0" fontId="9" fillId="0" borderId="0" xfId="0" applyFont="1"/>
    <xf numFmtId="0" fontId="1" fillId="3" borderId="1" xfId="0" applyFont="1" applyFill="1" applyBorder="1"/>
    <xf numFmtId="0" fontId="0" fillId="3" borderId="1" xfId="0" applyFill="1" applyBorder="1"/>
    <xf numFmtId="0" fontId="4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37" fontId="7" fillId="0" borderId="0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0" fontId="10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12" fillId="0" borderId="0" xfId="0" quotePrefix="1" applyFont="1" applyAlignment="1">
      <alignment horizontal="centerContinuous"/>
    </xf>
    <xf numFmtId="0" fontId="11" fillId="2" borderId="0" xfId="0" quotePrefix="1" applyFont="1" applyFill="1" applyAlignment="1">
      <alignment horizontal="centerContinuous"/>
    </xf>
    <xf numFmtId="164" fontId="6" fillId="3" borderId="0" xfId="1" quotePrefix="1" applyNumberFormat="1" applyFont="1" applyFill="1" applyBorder="1" applyAlignment="1">
      <alignment horizontal="center"/>
    </xf>
    <xf numFmtId="0" fontId="2" fillId="0" borderId="0" xfId="0" quotePrefix="1" applyFont="1"/>
    <xf numFmtId="0" fontId="1" fillId="0" borderId="0" xfId="0" applyFont="1"/>
    <xf numFmtId="0" fontId="1" fillId="0" borderId="0" xfId="0" quotePrefix="1" applyFont="1"/>
    <xf numFmtId="38" fontId="7" fillId="0" borderId="0" xfId="1" applyNumberFormat="1" applyFont="1" applyBorder="1" applyAlignment="1">
      <alignment horizontal="right"/>
    </xf>
    <xf numFmtId="164" fontId="13" fillId="3" borderId="0" xfId="1" quotePrefix="1" applyNumberFormat="1" applyFont="1" applyFill="1" applyBorder="1" applyAlignment="1">
      <alignment horizontal="center"/>
    </xf>
    <xf numFmtId="37" fontId="1" fillId="0" borderId="0" xfId="1" applyNumberFormat="1" applyFont="1" applyBorder="1" applyAlignment="1">
      <alignment horizontal="right"/>
    </xf>
    <xf numFmtId="38" fontId="1" fillId="0" borderId="0" xfId="1" applyNumberFormat="1" applyFont="1" applyBorder="1" applyAlignment="1">
      <alignment horizontal="right"/>
    </xf>
    <xf numFmtId="41" fontId="0" fillId="0" borderId="0" xfId="0" applyNumberFormat="1"/>
    <xf numFmtId="41" fontId="0" fillId="0" borderId="0" xfId="1" applyNumberFormat="1" applyFont="1"/>
    <xf numFmtId="41" fontId="0" fillId="0" borderId="2" xfId="0" applyNumberFormat="1" applyBorder="1"/>
    <xf numFmtId="41" fontId="0" fillId="0" borderId="2" xfId="1" applyNumberFormat="1" applyFont="1" applyBorder="1"/>
    <xf numFmtId="41" fontId="2" fillId="0" borderId="0" xfId="0" applyNumberFormat="1" applyFont="1"/>
    <xf numFmtId="41" fontId="2" fillId="0" borderId="0" xfId="1" applyNumberFormat="1" applyFont="1"/>
    <xf numFmtId="41" fontId="2" fillId="0" borderId="3" xfId="0" applyNumberFormat="1" applyFont="1" applyBorder="1"/>
    <xf numFmtId="41" fontId="2" fillId="0" borderId="3" xfId="1" applyNumberFormat="1" applyFont="1" applyBorder="1"/>
    <xf numFmtId="0" fontId="1" fillId="0" borderId="0" xfId="2"/>
    <xf numFmtId="3" fontId="1" fillId="0" borderId="0" xfId="2" applyNumberFormat="1"/>
    <xf numFmtId="3" fontId="15" fillId="0" borderId="0" xfId="2" applyNumberFormat="1" applyFont="1"/>
    <xf numFmtId="3" fontId="18" fillId="0" borderId="0" xfId="2" applyNumberFormat="1" applyFont="1"/>
    <xf numFmtId="0" fontId="1" fillId="0" borderId="0" xfId="2" applyAlignment="1">
      <alignment horizontal="right"/>
    </xf>
    <xf numFmtId="0" fontId="15" fillId="0" borderId="0" xfId="2" applyFont="1"/>
    <xf numFmtId="3" fontId="2" fillId="0" borderId="0" xfId="2" applyNumberFormat="1" applyFont="1"/>
    <xf numFmtId="0" fontId="2" fillId="0" borderId="0" xfId="2" applyFont="1" applyAlignment="1">
      <alignment horizontal="right"/>
    </xf>
    <xf numFmtId="3" fontId="19" fillId="0" borderId="4" xfId="2" applyNumberFormat="1" applyFont="1" applyBorder="1"/>
    <xf numFmtId="0" fontId="20" fillId="0" borderId="0" xfId="2" applyFont="1" applyAlignment="1">
      <alignment horizontal="left"/>
    </xf>
    <xf numFmtId="10" fontId="17" fillId="4" borderId="0" xfId="2" applyNumberFormat="1" applyFont="1" applyFill="1"/>
    <xf numFmtId="10" fontId="15" fillId="0" borderId="0" xfId="3" applyNumberFormat="1" applyFont="1" applyFill="1"/>
    <xf numFmtId="0" fontId="21" fillId="0" borderId="0" xfId="2" applyFont="1"/>
    <xf numFmtId="0" fontId="16" fillId="0" borderId="0" xfId="2" applyFont="1"/>
    <xf numFmtId="3" fontId="18" fillId="0" borderId="0" xfId="2" applyNumberFormat="1" applyFont="1" applyAlignment="1">
      <alignment horizontal="right"/>
    </xf>
    <xf numFmtId="3" fontId="1" fillId="0" borderId="0" xfId="2" applyNumberFormat="1" applyAlignment="1">
      <alignment horizontal="right"/>
    </xf>
    <xf numFmtId="10" fontId="0" fillId="0" borderId="0" xfId="3" applyNumberFormat="1" applyFont="1"/>
    <xf numFmtId="0" fontId="22" fillId="0" borderId="0" xfId="2" quotePrefix="1" applyFont="1" applyAlignment="1">
      <alignment horizontal="center"/>
    </xf>
    <xf numFmtId="1" fontId="1" fillId="0" borderId="0" xfId="1" quotePrefix="1" applyNumberFormat="1" applyFont="1" applyAlignment="1">
      <alignment horizontal="center"/>
    </xf>
    <xf numFmtId="0" fontId="1" fillId="0" borderId="0" xfId="2" applyAlignment="1">
      <alignment horizontal="center"/>
    </xf>
    <xf numFmtId="0" fontId="23" fillId="0" borderId="0" xfId="0" quotePrefix="1" applyFont="1"/>
    <xf numFmtId="41" fontId="23" fillId="0" borderId="0" xfId="0" applyNumberFormat="1" applyFont="1"/>
    <xf numFmtId="41" fontId="23" fillId="0" borderId="0" xfId="1" applyNumberFormat="1" applyFont="1"/>
    <xf numFmtId="0" fontId="23" fillId="0" borderId="0" xfId="0" applyFont="1"/>
    <xf numFmtId="37" fontId="1" fillId="0" borderId="0" xfId="1" applyNumberFormat="1" applyFont="1" applyFill="1" applyBorder="1" applyAlignment="1">
      <alignment horizontal="right"/>
    </xf>
    <xf numFmtId="0" fontId="1" fillId="7" borderId="0" xfId="2" applyFill="1"/>
    <xf numFmtId="3" fontId="18" fillId="7" borderId="0" xfId="2" applyNumberFormat="1" applyFont="1" applyFill="1"/>
    <xf numFmtId="0" fontId="2" fillId="0" borderId="0" xfId="2" applyFont="1"/>
    <xf numFmtId="41" fontId="7" fillId="0" borderId="0" xfId="1" applyNumberFormat="1" applyFont="1" applyFill="1" applyBorder="1" applyAlignment="1">
      <alignment horizontal="right"/>
    </xf>
    <xf numFmtId="41" fontId="1" fillId="0" borderId="0" xfId="1" applyNumberFormat="1" applyFont="1" applyFill="1" applyBorder="1" applyAlignment="1">
      <alignment horizontal="right"/>
    </xf>
    <xf numFmtId="41" fontId="1" fillId="0" borderId="2" xfId="1" applyNumberFormat="1" applyFont="1" applyFill="1" applyBorder="1" applyAlignment="1">
      <alignment horizontal="right"/>
    </xf>
    <xf numFmtId="41" fontId="2" fillId="0" borderId="0" xfId="1" applyNumberFormat="1" applyFont="1" applyFill="1"/>
    <xf numFmtId="41" fontId="0" fillId="0" borderId="0" xfId="1" applyNumberFormat="1" applyFont="1" applyFill="1"/>
    <xf numFmtId="41" fontId="0" fillId="0" borderId="2" xfId="1" applyNumberFormat="1" applyFont="1" applyFill="1" applyBorder="1"/>
    <xf numFmtId="0" fontId="26" fillId="0" borderId="0" xfId="4"/>
    <xf numFmtId="0" fontId="28" fillId="9" borderId="10" xfId="4" applyFont="1" applyFill="1" applyBorder="1" applyAlignment="1" applyProtection="1">
      <alignment horizontal="left" vertical="center" indent="2"/>
      <protection locked="0"/>
    </xf>
    <xf numFmtId="0" fontId="27" fillId="9" borderId="10" xfId="4" applyFont="1" applyFill="1" applyBorder="1" applyAlignment="1" applyProtection="1">
      <alignment horizontal="left" vertical="center" indent="2"/>
      <protection locked="0"/>
    </xf>
    <xf numFmtId="165" fontId="27" fillId="0" borderId="8" xfId="4" applyNumberFormat="1" applyFont="1" applyBorder="1" applyAlignment="1">
      <alignment horizontal="right" vertical="center"/>
    </xf>
    <xf numFmtId="165" fontId="27" fillId="0" borderId="9" xfId="4" applyNumberFormat="1" applyFont="1" applyBorder="1" applyAlignment="1">
      <alignment horizontal="right" vertical="center"/>
    </xf>
    <xf numFmtId="165" fontId="27" fillId="0" borderId="11" xfId="4" applyNumberFormat="1" applyFont="1" applyBorder="1" applyAlignment="1">
      <alignment horizontal="right" vertical="center"/>
    </xf>
    <xf numFmtId="165" fontId="27" fillId="0" borderId="10" xfId="4" applyNumberFormat="1" applyFont="1" applyBorder="1" applyAlignment="1">
      <alignment horizontal="right" vertical="center"/>
    </xf>
    <xf numFmtId="0" fontId="28" fillId="9" borderId="11" xfId="4" applyFont="1" applyFill="1" applyBorder="1" applyAlignment="1" applyProtection="1">
      <alignment horizontal="center" vertical="center"/>
      <protection locked="0"/>
    </xf>
    <xf numFmtId="0" fontId="28" fillId="9" borderId="10" xfId="4" applyFont="1" applyFill="1" applyBorder="1" applyAlignment="1" applyProtection="1">
      <alignment horizontal="center" vertical="center"/>
      <protection locked="0"/>
    </xf>
    <xf numFmtId="0" fontId="27" fillId="10" borderId="0" xfId="4" applyFont="1" applyFill="1" applyProtection="1">
      <protection locked="0"/>
    </xf>
    <xf numFmtId="0" fontId="28" fillId="8" borderId="0" xfId="4" applyFont="1" applyFill="1" applyProtection="1">
      <protection locked="0"/>
    </xf>
    <xf numFmtId="41" fontId="0" fillId="0" borderId="0" xfId="0" applyNumberFormat="1" applyAlignment="1">
      <alignment wrapText="1"/>
    </xf>
    <xf numFmtId="41" fontId="0" fillId="0" borderId="2" xfId="0" applyNumberFormat="1" applyBorder="1" applyAlignment="1">
      <alignment wrapText="1"/>
    </xf>
    <xf numFmtId="41" fontId="2" fillId="0" borderId="0" xfId="0" applyNumberFormat="1" applyFont="1" applyAlignment="1">
      <alignment wrapText="1"/>
    </xf>
    <xf numFmtId="41" fontId="2" fillId="0" borderId="3" xfId="0" applyNumberFormat="1" applyFont="1" applyBorder="1" applyAlignment="1">
      <alignment wrapText="1"/>
    </xf>
    <xf numFmtId="41" fontId="0" fillId="7" borderId="2" xfId="0" applyNumberFormat="1" applyFill="1" applyBorder="1"/>
    <xf numFmtId="0" fontId="26" fillId="12" borderId="0" xfId="4" applyFill="1"/>
    <xf numFmtId="165" fontId="27" fillId="12" borderId="8" xfId="4" applyNumberFormat="1" applyFont="1" applyFill="1" applyBorder="1" applyAlignment="1">
      <alignment horizontal="right" vertical="center"/>
    </xf>
    <xf numFmtId="165" fontId="27" fillId="12" borderId="9" xfId="4" applyNumberFormat="1" applyFont="1" applyFill="1" applyBorder="1" applyAlignment="1">
      <alignment horizontal="right" vertical="center"/>
    </xf>
    <xf numFmtId="0" fontId="28" fillId="12" borderId="10" xfId="4" applyFont="1" applyFill="1" applyBorder="1" applyAlignment="1" applyProtection="1">
      <alignment horizontal="left" vertical="center" indent="2"/>
      <protection locked="0"/>
    </xf>
    <xf numFmtId="165" fontId="27" fillId="12" borderId="11" xfId="4" applyNumberFormat="1" applyFont="1" applyFill="1" applyBorder="1" applyAlignment="1">
      <alignment horizontal="right" vertical="center"/>
    </xf>
    <xf numFmtId="165" fontId="27" fillId="12" borderId="10" xfId="4" applyNumberFormat="1" applyFont="1" applyFill="1" applyBorder="1" applyAlignment="1">
      <alignment horizontal="right" vertical="center"/>
    </xf>
    <xf numFmtId="0" fontId="27" fillId="12" borderId="10" xfId="4" applyFont="1" applyFill="1" applyBorder="1" applyAlignment="1" applyProtection="1">
      <alignment horizontal="left" vertical="center" indent="2"/>
      <protection locked="0"/>
    </xf>
    <xf numFmtId="165" fontId="27" fillId="12" borderId="12" xfId="4" applyNumberFormat="1" applyFont="1" applyFill="1" applyBorder="1" applyAlignment="1">
      <alignment horizontal="right" vertical="center"/>
    </xf>
    <xf numFmtId="165" fontId="27" fillId="12" borderId="13" xfId="4" applyNumberFormat="1" applyFont="1" applyFill="1" applyBorder="1" applyAlignment="1">
      <alignment horizontal="right" vertical="center"/>
    </xf>
    <xf numFmtId="165" fontId="27" fillId="8" borderId="8" xfId="2" applyNumberFormat="1" applyFont="1" applyFill="1" applyBorder="1" applyAlignment="1">
      <alignment horizontal="right" vertical="center"/>
    </xf>
    <xf numFmtId="165" fontId="27" fillId="8" borderId="9" xfId="2" applyNumberFormat="1" applyFont="1" applyFill="1" applyBorder="1" applyAlignment="1">
      <alignment horizontal="right" vertical="center"/>
    </xf>
    <xf numFmtId="0" fontId="28" fillId="9" borderId="10" xfId="2" applyFont="1" applyFill="1" applyBorder="1" applyAlignment="1" applyProtection="1">
      <alignment horizontal="left" vertical="center" indent="2"/>
      <protection locked="0"/>
    </xf>
    <xf numFmtId="0" fontId="28" fillId="7" borderId="10" xfId="2" applyFont="1" applyFill="1" applyBorder="1" applyAlignment="1" applyProtection="1">
      <alignment horizontal="left" vertical="center" indent="2"/>
      <protection locked="0"/>
    </xf>
    <xf numFmtId="165" fontId="27" fillId="8" borderId="11" xfId="2" applyNumberFormat="1" applyFont="1" applyFill="1" applyBorder="1" applyAlignment="1">
      <alignment horizontal="right" vertical="center"/>
    </xf>
    <xf numFmtId="165" fontId="27" fillId="8" borderId="10" xfId="2" applyNumberFormat="1" applyFont="1" applyFill="1" applyBorder="1" applyAlignment="1">
      <alignment horizontal="right" vertical="center"/>
    </xf>
    <xf numFmtId="0" fontId="27" fillId="7" borderId="10" xfId="2" applyFont="1" applyFill="1" applyBorder="1" applyAlignment="1" applyProtection="1">
      <alignment horizontal="left" vertical="center" indent="2"/>
      <protection locked="0"/>
    </xf>
    <xf numFmtId="3" fontId="19" fillId="0" borderId="0" xfId="2" applyNumberFormat="1" applyFont="1"/>
    <xf numFmtId="164" fontId="1" fillId="0" borderId="0" xfId="1" applyNumberFormat="1"/>
    <xf numFmtId="0" fontId="0" fillId="13" borderId="0" xfId="0" quotePrefix="1" applyFill="1"/>
    <xf numFmtId="41" fontId="0" fillId="13" borderId="0" xfId="0" applyNumberFormat="1" applyFill="1"/>
    <xf numFmtId="41" fontId="0" fillId="13" borderId="0" xfId="1" applyNumberFormat="1" applyFont="1" applyFill="1"/>
    <xf numFmtId="0" fontId="0" fillId="13" borderId="0" xfId="0" applyFill="1"/>
    <xf numFmtId="164" fontId="26" fillId="0" borderId="0" xfId="1" applyNumberFormat="1" applyFont="1"/>
    <xf numFmtId="10" fontId="17" fillId="0" borderId="0" xfId="2" applyNumberFormat="1" applyFont="1"/>
    <xf numFmtId="38" fontId="1" fillId="0" borderId="0" xfId="1" applyNumberFormat="1" applyFont="1" applyFill="1" applyBorder="1" applyAlignment="1">
      <alignment horizontal="right"/>
    </xf>
    <xf numFmtId="164" fontId="1" fillId="7" borderId="0" xfId="1" applyNumberFormat="1" applyFill="1"/>
    <xf numFmtId="0" fontId="1" fillId="0" borderId="0" xfId="2" quotePrefix="1"/>
    <xf numFmtId="164" fontId="1" fillId="0" borderId="0" xfId="1" applyNumberFormat="1" applyFill="1"/>
    <xf numFmtId="43" fontId="15" fillId="0" borderId="0" xfId="1" applyFont="1"/>
    <xf numFmtId="10" fontId="15" fillId="0" borderId="0" xfId="3" applyNumberFormat="1" applyFont="1" applyFill="1" applyBorder="1"/>
    <xf numFmtId="10" fontId="15" fillId="0" borderId="0" xfId="2" applyNumberFormat="1" applyFont="1"/>
    <xf numFmtId="9" fontId="16" fillId="0" borderId="0" xfId="5" applyFont="1"/>
    <xf numFmtId="0" fontId="27" fillId="12" borderId="10" xfId="2" applyFont="1" applyFill="1" applyBorder="1" applyAlignment="1" applyProtection="1">
      <alignment horizontal="left" vertical="center" indent="2"/>
      <protection locked="0"/>
    </xf>
    <xf numFmtId="0" fontId="28" fillId="12" borderId="10" xfId="2" applyFont="1" applyFill="1" applyBorder="1" applyAlignment="1" applyProtection="1">
      <alignment horizontal="left" vertical="center" indent="2"/>
      <protection locked="0"/>
    </xf>
    <xf numFmtId="166" fontId="26" fillId="0" borderId="0" xfId="1" applyNumberFormat="1" applyFont="1"/>
    <xf numFmtId="165" fontId="26" fillId="0" borderId="0" xfId="4" applyNumberFormat="1"/>
    <xf numFmtId="0" fontId="3" fillId="0" borderId="0" xfId="0" quotePrefix="1" applyFont="1" applyAlignment="1">
      <alignment horizontal="center"/>
    </xf>
    <xf numFmtId="41" fontId="2" fillId="7" borderId="0" xfId="1" applyNumberFormat="1" applyFont="1" applyFill="1"/>
    <xf numFmtId="41" fontId="23" fillId="7" borderId="0" xfId="1" applyNumberFormat="1" applyFont="1" applyFill="1"/>
    <xf numFmtId="10" fontId="1" fillId="0" borderId="0" xfId="2" applyNumberFormat="1"/>
    <xf numFmtId="10" fontId="0" fillId="0" borderId="0" xfId="3" applyNumberFormat="1" applyFont="1" applyFill="1" applyBorder="1"/>
    <xf numFmtId="3" fontId="17" fillId="0" borderId="0" xfId="2" applyNumberFormat="1" applyFont="1"/>
    <xf numFmtId="3" fontId="16" fillId="0" borderId="0" xfId="2" applyNumberFormat="1" applyFont="1"/>
    <xf numFmtId="0" fontId="14" fillId="0" borderId="0" xfId="2" applyFont="1"/>
    <xf numFmtId="164" fontId="15" fillId="0" borderId="0" xfId="1" applyNumberFormat="1" applyFont="1"/>
    <xf numFmtId="165" fontId="27" fillId="7" borderId="9" xfId="2" applyNumberFormat="1" applyFont="1" applyFill="1" applyBorder="1" applyAlignment="1">
      <alignment horizontal="right" vertical="center"/>
    </xf>
    <xf numFmtId="165" fontId="27" fillId="7" borderId="10" xfId="2" applyNumberFormat="1" applyFont="1" applyFill="1" applyBorder="1" applyAlignment="1">
      <alignment horizontal="right" vertical="center"/>
    </xf>
    <xf numFmtId="165" fontId="27" fillId="5" borderId="10" xfId="2" applyNumberFormat="1" applyFont="1" applyFill="1" applyBorder="1" applyAlignment="1">
      <alignment horizontal="right" vertical="center"/>
    </xf>
    <xf numFmtId="165" fontId="27" fillId="5" borderId="9" xfId="2" applyNumberFormat="1" applyFont="1" applyFill="1" applyBorder="1" applyAlignment="1">
      <alignment horizontal="right" vertical="center"/>
    </xf>
    <xf numFmtId="0" fontId="1" fillId="0" borderId="14" xfId="2" applyBorder="1"/>
    <xf numFmtId="167" fontId="1" fillId="7" borderId="15" xfId="5" applyNumberFormat="1" applyFont="1" applyFill="1" applyBorder="1"/>
    <xf numFmtId="0" fontId="2" fillId="6" borderId="6" xfId="2" applyFont="1" applyFill="1" applyBorder="1" applyAlignment="1">
      <alignment horizontal="center"/>
    </xf>
    <xf numFmtId="0" fontId="2" fillId="6" borderId="5" xfId="2" applyFont="1" applyFill="1" applyBorder="1" applyAlignment="1">
      <alignment horizontal="center"/>
    </xf>
    <xf numFmtId="0" fontId="2" fillId="6" borderId="7" xfId="2" applyFont="1" applyFill="1" applyBorder="1" applyAlignment="1">
      <alignment horizontal="center"/>
    </xf>
    <xf numFmtId="0" fontId="2" fillId="5" borderId="6" xfId="2" applyFont="1" applyFill="1" applyBorder="1" applyAlignment="1">
      <alignment horizontal="center"/>
    </xf>
    <xf numFmtId="0" fontId="2" fillId="5" borderId="5" xfId="2" applyFont="1" applyFill="1" applyBorder="1" applyAlignment="1">
      <alignment horizontal="center"/>
    </xf>
    <xf numFmtId="0" fontId="2" fillId="12" borderId="6" xfId="2" applyFont="1" applyFill="1" applyBorder="1" applyAlignment="1">
      <alignment horizontal="center"/>
    </xf>
    <xf numFmtId="0" fontId="2" fillId="12" borderId="5" xfId="2" applyFont="1" applyFill="1" applyBorder="1" applyAlignment="1">
      <alignment horizontal="center"/>
    </xf>
    <xf numFmtId="3" fontId="1" fillId="12" borderId="0" xfId="2" applyNumberForma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2" xfId="2" xr:uid="{94CDCC0B-0409-4D61-960D-47ED42A1F820}"/>
    <cellStyle name="Normal 2 2" xfId="4" xr:uid="{102B0D9C-94AE-4677-BEE3-C527E83315D1}"/>
    <cellStyle name="Percent" xfId="5" builtinId="5"/>
    <cellStyle name="Percent 2" xfId="3" xr:uid="{2A80F4FA-D507-456F-BE42-FCF134DE9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1502797</xdr:colOff>
      <xdr:row>2</xdr:row>
      <xdr:rowOff>206734</xdr:rowOff>
    </xdr:to>
    <xdr:pic>
      <xdr:nvPicPr>
        <xdr:cNvPr id="1031" name="Picture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423284" cy="477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1502797</xdr:colOff>
      <xdr:row>2</xdr:row>
      <xdr:rowOff>206734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9C68BC-DB9B-462C-B032-2C0B9BE28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423284" cy="482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1502797</xdr:colOff>
      <xdr:row>2</xdr:row>
      <xdr:rowOff>206734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62BE30-CDB7-4FAA-92B9-3168D8510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423284" cy="482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1502797</xdr:colOff>
      <xdr:row>2</xdr:row>
      <xdr:rowOff>206734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B872E1-55AE-4DE8-B4CA-954E39B8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423284" cy="482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4%20KY%20Rate%20Case/Model%20-%20Linked%20Filing%20Copy%20with%20Relied%20Upons/2024%20KY%20Rev%20Req%20Model%20-%20Filing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llocation"/>
      <sheetName val="Cover A"/>
      <sheetName val="A.1"/>
      <sheetName val="Cover B"/>
      <sheetName val="B.1 B"/>
      <sheetName val="B.1 F "/>
      <sheetName val="B.2 B"/>
      <sheetName val="B.2 F"/>
      <sheetName val="B.3 B"/>
      <sheetName val="B.3 F"/>
      <sheetName val="B.3.1 F"/>
      <sheetName val="B.4 B"/>
      <sheetName val="B.4 F"/>
      <sheetName val="B.4.1 B"/>
      <sheetName val="B.4.1 F"/>
      <sheetName val="B.4.2 B"/>
      <sheetName val="B.4.2 F"/>
      <sheetName val="B.5 B"/>
      <sheetName val="B.5 F"/>
      <sheetName val="B.6 B"/>
      <sheetName val="B.6 F"/>
      <sheetName val="WP B.4.1B"/>
      <sheetName val="WP B.4.1F"/>
      <sheetName val="WP B.5 B"/>
      <sheetName val="WP B.5 B1"/>
      <sheetName val="WP B.5 F"/>
      <sheetName val="WP B.5 F1"/>
      <sheetName val="WP B.6 B"/>
      <sheetName val="WP B.6 F"/>
      <sheetName val="Cover C"/>
      <sheetName val="C.1"/>
      <sheetName val="C.2"/>
      <sheetName val="C.2.1 B"/>
      <sheetName val="C.2.1 F"/>
      <sheetName val="C.2.2 B 09"/>
      <sheetName val="C.2.2 B 02"/>
      <sheetName val="C.2.2 B 12"/>
      <sheetName val="C.2.2 B 91"/>
      <sheetName val="C.2.2-F 09"/>
      <sheetName val="C.2.2-F 02"/>
      <sheetName val="C.2.2-F 12"/>
      <sheetName val="C.2.2-F 91"/>
      <sheetName val="C.2.3 B"/>
      <sheetName val="C.2.3 F"/>
      <sheetName val="WP C.2.3 F"/>
      <sheetName val="Cover D"/>
      <sheetName val="D.1"/>
      <sheetName val="D.2.1"/>
      <sheetName val="D.2.2"/>
      <sheetName val="D.2.3"/>
      <sheetName val="Cover E"/>
      <sheetName val="E"/>
      <sheetName val="Cover F"/>
      <sheetName val="F.1"/>
      <sheetName val="F.2.1"/>
      <sheetName val="F.2.2"/>
      <sheetName val="F.3"/>
      <sheetName val="F.4"/>
      <sheetName val="F.5"/>
      <sheetName val="F.6"/>
      <sheetName val="F.7"/>
      <sheetName val="F.8"/>
      <sheetName val="F.9"/>
      <sheetName val="F.10"/>
      <sheetName val="F.11"/>
      <sheetName val="F.12"/>
      <sheetName val="G.1"/>
      <sheetName val="G.2"/>
      <sheetName val="G.3"/>
      <sheetName val="H.1"/>
      <sheetName val="I.1"/>
      <sheetName val="I.2"/>
      <sheetName val="I.3"/>
      <sheetName val="J-1 Base"/>
      <sheetName val="J.1"/>
      <sheetName val="J-2 B"/>
      <sheetName val="J-3 B"/>
      <sheetName val="J-4"/>
      <sheetName val="J-1 F"/>
      <sheetName val="J-3 F"/>
      <sheetName val="J-2 F"/>
      <sheetName val="K"/>
    </sheetNames>
    <sheetDataSet>
      <sheetData sheetId="0"/>
      <sheetData sheetId="1">
        <row r="14">
          <cell r="E14">
            <v>4.5622610000000001E-2</v>
          </cell>
        </row>
        <row r="15">
          <cell r="E15">
            <v>5.3911399999999998E-2</v>
          </cell>
        </row>
        <row r="17">
          <cell r="E17">
            <v>0.49969999999999998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4">
          <cell r="C24">
            <v>1239429.0699999998</v>
          </cell>
          <cell r="D24">
            <v>220307.81</v>
          </cell>
          <cell r="E24">
            <v>1220104.9899999998</v>
          </cell>
          <cell r="F24">
            <v>1279448.0399999998</v>
          </cell>
          <cell r="G24">
            <v>1279090.74</v>
          </cell>
          <cell r="H24">
            <v>1206164.26</v>
          </cell>
          <cell r="I24">
            <v>1287683.7899999998</v>
          </cell>
          <cell r="J24">
            <v>1213711.7799999998</v>
          </cell>
          <cell r="K24">
            <v>1213595.7899999998</v>
          </cell>
          <cell r="L24">
            <v>886589.71183323627</v>
          </cell>
          <cell r="M24">
            <v>909092.1118332363</v>
          </cell>
          <cell r="N24">
            <v>886976.71183323627</v>
          </cell>
        </row>
        <row r="34">
          <cell r="C34">
            <v>599062.28</v>
          </cell>
          <cell r="D34">
            <v>481498.46999999986</v>
          </cell>
          <cell r="E34">
            <v>477069.74999999988</v>
          </cell>
          <cell r="F34">
            <v>499033.09999999992</v>
          </cell>
          <cell r="G34">
            <v>734725.9099999998</v>
          </cell>
          <cell r="H34">
            <v>232657.47999999998</v>
          </cell>
          <cell r="I34">
            <v>437242</v>
          </cell>
          <cell r="J34">
            <v>437242</v>
          </cell>
          <cell r="K34">
            <v>437242</v>
          </cell>
          <cell r="L34">
            <v>444240.48447281</v>
          </cell>
          <cell r="M34">
            <v>444240.48447281006</v>
          </cell>
          <cell r="N34">
            <v>444240.48447280994</v>
          </cell>
        </row>
      </sheetData>
      <sheetData sheetId="44">
        <row r="16">
          <cell r="C16">
            <v>1032089.3131393114</v>
          </cell>
          <cell r="D16">
            <v>1032089.3131393114</v>
          </cell>
          <cell r="E16">
            <v>1032089.3131393114</v>
          </cell>
          <cell r="F16">
            <v>1032089.3131393114</v>
          </cell>
          <cell r="G16">
            <v>1032089.3131393114</v>
          </cell>
          <cell r="H16">
            <v>1032089.3131393114</v>
          </cell>
          <cell r="I16">
            <v>1032089.3131393114</v>
          </cell>
          <cell r="J16">
            <v>1032089.3131393114</v>
          </cell>
          <cell r="K16">
            <v>1032089.3131393114</v>
          </cell>
          <cell r="L16">
            <v>1032089.3131393114</v>
          </cell>
          <cell r="M16">
            <v>1032089.3131393114</v>
          </cell>
          <cell r="N16">
            <v>1032089.3131393114</v>
          </cell>
        </row>
        <row r="19">
          <cell r="C19">
            <v>24322.950711861937</v>
          </cell>
          <cell r="D19">
            <v>24322.950711861937</v>
          </cell>
          <cell r="E19">
            <v>24322.950711861937</v>
          </cell>
          <cell r="F19">
            <v>24322.950711861937</v>
          </cell>
          <cell r="G19">
            <v>24322.950711861937</v>
          </cell>
          <cell r="H19">
            <v>24322.950711861937</v>
          </cell>
          <cell r="I19">
            <v>24322.950711861937</v>
          </cell>
          <cell r="J19">
            <v>24322.950711861937</v>
          </cell>
          <cell r="K19">
            <v>24322.950711861937</v>
          </cell>
          <cell r="L19">
            <v>24322.950711861937</v>
          </cell>
          <cell r="M19">
            <v>24322.950711861937</v>
          </cell>
          <cell r="N19">
            <v>24322.950711861937</v>
          </cell>
        </row>
        <row r="24">
          <cell r="C24">
            <v>1153487.9356844095</v>
          </cell>
          <cell r="D24">
            <v>1134256.9356844095</v>
          </cell>
          <cell r="E24">
            <v>1134206.9356844095</v>
          </cell>
          <cell r="F24">
            <v>1208396.9356844095</v>
          </cell>
          <cell r="G24">
            <v>1134424.9356844095</v>
          </cell>
          <cell r="H24">
            <v>1134308.9356844095</v>
          </cell>
          <cell r="I24">
            <v>1135076.9465005316</v>
          </cell>
          <cell r="J24">
            <v>1157579.3465005315</v>
          </cell>
          <cell r="K24">
            <v>1135463.9465005316</v>
          </cell>
          <cell r="L24">
            <v>1135578.9065005316</v>
          </cell>
          <cell r="M24">
            <v>1135491.9065005316</v>
          </cell>
          <cell r="N24">
            <v>1205268.9065005316</v>
          </cell>
        </row>
        <row r="34">
          <cell r="C34">
            <v>451640.48447280994</v>
          </cell>
          <cell r="D34">
            <v>451640.48447280994</v>
          </cell>
          <cell r="E34">
            <v>451640.48447280994</v>
          </cell>
          <cell r="F34">
            <v>451640.48447281</v>
          </cell>
          <cell r="G34">
            <v>451640.48447280994</v>
          </cell>
          <cell r="H34">
            <v>451640.48447280994</v>
          </cell>
          <cell r="I34">
            <v>457835.90142935835</v>
          </cell>
          <cell r="J34">
            <v>457835.9014293584</v>
          </cell>
          <cell r="K34">
            <v>457835.90142935823</v>
          </cell>
          <cell r="L34">
            <v>465235.90142935835</v>
          </cell>
          <cell r="M34">
            <v>465235.90142935835</v>
          </cell>
          <cell r="N34">
            <v>465235.90142935823</v>
          </cell>
        </row>
        <row r="44">
          <cell r="C44">
            <v>301897.64088240883</v>
          </cell>
          <cell r="D44">
            <v>301897.64088240883</v>
          </cell>
          <cell r="E44">
            <v>301897.64088240883</v>
          </cell>
          <cell r="F44">
            <v>301897.64088240883</v>
          </cell>
          <cell r="G44">
            <v>301897.64088240883</v>
          </cell>
          <cell r="H44">
            <v>301897.64088240883</v>
          </cell>
          <cell r="I44">
            <v>306710.55831329309</v>
          </cell>
          <cell r="J44">
            <v>306710.55831329315</v>
          </cell>
          <cell r="K44">
            <v>306710.55831329315</v>
          </cell>
          <cell r="L44">
            <v>310710.55831329309</v>
          </cell>
          <cell r="M44">
            <v>310710.55831329315</v>
          </cell>
          <cell r="N44">
            <v>310710.55831329315</v>
          </cell>
        </row>
        <row r="56">
          <cell r="C56">
            <v>15897.896170892544</v>
          </cell>
          <cell r="D56">
            <v>15897.896170892542</v>
          </cell>
          <cell r="E56">
            <v>15897.896170892542</v>
          </cell>
          <cell r="F56">
            <v>15897.896170892544</v>
          </cell>
          <cell r="G56">
            <v>15897.896170892542</v>
          </cell>
          <cell r="H56">
            <v>15897.896170892544</v>
          </cell>
          <cell r="I56">
            <v>16454.32253687378</v>
          </cell>
          <cell r="J56">
            <v>16454.322536873784</v>
          </cell>
          <cell r="K56">
            <v>16454.32253687378</v>
          </cell>
          <cell r="L56">
            <v>16454.32253687378</v>
          </cell>
          <cell r="M56">
            <v>16454.32253687378</v>
          </cell>
          <cell r="N56">
            <v>16454.32253687378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2BC9C-5177-43BB-856A-D0DE365E3D1C}">
  <sheetPr>
    <pageSetUpPr fitToPage="1"/>
  </sheetPr>
  <dimension ref="A1:V72"/>
  <sheetViews>
    <sheetView showOutlineSymbols="0" workbookViewId="0">
      <selection activeCell="N25" sqref="N25"/>
    </sheetView>
  </sheetViews>
  <sheetFormatPr defaultRowHeight="12.75" x14ac:dyDescent="0.2"/>
  <cols>
    <col min="1" max="1" width="6" style="42" bestFit="1" customWidth="1"/>
    <col min="2" max="2" width="42.28515625" style="42" customWidth="1"/>
    <col min="3" max="3" width="13.5703125" style="42" bestFit="1" customWidth="1"/>
    <col min="4" max="4" width="11.7109375" style="42" customWidth="1"/>
    <col min="5" max="9" width="11.7109375" style="42" bestFit="1" customWidth="1"/>
    <col min="10" max="11" width="12.42578125" style="42" bestFit="1" customWidth="1"/>
    <col min="12" max="12" width="12.5703125" style="42" customWidth="1"/>
    <col min="13" max="14" width="12.42578125" style="42" bestFit="1" customWidth="1"/>
    <col min="15" max="15" width="9.5703125" style="42" bestFit="1" customWidth="1"/>
    <col min="16" max="16" width="10.85546875" style="42" customWidth="1"/>
    <col min="17" max="17" width="3.42578125" style="42" customWidth="1"/>
    <col min="18" max="16384" width="9.140625" style="42"/>
  </cols>
  <sheetData>
    <row r="1" spans="1:22" x14ac:dyDescent="0.2">
      <c r="C1" s="143" t="s">
        <v>85</v>
      </c>
      <c r="D1" s="144"/>
      <c r="E1" s="144"/>
      <c r="F1" s="144"/>
      <c r="G1" s="144"/>
      <c r="H1" s="145"/>
      <c r="I1" s="146" t="s">
        <v>84</v>
      </c>
      <c r="J1" s="147"/>
      <c r="K1" s="147"/>
      <c r="L1" s="147"/>
      <c r="M1" s="147"/>
      <c r="N1" s="147"/>
      <c r="O1" s="61"/>
    </row>
    <row r="2" spans="1:22" x14ac:dyDescent="0.2">
      <c r="C2" s="60">
        <v>2024</v>
      </c>
      <c r="D2" s="60">
        <v>2024</v>
      </c>
      <c r="E2" s="60">
        <v>2024</v>
      </c>
      <c r="F2" s="60">
        <v>2024</v>
      </c>
      <c r="G2" s="60">
        <v>2024</v>
      </c>
      <c r="H2" s="60">
        <v>2024</v>
      </c>
      <c r="I2" s="60">
        <v>2024</v>
      </c>
      <c r="J2" s="60">
        <v>2024</v>
      </c>
      <c r="K2" s="60">
        <v>2024</v>
      </c>
      <c r="L2" s="60">
        <v>2024</v>
      </c>
      <c r="M2" s="60">
        <v>2024</v>
      </c>
      <c r="N2" s="60">
        <v>2024</v>
      </c>
    </row>
    <row r="3" spans="1:22" x14ac:dyDescent="0.2">
      <c r="C3" s="59" t="s">
        <v>19</v>
      </c>
      <c r="D3" s="59" t="s">
        <v>20</v>
      </c>
      <c r="E3" s="59" t="s">
        <v>21</v>
      </c>
      <c r="F3" s="59" t="s">
        <v>22</v>
      </c>
      <c r="G3" s="59" t="s">
        <v>11</v>
      </c>
      <c r="H3" s="59" t="s">
        <v>23</v>
      </c>
      <c r="I3" s="59" t="s">
        <v>13</v>
      </c>
      <c r="J3" s="59" t="s">
        <v>14</v>
      </c>
      <c r="K3" s="59" t="s">
        <v>15</v>
      </c>
      <c r="L3" s="59" t="s">
        <v>16</v>
      </c>
      <c r="M3" s="59" t="s">
        <v>17</v>
      </c>
      <c r="N3" s="59" t="s">
        <v>18</v>
      </c>
    </row>
    <row r="5" spans="1:22" x14ac:dyDescent="0.2">
      <c r="A5" s="42" t="s">
        <v>77</v>
      </c>
      <c r="B5" s="42" t="s">
        <v>128</v>
      </c>
      <c r="C5" s="45">
        <f>+'009'!H$19-C6</f>
        <v>31158.06</v>
      </c>
      <c r="D5" s="45">
        <f>+'009'!I$19-D6</f>
        <v>24299.229999999996</v>
      </c>
      <c r="E5" s="45">
        <f>+'009'!J$19-E6</f>
        <v>25933.730000000003</v>
      </c>
      <c r="F5" s="45">
        <f>+'009'!K$19-F6</f>
        <v>16416.84</v>
      </c>
      <c r="G5" s="45">
        <f>+'009'!L$19-G6</f>
        <v>55529.839999999989</v>
      </c>
      <c r="H5" s="45">
        <f>+'009'!M$19-H6</f>
        <v>24109.53</v>
      </c>
      <c r="I5" s="45">
        <f>+'009'!N$19-I6</f>
        <v>34521.22</v>
      </c>
      <c r="J5" s="45">
        <f>+'009'!O$19-J6</f>
        <v>34521.21</v>
      </c>
      <c r="K5" s="45">
        <f>+'009'!P$19-K6</f>
        <v>34521.22</v>
      </c>
      <c r="L5" s="45">
        <f>+'Taxes Other 25 Budget'!C15</f>
        <v>36713.451889204982</v>
      </c>
      <c r="M5" s="45">
        <f>+'Taxes Other 25 Budget'!D15</f>
        <v>36713.451889204982</v>
      </c>
      <c r="N5" s="45">
        <f>+'Taxes Other 25 Budget'!E15</f>
        <v>36713.451889204982</v>
      </c>
      <c r="O5" s="121"/>
      <c r="P5" s="47"/>
    </row>
    <row r="6" spans="1:22" x14ac:dyDescent="0.2">
      <c r="B6" s="42" t="s">
        <v>76</v>
      </c>
      <c r="C6" s="56">
        <f>+'009'!H$18</f>
        <v>0</v>
      </c>
      <c r="D6" s="56">
        <f>+'009'!I$18</f>
        <v>210.89</v>
      </c>
      <c r="E6" s="56">
        <f>+'009'!J$18</f>
        <v>92.490000000000009</v>
      </c>
      <c r="F6" s="56">
        <f>+'009'!K$18</f>
        <v>-303.38</v>
      </c>
      <c r="G6" s="56">
        <f>+'009'!L$18</f>
        <v>0</v>
      </c>
      <c r="H6" s="56">
        <f>+'009'!M$18</f>
        <v>0</v>
      </c>
      <c r="I6" s="56">
        <f>+'009'!N18</f>
        <v>0</v>
      </c>
      <c r="J6" s="56">
        <f>+'009'!O18</f>
        <v>0</v>
      </c>
      <c r="K6" s="56">
        <f>+'009'!P18</f>
        <v>0</v>
      </c>
      <c r="L6" s="56">
        <v>0</v>
      </c>
      <c r="M6" s="56">
        <v>0</v>
      </c>
      <c r="N6" s="56">
        <v>0</v>
      </c>
      <c r="O6" s="122"/>
      <c r="P6" s="47"/>
    </row>
    <row r="7" spans="1:22" x14ac:dyDescent="0.2">
      <c r="B7" s="42" t="s">
        <v>75</v>
      </c>
      <c r="C7" s="45">
        <f>+'009'!H$21</f>
        <v>1107840</v>
      </c>
      <c r="D7" s="68">
        <f>+'009'!I$21</f>
        <v>107840</v>
      </c>
      <c r="E7" s="45">
        <f>+'009'!J$21</f>
        <v>1107840</v>
      </c>
      <c r="F7" s="45">
        <f>+'009'!K$21</f>
        <v>1107840</v>
      </c>
      <c r="G7" s="45">
        <f>+'009'!L$21</f>
        <v>1107840</v>
      </c>
      <c r="H7" s="45">
        <f>+'009'!M$21</f>
        <v>1107840</v>
      </c>
      <c r="I7" s="45">
        <f>+'009'!N21</f>
        <v>1107840</v>
      </c>
      <c r="J7" s="45">
        <f>+'009'!O21</f>
        <v>1107840</v>
      </c>
      <c r="K7" s="45">
        <f>+'009'!P21</f>
        <v>1107840</v>
      </c>
      <c r="L7" s="45">
        <f>+'Taxes Other 25 Budget'!C$3</f>
        <v>783971</v>
      </c>
      <c r="M7" s="45">
        <f>+'Taxes Other 25 Budget'!D$3</f>
        <v>783971</v>
      </c>
      <c r="N7" s="45">
        <f>+'Taxes Other 25 Budget'!E$3</f>
        <v>783971</v>
      </c>
      <c r="O7" s="42" t="s">
        <v>132</v>
      </c>
    </row>
    <row r="8" spans="1:22" x14ac:dyDescent="0.2">
      <c r="B8" s="42" t="s">
        <v>74</v>
      </c>
      <c r="C8" s="45">
        <f>+'009'!H$28</f>
        <v>5654.22</v>
      </c>
      <c r="D8" s="45">
        <f>+'009'!I$28</f>
        <v>5654.22</v>
      </c>
      <c r="E8" s="45">
        <f>+'009'!J$28</f>
        <v>5654.22</v>
      </c>
      <c r="F8" s="45">
        <f>+'009'!K$28</f>
        <v>67477.429999999993</v>
      </c>
      <c r="G8" s="45">
        <f>+'009'!L$28</f>
        <v>13385.25</v>
      </c>
      <c r="H8" s="45">
        <f>+'009'!M$28</f>
        <v>13385.25</v>
      </c>
      <c r="I8" s="56">
        <f>+'009'!N28</f>
        <v>85809.68</v>
      </c>
      <c r="J8" s="56">
        <f>+'009'!O28</f>
        <v>11619.68</v>
      </c>
      <c r="K8" s="56">
        <f>+'009'!P28</f>
        <v>11619.68</v>
      </c>
      <c r="L8" s="56">
        <f>+'Taxes Other 25 Budget'!C$8</f>
        <v>5810</v>
      </c>
      <c r="M8" s="56">
        <f>+'Taxes Other 25 Budget'!D$8</f>
        <v>5810</v>
      </c>
      <c r="N8" s="56">
        <f>+'Taxes Other 25 Budget'!E$8</f>
        <v>5810</v>
      </c>
    </row>
    <row r="9" spans="1:22" x14ac:dyDescent="0.2">
      <c r="B9" s="42" t="s">
        <v>73</v>
      </c>
      <c r="C9" s="45">
        <f>+'009'!H$24</f>
        <v>95.4</v>
      </c>
      <c r="D9" s="45">
        <f>+'009'!I$24</f>
        <v>0</v>
      </c>
      <c r="E9" s="45">
        <f>+'009'!J$24</f>
        <v>82.25</v>
      </c>
      <c r="F9" s="45">
        <f>+'009'!K$24</f>
        <v>89.2</v>
      </c>
      <c r="G9" s="45">
        <f>+'009'!L$24</f>
        <v>49</v>
      </c>
      <c r="H9" s="45">
        <f>+'009'!M$24</f>
        <v>0</v>
      </c>
      <c r="I9" s="56">
        <f>+'009'!N24</f>
        <v>0</v>
      </c>
      <c r="J9" s="56">
        <f>+'009'!O24</f>
        <v>218</v>
      </c>
      <c r="K9" s="56">
        <f>+'009'!P24</f>
        <v>102</v>
      </c>
      <c r="L9" s="45">
        <f>+'Taxes Other 25 Budget'!C$5</f>
        <v>0</v>
      </c>
      <c r="M9" s="45">
        <f>+'Taxes Other 25 Budget'!D$5</f>
        <v>80</v>
      </c>
      <c r="N9" s="45">
        <f>+'Taxes Other 25 Budget'!E$5</f>
        <v>387</v>
      </c>
    </row>
    <row r="10" spans="1:22" x14ac:dyDescent="0.2">
      <c r="B10" s="42" t="s">
        <v>72</v>
      </c>
      <c r="C10" s="45">
        <f>+'009'!H$29</f>
        <v>25148.2</v>
      </c>
      <c r="D10" s="45">
        <f>+'009'!I$29</f>
        <v>25148.2</v>
      </c>
      <c r="E10" s="45">
        <f>+'009'!J$29</f>
        <v>25148.2</v>
      </c>
      <c r="F10" s="45">
        <f>+'009'!K$29</f>
        <v>25148.2</v>
      </c>
      <c r="G10" s="45">
        <f>+'009'!L$29</f>
        <v>25148.2</v>
      </c>
      <c r="H10" s="45">
        <f>+'009'!M$29</f>
        <v>25148.23</v>
      </c>
      <c r="I10" s="45">
        <f>+'009'!N29</f>
        <v>25239</v>
      </c>
      <c r="J10" s="45">
        <f>+'009'!O29</f>
        <v>25239</v>
      </c>
      <c r="K10" s="45">
        <f>+'009'!P29</f>
        <v>25239</v>
      </c>
      <c r="L10" s="45">
        <f>+'Taxes Other 25 Budget'!C$9</f>
        <v>25239</v>
      </c>
      <c r="M10" s="45">
        <f>+'Taxes Other 25 Budget'!D$9</f>
        <v>25239</v>
      </c>
      <c r="N10" s="45">
        <f>+'Taxes Other 25 Budget'!E$9</f>
        <v>25239</v>
      </c>
      <c r="O10" s="55"/>
      <c r="V10" s="54"/>
    </row>
    <row r="11" spans="1:22" x14ac:dyDescent="0.2">
      <c r="B11" s="42" t="s">
        <v>71</v>
      </c>
      <c r="C11" s="45">
        <f>+'009'!H$31</f>
        <v>20767</v>
      </c>
      <c r="D11" s="45">
        <f>+'009'!I$31</f>
        <v>15546</v>
      </c>
      <c r="E11" s="45">
        <f>+'009'!J$31</f>
        <v>15634.49</v>
      </c>
      <c r="F11" s="45">
        <f>+'009'!K$31</f>
        <v>16310.68</v>
      </c>
      <c r="G11" s="45">
        <f>+'009'!L$31</f>
        <v>22873.65</v>
      </c>
      <c r="H11" s="45">
        <f>+'009'!M$31</f>
        <v>7358.75</v>
      </c>
      <c r="I11" s="45">
        <f>+'009'!N31</f>
        <v>10539.93</v>
      </c>
      <c r="J11" s="45">
        <f>+'009'!O31</f>
        <v>10539.93</v>
      </c>
      <c r="K11" s="45">
        <f>+'009'!P31</f>
        <v>10539.93</v>
      </c>
      <c r="L11" s="45">
        <f>+'Taxes Other 25 Budget'!C10</f>
        <v>10843.474128119682</v>
      </c>
      <c r="M11" s="45">
        <f>+'Taxes Other 25 Budget'!D10</f>
        <v>10843.474128119682</v>
      </c>
      <c r="N11" s="45">
        <f>+'Taxes Other 25 Budget'!E10</f>
        <v>10843.474128119682</v>
      </c>
      <c r="O11" s="121"/>
      <c r="P11" s="115"/>
      <c r="R11" s="51"/>
    </row>
    <row r="12" spans="1:22" x14ac:dyDescent="0.2">
      <c r="B12" s="42" t="s">
        <v>69</v>
      </c>
      <c r="C12" s="45">
        <f>+'009'!H$32</f>
        <v>27330.79</v>
      </c>
      <c r="D12" s="45">
        <f>+'009'!I$32</f>
        <v>21967.22</v>
      </c>
      <c r="E12" s="45">
        <f>+'009'!J$32</f>
        <v>21765.17</v>
      </c>
      <c r="F12" s="45">
        <f>+'009'!K$32</f>
        <v>22787.3</v>
      </c>
      <c r="G12" s="45">
        <f>+'009'!L$32</f>
        <v>33520.120000000003</v>
      </c>
      <c r="H12" s="45">
        <f>+'009'!M$32</f>
        <v>10614.44</v>
      </c>
      <c r="I12" s="45">
        <f>+'009'!N32</f>
        <v>17445.96</v>
      </c>
      <c r="J12" s="45">
        <f>+'009'!O32</f>
        <v>17445.96</v>
      </c>
      <c r="K12" s="45">
        <f>+'009'!P32</f>
        <v>17445.96</v>
      </c>
      <c r="L12" s="45">
        <f>+'Taxes Other 25 Budget'!C11</f>
        <v>16170.353634810284</v>
      </c>
      <c r="M12" s="45">
        <f>+'Taxes Other 25 Budget'!D11</f>
        <v>38592.753634810288</v>
      </c>
      <c r="N12" s="45">
        <f>+'Taxes Other 25 Budget'!E11</f>
        <v>16170.353634810283</v>
      </c>
      <c r="O12" s="121"/>
      <c r="P12" s="115"/>
      <c r="R12" s="51"/>
    </row>
    <row r="13" spans="1:22" x14ac:dyDescent="0.2">
      <c r="B13" s="42" t="s">
        <v>67</v>
      </c>
      <c r="C13" s="45">
        <f>+'009'!H$27+'009'!H$30</f>
        <v>21435.4</v>
      </c>
      <c r="D13" s="45">
        <f>+'009'!I$27+'009'!I$30</f>
        <v>19642.05</v>
      </c>
      <c r="E13" s="45">
        <f>+'009'!J$27+'009'!J$30</f>
        <v>17954.439999999999</v>
      </c>
      <c r="F13" s="45">
        <f>+'009'!K$27+'009'!K$30</f>
        <v>23681.77</v>
      </c>
      <c r="G13" s="45">
        <f>+'009'!L$27+'009'!L$30</f>
        <v>20744.68</v>
      </c>
      <c r="H13" s="45">
        <f>+'009'!M$27+'009'!M$30</f>
        <v>17708.060000000001</v>
      </c>
      <c r="I13" s="45">
        <f>+'009'!N27</f>
        <v>6288</v>
      </c>
      <c r="J13" s="45">
        <f>+'009'!O27</f>
        <v>6288</v>
      </c>
      <c r="K13" s="45">
        <f>+'009'!P27</f>
        <v>6288</v>
      </c>
      <c r="L13" s="45">
        <f>+'Taxes Other 25 Budget'!C$7</f>
        <v>7842.4321811012924</v>
      </c>
      <c r="M13" s="45">
        <f>+'Taxes Other 25 Budget'!D$7</f>
        <v>7842.4321811012933</v>
      </c>
      <c r="N13" s="45">
        <f>+'Taxes Other 25 Budget'!E$7</f>
        <v>7842.4321811012924</v>
      </c>
      <c r="O13" s="121"/>
      <c r="P13" s="115"/>
      <c r="R13" s="51"/>
    </row>
    <row r="14" spans="1:22" x14ac:dyDescent="0.2">
      <c r="B14" s="49" t="s">
        <v>64</v>
      </c>
      <c r="C14" s="50">
        <f t="shared" ref="C14:N14" si="0">SUM(C5:C13)</f>
        <v>1239429.0699999998</v>
      </c>
      <c r="D14" s="50">
        <f t="shared" si="0"/>
        <v>220307.81</v>
      </c>
      <c r="E14" s="50">
        <f t="shared" si="0"/>
        <v>1220104.9899999998</v>
      </c>
      <c r="F14" s="50">
        <f t="shared" si="0"/>
        <v>1279448.0399999998</v>
      </c>
      <c r="G14" s="50">
        <f t="shared" si="0"/>
        <v>1279090.74</v>
      </c>
      <c r="H14" s="50">
        <f t="shared" si="0"/>
        <v>1206164.26</v>
      </c>
      <c r="I14" s="50">
        <f t="shared" si="0"/>
        <v>1287683.7899999998</v>
      </c>
      <c r="J14" s="50">
        <f t="shared" si="0"/>
        <v>1213711.7799999998</v>
      </c>
      <c r="K14" s="50">
        <f t="shared" si="0"/>
        <v>1213595.7899999998</v>
      </c>
      <c r="L14" s="50">
        <f t="shared" si="0"/>
        <v>886589.71183323627</v>
      </c>
      <c r="M14" s="50">
        <f t="shared" si="0"/>
        <v>909092.1118332363</v>
      </c>
      <c r="N14" s="50">
        <f t="shared" si="0"/>
        <v>886976.71183323627</v>
      </c>
      <c r="O14" s="122"/>
    </row>
    <row r="15" spans="1:22" x14ac:dyDescent="0.2">
      <c r="B15" s="46" t="s">
        <v>63</v>
      </c>
      <c r="C15" s="45">
        <f>+'009'!H$35</f>
        <v>1239429.0699999998</v>
      </c>
      <c r="D15" s="45">
        <f>+'009'!I$35</f>
        <v>220307.81</v>
      </c>
      <c r="E15" s="45">
        <f>+'009'!J$35</f>
        <v>1220104.99</v>
      </c>
      <c r="F15" s="45">
        <f>+'009'!K$35</f>
        <v>1279448.0399999998</v>
      </c>
      <c r="G15" s="45">
        <f>+'009'!L$35</f>
        <v>1279090.74</v>
      </c>
      <c r="H15" s="45">
        <f>+'009'!M$35</f>
        <v>1206164.26</v>
      </c>
      <c r="I15" s="45">
        <f>+'009'!N$35</f>
        <v>1287683.79</v>
      </c>
      <c r="J15" s="45">
        <f>+'009'!O$35</f>
        <v>1213711.78</v>
      </c>
      <c r="K15" s="45">
        <f>+'009'!P$35</f>
        <v>1213595.79</v>
      </c>
      <c r="L15" s="45">
        <f>+'Taxes Other 25 Budget'!C16</f>
        <v>886589.71183323627</v>
      </c>
      <c r="M15" s="45">
        <f>+'Taxes Other 25 Budget'!D16</f>
        <v>909092.1118332363</v>
      </c>
      <c r="N15" s="45">
        <f>+'Taxes Other 25 Budget'!E16</f>
        <v>886976.71183323627</v>
      </c>
      <c r="O15" s="122"/>
    </row>
    <row r="16" spans="1:22" x14ac:dyDescent="0.2">
      <c r="B16" s="46" t="s">
        <v>62</v>
      </c>
      <c r="C16" s="44">
        <f>+C14-C15</f>
        <v>0</v>
      </c>
      <c r="D16" s="44">
        <f t="shared" ref="D16:M16" si="1">+D14-D15</f>
        <v>0</v>
      </c>
      <c r="E16" s="44">
        <f t="shared" si="1"/>
        <v>0</v>
      </c>
      <c r="F16" s="44">
        <f t="shared" si="1"/>
        <v>0</v>
      </c>
      <c r="G16" s="44">
        <f t="shared" si="1"/>
        <v>0</v>
      </c>
      <c r="H16" s="44">
        <f t="shared" si="1"/>
        <v>0</v>
      </c>
      <c r="I16" s="44">
        <f t="shared" si="1"/>
        <v>0</v>
      </c>
      <c r="J16" s="44">
        <f t="shared" si="1"/>
        <v>0</v>
      </c>
      <c r="K16" s="44">
        <f t="shared" si="1"/>
        <v>0</v>
      </c>
      <c r="L16" s="44">
        <f t="shared" si="1"/>
        <v>0</v>
      </c>
      <c r="M16" s="44">
        <f t="shared" si="1"/>
        <v>0</v>
      </c>
      <c r="N16" s="44">
        <f>+N14-N15</f>
        <v>0</v>
      </c>
      <c r="O16" s="122"/>
    </row>
    <row r="17" spans="1:19" x14ac:dyDescent="0.2">
      <c r="B17" s="46"/>
      <c r="C17" s="136">
        <f>+C14-'[1]C.2.3 B'!C24</f>
        <v>0</v>
      </c>
      <c r="D17" s="136">
        <f>+D14-'[1]C.2.3 B'!D24</f>
        <v>0</v>
      </c>
      <c r="E17" s="136">
        <f>+E14-'[1]C.2.3 B'!E24</f>
        <v>0</v>
      </c>
      <c r="F17" s="136">
        <f>+F14-'[1]C.2.3 B'!F24</f>
        <v>0</v>
      </c>
      <c r="G17" s="136">
        <f>+G14-'[1]C.2.3 B'!G24</f>
        <v>0</v>
      </c>
      <c r="H17" s="136">
        <f>+H14-'[1]C.2.3 B'!H24</f>
        <v>0</v>
      </c>
      <c r="I17" s="136">
        <f>+I14-'[1]C.2.3 B'!I24</f>
        <v>0</v>
      </c>
      <c r="J17" s="136">
        <f>+J14-'[1]C.2.3 B'!J24</f>
        <v>0</v>
      </c>
      <c r="K17" s="136">
        <f>+K14-'[1]C.2.3 B'!K24</f>
        <v>0</v>
      </c>
      <c r="L17" s="136">
        <f>+L14-'[1]C.2.3 B'!L24</f>
        <v>0</v>
      </c>
      <c r="M17" s="136">
        <f>+M14-'[1]C.2.3 B'!M24</f>
        <v>0</v>
      </c>
      <c r="N17" s="136">
        <f>+N14-'[1]C.2.3 B'!N24</f>
        <v>0</v>
      </c>
      <c r="O17" s="122"/>
    </row>
    <row r="18" spans="1:19" x14ac:dyDescent="0.2">
      <c r="A18" s="42" t="s">
        <v>83</v>
      </c>
      <c r="B18" s="42" t="s">
        <v>128</v>
      </c>
      <c r="C18" s="45">
        <f>+'002'!H$19-C20</f>
        <v>537320.01</v>
      </c>
      <c r="D18" s="45">
        <f>+'002'!I$19-D20</f>
        <v>431152.57999999984</v>
      </c>
      <c r="E18" s="45">
        <f>+'002'!J$19-E20</f>
        <v>420679.5199999999</v>
      </c>
      <c r="F18" s="45">
        <f>+'002'!K$19-F20</f>
        <v>442603.00999999989</v>
      </c>
      <c r="G18" s="45">
        <f>+'002'!L$19-G20</f>
        <v>678464.2899999998</v>
      </c>
      <c r="H18" s="45">
        <f>+'002'!M$19-H20</f>
        <v>176422.84999999998</v>
      </c>
      <c r="I18" s="45">
        <f>+'002'!N$19-I20</f>
        <v>375942</v>
      </c>
      <c r="J18" s="45">
        <f>+'002'!O$19-J20</f>
        <v>375942</v>
      </c>
      <c r="K18" s="45">
        <f>+'002'!P$19-K20</f>
        <v>375942</v>
      </c>
      <c r="L18" s="45">
        <f>+'Taxes Other 25 Budget'!C$36</f>
        <v>388440.48447281</v>
      </c>
      <c r="M18" s="45">
        <f>+'Taxes Other 25 Budget'!D$36</f>
        <v>388440.48447281006</v>
      </c>
      <c r="N18" s="45">
        <f>+'Taxes Other 25 Budget'!E$36</f>
        <v>388440.48447280994</v>
      </c>
      <c r="O18" s="121"/>
      <c r="P18" s="47"/>
      <c r="R18" s="132"/>
      <c r="S18" s="132"/>
    </row>
    <row r="19" spans="1:19" x14ac:dyDescent="0.2">
      <c r="B19" s="42" t="s">
        <v>75</v>
      </c>
      <c r="C19" s="45">
        <f>+'002'!H$21+'002'!H$24</f>
        <v>61460.53</v>
      </c>
      <c r="D19" s="45">
        <f>+'002'!I$21+'002'!I$24</f>
        <v>50200</v>
      </c>
      <c r="E19" s="45">
        <f>+'002'!J$21+'002'!J$24</f>
        <v>55700</v>
      </c>
      <c r="F19" s="45">
        <f>+'002'!K$21+'002'!K$24</f>
        <v>55700</v>
      </c>
      <c r="G19" s="45">
        <f>+'002'!L$21+'002'!L$24</f>
        <v>55700</v>
      </c>
      <c r="H19" s="45">
        <f>+'002'!M$21+'002'!M$24</f>
        <v>55700</v>
      </c>
      <c r="I19" s="45">
        <f>+'002'!N22</f>
        <v>61300</v>
      </c>
      <c r="J19" s="45">
        <f>+'002'!O22</f>
        <v>61300</v>
      </c>
      <c r="K19" s="45">
        <f>+'002'!P22</f>
        <v>61300</v>
      </c>
      <c r="L19" s="45">
        <f>+'Taxes Other 25 Budget'!C$24</f>
        <v>55800</v>
      </c>
      <c r="M19" s="45">
        <f>+'Taxes Other 25 Budget'!D$24</f>
        <v>55800</v>
      </c>
      <c r="N19" s="45">
        <f>+'Taxes Other 25 Budget'!E$24</f>
        <v>55800</v>
      </c>
      <c r="O19" s="121"/>
      <c r="R19" s="132"/>
      <c r="S19" s="132"/>
    </row>
    <row r="20" spans="1:19" x14ac:dyDescent="0.2">
      <c r="B20" s="42" t="s">
        <v>76</v>
      </c>
      <c r="C20" s="56">
        <f>+'002'!H$18</f>
        <v>281.74</v>
      </c>
      <c r="D20" s="56">
        <f>+'002'!I$18</f>
        <v>145.88999999999999</v>
      </c>
      <c r="E20" s="56">
        <f>+'002'!J$18</f>
        <v>690.23</v>
      </c>
      <c r="F20" s="56">
        <f>+'002'!K$18</f>
        <v>730.09</v>
      </c>
      <c r="G20" s="56">
        <f>+'002'!L$18</f>
        <v>561.62</v>
      </c>
      <c r="H20" s="56">
        <f>+'002'!M$18</f>
        <v>534.63</v>
      </c>
      <c r="I20" s="45">
        <f>SUM('002'!N24+'002'!N40)-SUM('002'!N27:N37)</f>
        <v>0</v>
      </c>
      <c r="J20" s="45">
        <f>SUM('002'!O24+'002'!O40)-SUM('002'!O27:O37)</f>
        <v>0</v>
      </c>
      <c r="K20" s="45">
        <f>SUM('002'!P24+'002'!P40)-SUM('002'!P27:P37)</f>
        <v>0</v>
      </c>
      <c r="L20" s="45">
        <v>0</v>
      </c>
      <c r="M20" s="45">
        <v>0</v>
      </c>
      <c r="N20" s="45">
        <v>0</v>
      </c>
      <c r="O20" s="121"/>
    </row>
    <row r="21" spans="1:19" x14ac:dyDescent="0.2">
      <c r="B21" s="42" t="s">
        <v>73</v>
      </c>
      <c r="C21" s="56">
        <f>+'002'!H$38</f>
        <v>0</v>
      </c>
      <c r="D21" s="56">
        <f>+'002'!I$38</f>
        <v>0</v>
      </c>
      <c r="E21" s="56">
        <f>+'002'!J$38</f>
        <v>0</v>
      </c>
      <c r="F21" s="56">
        <f>+'002'!K$38</f>
        <v>0</v>
      </c>
      <c r="G21" s="56">
        <f>+'002'!L$38</f>
        <v>0</v>
      </c>
      <c r="H21" s="56">
        <f>+'002'!M$38</f>
        <v>0</v>
      </c>
      <c r="I21" s="45">
        <f>'002'!N38+'002'!N25</f>
        <v>0</v>
      </c>
      <c r="J21" s="45">
        <f>'002'!O38+'002'!O25</f>
        <v>0</v>
      </c>
      <c r="K21" s="45">
        <f>'002'!P38+'002'!P25</f>
        <v>0</v>
      </c>
      <c r="L21" s="45">
        <v>0</v>
      </c>
      <c r="M21" s="45">
        <v>0</v>
      </c>
      <c r="N21" s="45">
        <v>0</v>
      </c>
      <c r="O21" s="121"/>
    </row>
    <row r="22" spans="1:19" x14ac:dyDescent="0.2">
      <c r="B22" s="49" t="s">
        <v>64</v>
      </c>
      <c r="C22" s="50">
        <f t="shared" ref="C22:N22" si="2">SUM(C18:C21)</f>
        <v>599062.28</v>
      </c>
      <c r="D22" s="50">
        <f t="shared" si="2"/>
        <v>481498.46999999986</v>
      </c>
      <c r="E22" s="50">
        <f t="shared" si="2"/>
        <v>477069.74999999988</v>
      </c>
      <c r="F22" s="50">
        <f t="shared" si="2"/>
        <v>499033.09999999992</v>
      </c>
      <c r="G22" s="50">
        <f t="shared" si="2"/>
        <v>734725.9099999998</v>
      </c>
      <c r="H22" s="50">
        <f t="shared" si="2"/>
        <v>232657.47999999998</v>
      </c>
      <c r="I22" s="50">
        <f t="shared" si="2"/>
        <v>437242</v>
      </c>
      <c r="J22" s="50">
        <f t="shared" si="2"/>
        <v>437242</v>
      </c>
      <c r="K22" s="50">
        <f t="shared" si="2"/>
        <v>437242</v>
      </c>
      <c r="L22" s="50">
        <f t="shared" si="2"/>
        <v>444240.48447281</v>
      </c>
      <c r="M22" s="50">
        <f t="shared" si="2"/>
        <v>444240.48447281006</v>
      </c>
      <c r="N22" s="50">
        <f t="shared" si="2"/>
        <v>444240.48447280994</v>
      </c>
      <c r="O22" s="122"/>
      <c r="P22" s="47"/>
    </row>
    <row r="23" spans="1:19" x14ac:dyDescent="0.2">
      <c r="B23" s="46" t="s">
        <v>63</v>
      </c>
      <c r="C23" s="45">
        <f>+'002'!H$19+'002'!H$22+'002'!H$25+'002'!$B$38</f>
        <v>599062.28</v>
      </c>
      <c r="D23" s="45">
        <f>+'002'!I$19+'002'!I$22+'002'!I$25+'002'!$B$38</f>
        <v>481498.46999999986</v>
      </c>
      <c r="E23" s="45">
        <f>+'002'!J$19+'002'!J$22+'002'!J$25+'002'!$B$38</f>
        <v>477069.74999999988</v>
      </c>
      <c r="F23" s="45">
        <f>+'002'!K$19+'002'!K$22+'002'!K$25+'002'!$B$38</f>
        <v>499033.09999999992</v>
      </c>
      <c r="G23" s="45">
        <f>+'002'!L$19+'002'!L$22+'002'!L$25+'002'!$B$38</f>
        <v>734725.9099999998</v>
      </c>
      <c r="H23" s="45">
        <f>+'002'!M$19+'002'!M$22+'002'!M$25+'002'!$B$38</f>
        <v>232657.47999999998</v>
      </c>
      <c r="I23" s="45">
        <f>+'002'!N$19+'002'!N$22+'002'!N$25+'002'!$B$38</f>
        <v>437242</v>
      </c>
      <c r="J23" s="45">
        <f>+'002'!O$19+'002'!O$22+'002'!O$25+'002'!$B$38</f>
        <v>437242</v>
      </c>
      <c r="K23" s="45">
        <f>+'002'!P$19+'002'!P$22+'002'!P$25+'002'!$B$38</f>
        <v>437242</v>
      </c>
      <c r="L23" s="109">
        <f>+'Taxes Other 25 Budget'!C36+'Taxes Other 25 Budget'!C24</f>
        <v>444240.48447281</v>
      </c>
      <c r="M23" s="109">
        <f>+'Taxes Other 25 Budget'!D36+'Taxes Other 25 Budget'!D24</f>
        <v>444240.48447281006</v>
      </c>
      <c r="N23" s="109">
        <f>+'Taxes Other 25 Budget'!E36+'Taxes Other 25 Budget'!E24</f>
        <v>444240.48447280994</v>
      </c>
      <c r="O23" s="118"/>
    </row>
    <row r="24" spans="1:19" x14ac:dyDescent="0.2">
      <c r="B24" s="46" t="s">
        <v>62</v>
      </c>
      <c r="C24" s="44">
        <f t="shared" ref="C24:N24" si="3">C22-C23</f>
        <v>0</v>
      </c>
      <c r="D24" s="44">
        <f t="shared" si="3"/>
        <v>0</v>
      </c>
      <c r="E24" s="44">
        <f t="shared" si="3"/>
        <v>0</v>
      </c>
      <c r="F24" s="44">
        <f t="shared" si="3"/>
        <v>0</v>
      </c>
      <c r="G24" s="44">
        <f t="shared" si="3"/>
        <v>0</v>
      </c>
      <c r="H24" s="44">
        <f t="shared" si="3"/>
        <v>0</v>
      </c>
      <c r="I24" s="44">
        <f t="shared" si="3"/>
        <v>0</v>
      </c>
      <c r="J24" s="44">
        <f t="shared" si="3"/>
        <v>0</v>
      </c>
      <c r="K24" s="44">
        <f t="shared" si="3"/>
        <v>0</v>
      </c>
      <c r="L24" s="44">
        <f t="shared" si="3"/>
        <v>0</v>
      </c>
      <c r="M24" s="44">
        <f t="shared" si="3"/>
        <v>0</v>
      </c>
      <c r="N24" s="44">
        <f t="shared" si="3"/>
        <v>0</v>
      </c>
      <c r="O24" s="118"/>
    </row>
    <row r="25" spans="1:19" x14ac:dyDescent="0.2">
      <c r="C25" s="43">
        <f>+C22-'[1]C.2.3 B'!C34</f>
        <v>0</v>
      </c>
      <c r="D25" s="43">
        <f>+D22-'[1]C.2.3 B'!D34</f>
        <v>0</v>
      </c>
      <c r="E25" s="43">
        <f>+E22-'[1]C.2.3 B'!E34</f>
        <v>0</v>
      </c>
      <c r="F25" s="43">
        <f>+F22-'[1]C.2.3 B'!F34</f>
        <v>0</v>
      </c>
      <c r="G25" s="43">
        <f>+G22-'[1]C.2.3 B'!G34</f>
        <v>0</v>
      </c>
      <c r="H25" s="43">
        <f>+H22-'[1]C.2.3 B'!H34</f>
        <v>0</v>
      </c>
      <c r="I25" s="43">
        <f>+I22-'[1]C.2.3 B'!I34</f>
        <v>0</v>
      </c>
      <c r="J25" s="43">
        <f>+J22-'[1]C.2.3 B'!J34</f>
        <v>0</v>
      </c>
      <c r="K25" s="43">
        <f>+K22-'[1]C.2.3 B'!K34</f>
        <v>0</v>
      </c>
      <c r="L25" s="43">
        <f>+L22-'[1]C.2.3 B'!L34</f>
        <v>0</v>
      </c>
      <c r="M25" s="43">
        <f>+M22-'[1]C.2.3 B'!M34</f>
        <v>0</v>
      </c>
      <c r="N25" s="43">
        <f>+N22-'[1]C.2.3 B'!N34</f>
        <v>0</v>
      </c>
    </row>
    <row r="26" spans="1:19" x14ac:dyDescent="0.2">
      <c r="A26" s="42" t="s">
        <v>82</v>
      </c>
      <c r="B26" s="42" t="s">
        <v>128</v>
      </c>
      <c r="C26" s="45">
        <f>'012'!H18</f>
        <v>337006.07000000007</v>
      </c>
      <c r="D26" s="45">
        <f>'012'!I18</f>
        <v>248261.93</v>
      </c>
      <c r="E26" s="45">
        <f>'012'!J18</f>
        <v>245803.37</v>
      </c>
      <c r="F26" s="45">
        <f>'012'!K18</f>
        <v>258346.00000000003</v>
      </c>
      <c r="G26" s="45">
        <f>'012'!L18</f>
        <v>380082.30000000005</v>
      </c>
      <c r="H26" s="45">
        <f>'012'!M18</f>
        <v>92297.18</v>
      </c>
      <c r="I26" s="45">
        <f>'012'!N18</f>
        <v>215959</v>
      </c>
      <c r="J26" s="45">
        <f>'012'!O18</f>
        <v>215959</v>
      </c>
      <c r="K26" s="45">
        <f>'012'!P18</f>
        <v>215959</v>
      </c>
      <c r="L26" s="45">
        <f>'Taxes Other 25 Budget'!C$50</f>
        <v>251797.6408824088</v>
      </c>
      <c r="M26" s="45">
        <f>'Taxes Other 25 Budget'!D$50</f>
        <v>251797.64088240883</v>
      </c>
      <c r="N26" s="45">
        <f>'Taxes Other 25 Budget'!E$50</f>
        <v>251797.64088240883</v>
      </c>
      <c r="O26" s="121"/>
    </row>
    <row r="27" spans="1:19" x14ac:dyDescent="0.2">
      <c r="B27" s="42" t="s">
        <v>75</v>
      </c>
      <c r="C27" s="45">
        <f>+'012'!H$20</f>
        <v>48200</v>
      </c>
      <c r="D27" s="45">
        <f>+'012'!I$20</f>
        <v>40100</v>
      </c>
      <c r="E27" s="45">
        <f>+'012'!J$20</f>
        <v>44200</v>
      </c>
      <c r="F27" s="45">
        <f>+'012'!K$20</f>
        <v>44200</v>
      </c>
      <c r="G27" s="45">
        <f>+'012'!L$20</f>
        <v>44200</v>
      </c>
      <c r="H27" s="45">
        <f>+'012'!M$20</f>
        <v>44200</v>
      </c>
      <c r="I27" s="45">
        <f>+'012'!N21</f>
        <v>48200</v>
      </c>
      <c r="J27" s="45">
        <f>+'012'!O21</f>
        <v>48200</v>
      </c>
      <c r="K27" s="45">
        <f>+'012'!P21</f>
        <v>48200</v>
      </c>
      <c r="L27" s="45">
        <f>+'Taxes Other 25 Budget'!C$39</f>
        <v>46100</v>
      </c>
      <c r="M27" s="45">
        <f>+'Taxes Other 25 Budget'!D$39</f>
        <v>46100</v>
      </c>
      <c r="N27" s="45">
        <f>+'Taxes Other 25 Budget'!E$39</f>
        <v>46100</v>
      </c>
      <c r="O27" s="122"/>
    </row>
    <row r="28" spans="1:19" x14ac:dyDescent="0.2">
      <c r="B28" s="42" t="s">
        <v>81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121"/>
    </row>
    <row r="29" spans="1:19" x14ac:dyDescent="0.2">
      <c r="B29" s="49" t="s">
        <v>64</v>
      </c>
      <c r="C29" s="50">
        <f t="shared" ref="C29:N29" si="4">SUM(C26:C28)</f>
        <v>385206.07000000007</v>
      </c>
      <c r="D29" s="50">
        <f t="shared" si="4"/>
        <v>288361.93</v>
      </c>
      <c r="E29" s="50">
        <f t="shared" si="4"/>
        <v>290003.37</v>
      </c>
      <c r="F29" s="50">
        <f t="shared" si="4"/>
        <v>302546</v>
      </c>
      <c r="G29" s="50">
        <f t="shared" si="4"/>
        <v>424282.30000000005</v>
      </c>
      <c r="H29" s="50">
        <f t="shared" si="4"/>
        <v>136497.18</v>
      </c>
      <c r="I29" s="50">
        <f t="shared" si="4"/>
        <v>264159</v>
      </c>
      <c r="J29" s="50">
        <f t="shared" si="4"/>
        <v>264159</v>
      </c>
      <c r="K29" s="50">
        <f t="shared" si="4"/>
        <v>264159</v>
      </c>
      <c r="L29" s="50">
        <f t="shared" si="4"/>
        <v>297897.64088240883</v>
      </c>
      <c r="M29" s="50">
        <f t="shared" si="4"/>
        <v>297897.64088240883</v>
      </c>
      <c r="N29" s="50">
        <f t="shared" si="4"/>
        <v>297897.64088240883</v>
      </c>
    </row>
    <row r="30" spans="1:19" x14ac:dyDescent="0.2">
      <c r="B30" s="46" t="s">
        <v>63</v>
      </c>
      <c r="C30" s="45">
        <f>+'012'!H$18+'012'!H$21</f>
        <v>385206.07000000007</v>
      </c>
      <c r="D30" s="45">
        <f>+'012'!I$18+'012'!I$21</f>
        <v>288361.93</v>
      </c>
      <c r="E30" s="45">
        <f>+'012'!J$18+'012'!J$21</f>
        <v>290003.37</v>
      </c>
      <c r="F30" s="45">
        <f>+'012'!K$18+'012'!K$21</f>
        <v>302546</v>
      </c>
      <c r="G30" s="45">
        <f>+'012'!L$18+'012'!L$21</f>
        <v>424282.30000000005</v>
      </c>
      <c r="H30" s="45">
        <f>+'012'!M$18+'012'!M$21</f>
        <v>136497.18</v>
      </c>
      <c r="I30" s="45">
        <f>+'012'!N$18+'012'!N$21</f>
        <v>264159</v>
      </c>
      <c r="J30" s="45">
        <f>+'012'!O$18+'012'!O$21</f>
        <v>264159</v>
      </c>
      <c r="K30" s="45">
        <f>+'012'!P$18+'012'!P$21</f>
        <v>264159</v>
      </c>
      <c r="L30" s="119">
        <f>+'Taxes Other 25 Budget'!C50+'Taxes Other 25 Budget'!C39</f>
        <v>297897.64088240883</v>
      </c>
      <c r="M30" s="119">
        <f>+'Taxes Other 25 Budget'!D50+'Taxes Other 25 Budget'!D39</f>
        <v>297897.64088240883</v>
      </c>
      <c r="N30" s="119">
        <f>+'Taxes Other 25 Budget'!E50+'Taxes Other 25 Budget'!E39</f>
        <v>297897.64088240883</v>
      </c>
      <c r="O30" s="118"/>
    </row>
    <row r="31" spans="1:19" x14ac:dyDescent="0.2">
      <c r="B31" s="46" t="s">
        <v>62</v>
      </c>
      <c r="C31" s="44">
        <f t="shared" ref="C31:H31" si="5">C29-C30</f>
        <v>0</v>
      </c>
      <c r="D31" s="44">
        <f t="shared" si="5"/>
        <v>0</v>
      </c>
      <c r="E31" s="44">
        <f t="shared" si="5"/>
        <v>0</v>
      </c>
      <c r="F31" s="44">
        <f t="shared" si="5"/>
        <v>0</v>
      </c>
      <c r="G31" s="44">
        <f t="shared" si="5"/>
        <v>0</v>
      </c>
      <c r="H31" s="44">
        <f t="shared" si="5"/>
        <v>0</v>
      </c>
      <c r="I31" s="44">
        <f t="shared" ref="I31:N31" si="6">I29-I30</f>
        <v>0</v>
      </c>
      <c r="J31" s="44">
        <f t="shared" si="6"/>
        <v>0</v>
      </c>
      <c r="K31" s="44">
        <f t="shared" si="6"/>
        <v>0</v>
      </c>
      <c r="L31" s="44">
        <f t="shared" si="6"/>
        <v>0</v>
      </c>
      <c r="M31" s="44">
        <f t="shared" si="6"/>
        <v>0</v>
      </c>
      <c r="N31" s="44">
        <f t="shared" si="6"/>
        <v>0</v>
      </c>
      <c r="O31" s="118"/>
    </row>
    <row r="32" spans="1:19" x14ac:dyDescent="0.2">
      <c r="I32" s="119"/>
      <c r="J32" s="119"/>
      <c r="K32" s="119"/>
      <c r="L32" s="119"/>
      <c r="M32" s="119"/>
      <c r="N32" s="119"/>
    </row>
    <row r="34" spans="1:18" x14ac:dyDescent="0.2">
      <c r="A34" s="42" t="s">
        <v>80</v>
      </c>
      <c r="B34" s="42" t="s">
        <v>128</v>
      </c>
      <c r="C34" s="56">
        <f>+'091'!H18</f>
        <v>42796.54</v>
      </c>
      <c r="D34" s="56">
        <f>+'091'!I18</f>
        <v>39217.69</v>
      </c>
      <c r="E34" s="56">
        <f>+'091'!J18</f>
        <v>35830.430000000008</v>
      </c>
      <c r="F34" s="56">
        <f>+'091'!K18</f>
        <v>47291.969999999994</v>
      </c>
      <c r="G34" s="56">
        <f>+'091'!L18</f>
        <v>41414.239999999998</v>
      </c>
      <c r="H34" s="56">
        <f>+'091'!M18</f>
        <v>35317.339999999997</v>
      </c>
      <c r="I34" s="56">
        <f>+'091'!N18</f>
        <v>12230</v>
      </c>
      <c r="J34" s="56">
        <f>+'091'!O18</f>
        <v>12230</v>
      </c>
      <c r="K34" s="56">
        <f>+'091'!P18</f>
        <v>12230</v>
      </c>
      <c r="L34" s="56">
        <f>+'Taxes Other 25 Budget'!C21</f>
        <v>15897.896170892544</v>
      </c>
      <c r="M34" s="56">
        <f>+'Taxes Other 25 Budget'!D21</f>
        <v>15897.896170892545</v>
      </c>
      <c r="N34" s="56">
        <f>+'Taxes Other 25 Budget'!E21</f>
        <v>15897.896170892544</v>
      </c>
      <c r="O34" s="121"/>
    </row>
    <row r="35" spans="1:18" x14ac:dyDescent="0.2">
      <c r="B35" s="42" t="s">
        <v>76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44">
        <v>0</v>
      </c>
      <c r="M35" s="44">
        <v>0</v>
      </c>
      <c r="N35" s="44">
        <v>0</v>
      </c>
      <c r="O35" s="121"/>
    </row>
    <row r="36" spans="1:18" x14ac:dyDescent="0.2">
      <c r="B36" s="42" t="s">
        <v>75</v>
      </c>
      <c r="C36" s="56">
        <f>+'091'!H$20</f>
        <v>100</v>
      </c>
      <c r="D36" s="56">
        <f>+'091'!I$20</f>
        <v>100</v>
      </c>
      <c r="E36" s="56">
        <f>+'091'!J$20</f>
        <v>100</v>
      </c>
      <c r="F36" s="56">
        <f>+'091'!K$20</f>
        <v>100</v>
      </c>
      <c r="G36" s="56">
        <f>+'091'!L$20</f>
        <v>100</v>
      </c>
      <c r="H36" s="56">
        <f>+'091'!M$20</f>
        <v>100</v>
      </c>
      <c r="I36" s="56">
        <f>+'091'!N$20</f>
        <v>100</v>
      </c>
      <c r="J36" s="56">
        <f>+'091'!O$20</f>
        <v>100</v>
      </c>
      <c r="K36" s="56">
        <f>+'091'!P$20</f>
        <v>100</v>
      </c>
      <c r="L36" s="57">
        <v>0</v>
      </c>
      <c r="M36" s="57">
        <v>0</v>
      </c>
      <c r="N36" s="57">
        <v>0</v>
      </c>
    </row>
    <row r="37" spans="1:18" x14ac:dyDescent="0.2">
      <c r="B37" s="42" t="s">
        <v>79</v>
      </c>
      <c r="C37" s="57">
        <f>0</f>
        <v>0</v>
      </c>
      <c r="D37" s="57">
        <f>0</f>
        <v>0</v>
      </c>
      <c r="E37" s="57">
        <f>0</f>
        <v>0</v>
      </c>
      <c r="F37" s="57">
        <f>0</f>
        <v>0</v>
      </c>
      <c r="G37" s="57">
        <f>0</f>
        <v>0</v>
      </c>
      <c r="H37" s="57">
        <f>0</f>
        <v>0</v>
      </c>
      <c r="I37" s="57">
        <f>0</f>
        <v>0</v>
      </c>
      <c r="J37" s="57">
        <f>0</f>
        <v>0</v>
      </c>
      <c r="K37" s="57">
        <f>0</f>
        <v>0</v>
      </c>
      <c r="L37" s="57">
        <f>0</f>
        <v>0</v>
      </c>
      <c r="M37" s="57">
        <f>0</f>
        <v>0</v>
      </c>
      <c r="N37" s="57">
        <f>0</f>
        <v>0</v>
      </c>
    </row>
    <row r="38" spans="1:18" x14ac:dyDescent="0.2">
      <c r="B38" s="42" t="s">
        <v>78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121"/>
    </row>
    <row r="39" spans="1:18" x14ac:dyDescent="0.2">
      <c r="B39" s="42" t="s">
        <v>67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121"/>
      <c r="P39" s="115"/>
      <c r="R39" s="51"/>
    </row>
    <row r="40" spans="1:18" x14ac:dyDescent="0.2">
      <c r="B40" s="49" t="s">
        <v>64</v>
      </c>
      <c r="C40" s="50">
        <f t="shared" ref="C40:N40" si="7">SUM(C34:C38)</f>
        <v>42896.54</v>
      </c>
      <c r="D40" s="50">
        <f t="shared" si="7"/>
        <v>39317.69</v>
      </c>
      <c r="E40" s="50">
        <f t="shared" si="7"/>
        <v>35930.430000000008</v>
      </c>
      <c r="F40" s="50">
        <f t="shared" si="7"/>
        <v>47391.969999999994</v>
      </c>
      <c r="G40" s="50">
        <f t="shared" si="7"/>
        <v>41514.239999999998</v>
      </c>
      <c r="H40" s="50">
        <f t="shared" si="7"/>
        <v>35417.339999999997</v>
      </c>
      <c r="I40" s="50">
        <f t="shared" si="7"/>
        <v>12330</v>
      </c>
      <c r="J40" s="50">
        <f t="shared" si="7"/>
        <v>12330</v>
      </c>
      <c r="K40" s="50">
        <f t="shared" si="7"/>
        <v>12330</v>
      </c>
      <c r="L40" s="50">
        <f t="shared" si="7"/>
        <v>15897.896170892544</v>
      </c>
      <c r="M40" s="50">
        <f t="shared" si="7"/>
        <v>15897.896170892545</v>
      </c>
      <c r="N40" s="50">
        <f t="shared" si="7"/>
        <v>15897.896170892544</v>
      </c>
      <c r="O40" s="131"/>
    </row>
    <row r="41" spans="1:18" x14ac:dyDescent="0.2">
      <c r="B41" s="46" t="s">
        <v>63</v>
      </c>
      <c r="C41" s="45">
        <f>+'091'!H$18+'091'!H$21</f>
        <v>42896.54</v>
      </c>
      <c r="D41" s="45">
        <f>+'091'!I$18+'091'!I$21</f>
        <v>39317.69</v>
      </c>
      <c r="E41" s="45">
        <f>+'091'!J$18+'091'!J$21</f>
        <v>35930.430000000008</v>
      </c>
      <c r="F41" s="45">
        <f>+'091'!K$18+'091'!K$21</f>
        <v>47391.969999999994</v>
      </c>
      <c r="G41" s="45">
        <f>+'091'!L$18+'091'!L$21</f>
        <v>41514.239999999998</v>
      </c>
      <c r="H41" s="45">
        <f>+'091'!M$18+'091'!M$21</f>
        <v>35417.339999999997</v>
      </c>
      <c r="I41" s="45">
        <f>+'091'!N$18+'091'!N$21</f>
        <v>12330</v>
      </c>
      <c r="J41" s="45">
        <f>+'091'!O$18+'091'!O$21</f>
        <v>12330</v>
      </c>
      <c r="K41" s="45">
        <f>+'091'!P$18+'091'!P$21</f>
        <v>12330</v>
      </c>
      <c r="L41" s="45">
        <f>+'Taxes Other 25 Budget'!C21</f>
        <v>15897.896170892544</v>
      </c>
      <c r="M41" s="45">
        <f>+'Taxes Other 25 Budget'!D21</f>
        <v>15897.896170892545</v>
      </c>
      <c r="N41" s="45">
        <f>+'Taxes Other 25 Budget'!E21</f>
        <v>15897.896170892544</v>
      </c>
    </row>
    <row r="42" spans="1:18" x14ac:dyDescent="0.2">
      <c r="B42" s="46" t="s">
        <v>62</v>
      </c>
      <c r="C42" s="44">
        <f t="shared" ref="C42:H42" si="8">C40-C41</f>
        <v>0</v>
      </c>
      <c r="D42" s="44">
        <f t="shared" si="8"/>
        <v>0</v>
      </c>
      <c r="E42" s="44">
        <f t="shared" si="8"/>
        <v>0</v>
      </c>
      <c r="F42" s="44">
        <f t="shared" si="8"/>
        <v>0</v>
      </c>
      <c r="G42" s="44">
        <f t="shared" si="8"/>
        <v>0</v>
      </c>
      <c r="H42" s="44">
        <f t="shared" si="8"/>
        <v>0</v>
      </c>
      <c r="I42" s="44">
        <f t="shared" ref="I42:L42" si="9">I40-I41</f>
        <v>0</v>
      </c>
      <c r="J42" s="44">
        <f t="shared" si="9"/>
        <v>0</v>
      </c>
      <c r="K42" s="44">
        <f t="shared" si="9"/>
        <v>0</v>
      </c>
      <c r="L42" s="44">
        <f t="shared" si="9"/>
        <v>0</v>
      </c>
      <c r="M42" s="44">
        <f t="shared" ref="M42:N42" si="10">M40-M41</f>
        <v>0</v>
      </c>
      <c r="N42" s="44">
        <f t="shared" si="10"/>
        <v>0</v>
      </c>
    </row>
    <row r="43" spans="1:18" x14ac:dyDescent="0.2">
      <c r="B43" s="46"/>
      <c r="C43" s="44"/>
      <c r="D43" s="44"/>
      <c r="E43" s="44"/>
      <c r="F43" s="44"/>
      <c r="G43" s="44"/>
      <c r="H43" s="44"/>
      <c r="I43" s="43"/>
      <c r="K43" s="118" t="s">
        <v>122</v>
      </c>
      <c r="L43" s="119">
        <f>+L40*$P$39</f>
        <v>0</v>
      </c>
      <c r="M43" s="119">
        <f>+M40*$P$39</f>
        <v>0</v>
      </c>
      <c r="N43" s="119">
        <f>+N40*$P$39</f>
        <v>0</v>
      </c>
    </row>
    <row r="44" spans="1:18" x14ac:dyDescent="0.2">
      <c r="B44" s="46"/>
      <c r="C44" s="44"/>
      <c r="D44" s="44"/>
      <c r="E44" s="44"/>
      <c r="F44" s="44"/>
      <c r="G44" s="44"/>
      <c r="H44" s="44"/>
      <c r="I44" s="43"/>
      <c r="K44" s="118" t="s">
        <v>123</v>
      </c>
      <c r="L44" s="43">
        <f>+L13</f>
        <v>7842.4321811012924</v>
      </c>
      <c r="M44" s="43">
        <f>+M13</f>
        <v>7842.4321811012933</v>
      </c>
      <c r="N44" s="43">
        <f>+N13</f>
        <v>7842.4321811012924</v>
      </c>
    </row>
    <row r="45" spans="1:18" x14ac:dyDescent="0.2">
      <c r="C45" s="45"/>
      <c r="D45" s="45"/>
      <c r="E45" s="45"/>
      <c r="F45" s="45"/>
      <c r="G45" s="45"/>
      <c r="H45" s="45"/>
      <c r="I45" s="45"/>
      <c r="J45" s="45"/>
      <c r="K45" s="67" t="s">
        <v>124</v>
      </c>
      <c r="L45" s="117">
        <f>+L43-L44</f>
        <v>-7842.4321811012924</v>
      </c>
      <c r="M45" s="117">
        <f>+M43-M44</f>
        <v>-7842.4321811012933</v>
      </c>
      <c r="N45" s="117">
        <f>+N43-N44</f>
        <v>-7842.4321811012924</v>
      </c>
    </row>
    <row r="46" spans="1:18" x14ac:dyDescent="0.2">
      <c r="B46" s="49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7"/>
      <c r="Q46" s="43"/>
    </row>
    <row r="47" spans="1:18" x14ac:dyDescent="0.2">
      <c r="B47" s="46" t="s">
        <v>63</v>
      </c>
      <c r="C47" s="45">
        <f>+'009'!H$35</f>
        <v>1239429.0699999998</v>
      </c>
      <c r="D47" s="45">
        <f>+'009'!I$35</f>
        <v>220307.81</v>
      </c>
      <c r="E47" s="45">
        <f>+'009'!J$35</f>
        <v>1220104.99</v>
      </c>
      <c r="F47" s="45">
        <f>+'009'!K$35</f>
        <v>1279448.0399999998</v>
      </c>
      <c r="G47" s="45">
        <f>+'009'!L$35</f>
        <v>1279090.74</v>
      </c>
      <c r="H47" s="45">
        <f>+'009'!M$35</f>
        <v>1206164.26</v>
      </c>
      <c r="I47" s="45">
        <f>+'009'!N$35</f>
        <v>1287683.79</v>
      </c>
      <c r="J47" s="45">
        <f>+'009'!O$35</f>
        <v>1213711.78</v>
      </c>
      <c r="K47" s="45">
        <f>+'009'!P$35</f>
        <v>1213595.79</v>
      </c>
      <c r="L47" s="45">
        <f>+'Taxes Other 25 Budget'!C16</f>
        <v>886589.71183323627</v>
      </c>
      <c r="M47" s="45">
        <f>+'Taxes Other 25 Budget'!D16</f>
        <v>909092.1118332363</v>
      </c>
      <c r="N47" s="45">
        <f>+'Taxes Other 25 Budget'!E16</f>
        <v>886976.71183323627</v>
      </c>
    </row>
    <row r="48" spans="1:18" x14ac:dyDescent="0.2">
      <c r="B48" s="46" t="s">
        <v>62</v>
      </c>
      <c r="C48" s="44">
        <f t="shared" ref="C48:N48" si="11">C14-C47</f>
        <v>0</v>
      </c>
      <c r="D48" s="44">
        <f t="shared" si="11"/>
        <v>0</v>
      </c>
      <c r="E48" s="44">
        <f t="shared" si="11"/>
        <v>0</v>
      </c>
      <c r="F48" s="44">
        <f t="shared" si="11"/>
        <v>0</v>
      </c>
      <c r="G48" s="44">
        <f t="shared" si="11"/>
        <v>0</v>
      </c>
      <c r="H48" s="44">
        <f t="shared" si="11"/>
        <v>0</v>
      </c>
      <c r="I48" s="44">
        <f t="shared" si="11"/>
        <v>0</v>
      </c>
      <c r="J48" s="44">
        <f t="shared" si="11"/>
        <v>0</v>
      </c>
      <c r="K48" s="44">
        <f t="shared" si="11"/>
        <v>0</v>
      </c>
      <c r="L48" s="44">
        <f t="shared" si="11"/>
        <v>0</v>
      </c>
      <c r="M48" s="44">
        <f t="shared" si="11"/>
        <v>0</v>
      </c>
      <c r="N48" s="44">
        <f t="shared" si="11"/>
        <v>0</v>
      </c>
    </row>
    <row r="49" spans="3:15" x14ac:dyDescent="0.2">
      <c r="I49" s="44"/>
      <c r="J49" s="44"/>
      <c r="K49" s="44"/>
      <c r="L49" s="44"/>
      <c r="M49" s="44"/>
      <c r="N49" s="44"/>
    </row>
    <row r="51" spans="3:15" x14ac:dyDescent="0.2"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131"/>
    </row>
    <row r="52" spans="3:15" x14ac:dyDescent="0.2"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131"/>
    </row>
    <row r="53" spans="3:15" x14ac:dyDescent="0.2">
      <c r="C53" s="43"/>
      <c r="J53" s="43"/>
      <c r="K53" s="43"/>
      <c r="L53" s="43"/>
      <c r="M53" s="43"/>
      <c r="N53" s="43"/>
      <c r="O53" s="131"/>
    </row>
    <row r="54" spans="3:15" x14ac:dyDescent="0.2">
      <c r="J54" s="43"/>
      <c r="K54" s="43"/>
      <c r="L54" s="43"/>
      <c r="M54" s="43"/>
      <c r="N54" s="43"/>
    </row>
    <row r="55" spans="3:15" x14ac:dyDescent="0.2">
      <c r="H55" s="44"/>
      <c r="I55" s="133"/>
      <c r="J55" s="133"/>
      <c r="K55" s="133"/>
      <c r="L55" s="133"/>
      <c r="M55" s="133"/>
      <c r="N55" s="133"/>
    </row>
    <row r="56" spans="3:15" x14ac:dyDescent="0.2">
      <c r="C56" s="43"/>
      <c r="D56" s="43"/>
      <c r="E56" s="43"/>
      <c r="F56" s="43"/>
      <c r="G56" s="43"/>
      <c r="H56" s="44"/>
      <c r="I56" s="44"/>
      <c r="J56" s="44"/>
      <c r="K56" s="44"/>
      <c r="L56" s="44"/>
      <c r="M56" s="44"/>
      <c r="N56" s="44"/>
      <c r="O56" s="134"/>
    </row>
    <row r="57" spans="3:15" x14ac:dyDescent="0.2">
      <c r="H57" s="44"/>
      <c r="I57" s="44"/>
      <c r="J57" s="44"/>
      <c r="K57" s="44"/>
      <c r="L57" s="44"/>
      <c r="M57" s="44"/>
      <c r="N57" s="44"/>
    </row>
    <row r="58" spans="3:15" x14ac:dyDescent="0.2">
      <c r="H58" s="44"/>
      <c r="I58" s="44"/>
      <c r="J58" s="44"/>
      <c r="K58" s="44"/>
      <c r="L58" s="44"/>
      <c r="M58" s="44"/>
      <c r="N58" s="44"/>
    </row>
    <row r="59" spans="3:15" x14ac:dyDescent="0.2">
      <c r="H59" s="44"/>
    </row>
    <row r="61" spans="3:15" x14ac:dyDescent="0.2">
      <c r="I61" s="44"/>
      <c r="J61" s="44"/>
      <c r="K61" s="44"/>
      <c r="L61" s="44"/>
      <c r="M61" s="44"/>
      <c r="N61" s="44"/>
      <c r="O61" s="135"/>
    </row>
    <row r="62" spans="3:15" x14ac:dyDescent="0.2">
      <c r="I62" s="44"/>
      <c r="J62" s="44"/>
      <c r="K62" s="44"/>
      <c r="L62" s="44"/>
      <c r="M62" s="44"/>
      <c r="N62" s="44"/>
      <c r="O62" s="135"/>
    </row>
    <row r="63" spans="3:15" x14ac:dyDescent="0.2">
      <c r="I63" s="44"/>
      <c r="J63" s="44"/>
      <c r="K63" s="44"/>
      <c r="L63" s="44"/>
      <c r="M63" s="44"/>
      <c r="N63" s="44"/>
      <c r="O63" s="135"/>
    </row>
    <row r="64" spans="3:15" x14ac:dyDescent="0.2">
      <c r="I64" s="44"/>
      <c r="J64" s="44"/>
      <c r="K64" s="44"/>
      <c r="L64" s="44"/>
      <c r="M64" s="44"/>
      <c r="N64" s="44"/>
      <c r="O64" s="135"/>
    </row>
    <row r="65" spans="9:15" x14ac:dyDescent="0.2">
      <c r="I65" s="44"/>
      <c r="J65" s="44"/>
      <c r="K65" s="44"/>
      <c r="L65" s="44"/>
      <c r="M65" s="44"/>
      <c r="N65" s="44"/>
      <c r="O65" s="135"/>
    </row>
    <row r="69" spans="9:15" x14ac:dyDescent="0.2">
      <c r="J69" s="43"/>
    </row>
    <row r="70" spans="9:15" x14ac:dyDescent="0.2">
      <c r="J70" s="43"/>
    </row>
    <row r="71" spans="9:15" x14ac:dyDescent="0.2">
      <c r="J71" s="43"/>
    </row>
    <row r="72" spans="9:15" x14ac:dyDescent="0.2">
      <c r="J72" s="43"/>
    </row>
  </sheetData>
  <mergeCells count="2">
    <mergeCell ref="C1:H1"/>
    <mergeCell ref="I1:N1"/>
  </mergeCells>
  <pageMargins left="1.02" right="0.34" top="0.55000000000000004" bottom="0.59" header="0.3" footer="0.19"/>
  <pageSetup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1F40-5B95-4676-8818-93C140C418B3}">
  <sheetPr>
    <pageSetUpPr fitToPage="1"/>
  </sheetPr>
  <dimension ref="A1:V69"/>
  <sheetViews>
    <sheetView tabSelected="1" showOutlineSymbols="0" workbookViewId="0">
      <selection activeCell="H24" sqref="H24"/>
    </sheetView>
  </sheetViews>
  <sheetFormatPr defaultRowHeight="12.75" x14ac:dyDescent="0.2"/>
  <cols>
    <col min="1" max="1" width="6" style="42" bestFit="1" customWidth="1"/>
    <col min="2" max="2" width="42.28515625" style="42" customWidth="1"/>
    <col min="3" max="3" width="13.5703125" style="42" bestFit="1" customWidth="1"/>
    <col min="4" max="4" width="11.7109375" style="42" customWidth="1"/>
    <col min="5" max="9" width="11.7109375" style="42" bestFit="1" customWidth="1"/>
    <col min="10" max="11" width="12.42578125" style="42" bestFit="1" customWidth="1"/>
    <col min="12" max="12" width="12.5703125" style="42" customWidth="1"/>
    <col min="13" max="14" width="12.42578125" style="42" bestFit="1" customWidth="1"/>
    <col min="15" max="15" width="9.5703125" style="42" bestFit="1" customWidth="1"/>
    <col min="16" max="16" width="10.85546875" style="42" customWidth="1"/>
    <col min="17" max="17" width="3.42578125" style="42" customWidth="1"/>
    <col min="18" max="16384" width="9.140625" style="42"/>
  </cols>
  <sheetData>
    <row r="1" spans="1:22" x14ac:dyDescent="0.2">
      <c r="C1" s="148" t="s">
        <v>127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61"/>
      <c r="P1" s="55"/>
    </row>
    <row r="2" spans="1:22" x14ac:dyDescent="0.2">
      <c r="C2" s="60">
        <v>2025</v>
      </c>
      <c r="D2" s="60">
        <v>2025</v>
      </c>
      <c r="E2" s="60">
        <v>2025</v>
      </c>
      <c r="F2" s="60">
        <v>2025</v>
      </c>
      <c r="G2" s="60">
        <v>2025</v>
      </c>
      <c r="H2" s="60">
        <v>2025</v>
      </c>
      <c r="I2" s="60">
        <v>2025</v>
      </c>
      <c r="J2" s="60">
        <v>2025</v>
      </c>
      <c r="K2" s="60">
        <v>2025</v>
      </c>
      <c r="L2" s="60">
        <v>2026</v>
      </c>
      <c r="M2" s="60">
        <v>2026</v>
      </c>
      <c r="N2" s="60">
        <v>2026</v>
      </c>
      <c r="O2" s="141" t="s">
        <v>131</v>
      </c>
      <c r="P2" s="123"/>
    </row>
    <row r="3" spans="1:22" x14ac:dyDescent="0.2">
      <c r="C3" s="59" t="s">
        <v>22</v>
      </c>
      <c r="D3" s="59" t="s">
        <v>11</v>
      </c>
      <c r="E3" s="59" t="s">
        <v>23</v>
      </c>
      <c r="F3" s="59" t="s">
        <v>13</v>
      </c>
      <c r="G3" s="59" t="s">
        <v>14</v>
      </c>
      <c r="H3" s="59" t="s">
        <v>15</v>
      </c>
      <c r="I3" s="59" t="s">
        <v>16</v>
      </c>
      <c r="J3" s="59" t="s">
        <v>17</v>
      </c>
      <c r="K3" s="59" t="s">
        <v>18</v>
      </c>
      <c r="L3" s="59" t="s">
        <v>19</v>
      </c>
      <c r="M3" s="59" t="s">
        <v>20</v>
      </c>
      <c r="N3" s="59" t="s">
        <v>21</v>
      </c>
      <c r="O3" s="142">
        <v>3.5000000000000003E-2</v>
      </c>
    </row>
    <row r="5" spans="1:22" x14ac:dyDescent="0.2">
      <c r="A5" s="42" t="s">
        <v>77</v>
      </c>
      <c r="B5" s="42" t="s">
        <v>128</v>
      </c>
      <c r="C5" s="45">
        <f>+'Taxes Other 25 Budget'!I15</f>
        <v>36713.451889204982</v>
      </c>
      <c r="D5" s="45">
        <f>+'Taxes Other 25 Budget'!J15</f>
        <v>36713.451889204982</v>
      </c>
      <c r="E5" s="45">
        <f>+'Taxes Other 25 Budget'!K15</f>
        <v>36713.451889204982</v>
      </c>
      <c r="F5" s="45">
        <f>+'Taxes Other 25 Budget'!L15</f>
        <v>36713.451889204982</v>
      </c>
      <c r="G5" s="45">
        <f>+'Taxes Other 25 Budget'!M15</f>
        <v>36713.451889204982</v>
      </c>
      <c r="H5" s="45">
        <f>+'Taxes Other 25 Budget'!N15</f>
        <v>36713.451889204982</v>
      </c>
      <c r="I5" s="45">
        <f>'Taxes Other 25 Budget'!C15*(1+$O$3)</f>
        <v>37998.422705327153</v>
      </c>
      <c r="J5" s="45">
        <f>'Taxes Other 25 Budget'!D15*(1+$O$3)</f>
        <v>37998.422705327153</v>
      </c>
      <c r="K5" s="45">
        <f>'Taxes Other 25 Budget'!E15*(1+$O$3)</f>
        <v>37998.422705327153</v>
      </c>
      <c r="L5" s="45">
        <f>'Taxes Other 25 Budget'!F15*(1+$O$3)</f>
        <v>37998.422705327153</v>
      </c>
      <c r="M5" s="45">
        <f>'Taxes Other 25 Budget'!G15*(1+$O$3)</f>
        <v>37998.422705327153</v>
      </c>
      <c r="N5" s="45">
        <f>'Taxes Other 25 Budget'!H15*(1+$O$3)</f>
        <v>37998.422705327153</v>
      </c>
      <c r="O5" s="121"/>
      <c r="P5" s="47"/>
    </row>
    <row r="6" spans="1:22" x14ac:dyDescent="0.2">
      <c r="B6" s="42" t="s">
        <v>76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122"/>
      <c r="P6" s="47"/>
    </row>
    <row r="7" spans="1:22" x14ac:dyDescent="0.2">
      <c r="B7" s="42" t="s">
        <v>75</v>
      </c>
      <c r="C7" s="150" t="s">
        <v>129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22" x14ac:dyDescent="0.2">
      <c r="B8" s="42" t="s">
        <v>74</v>
      </c>
      <c r="C8" s="45">
        <f>+'Taxes Other 25 Budget'!I8</f>
        <v>25000</v>
      </c>
      <c r="D8" s="45">
        <f>+'Taxes Other 25 Budget'!J8</f>
        <v>5810</v>
      </c>
      <c r="E8" s="45">
        <f>+'Taxes Other 25 Budget'!K8</f>
        <v>5810</v>
      </c>
      <c r="F8" s="45">
        <f>+'Taxes Other 25 Budget'!L8</f>
        <v>80000</v>
      </c>
      <c r="G8" s="45">
        <f>+'Taxes Other 25 Budget'!M8</f>
        <v>5810</v>
      </c>
      <c r="H8" s="45">
        <f>+'Taxes Other 25 Budget'!N8</f>
        <v>5810</v>
      </c>
      <c r="I8" s="45">
        <f>'Taxes Other 25 Budget'!C8</f>
        <v>5810</v>
      </c>
      <c r="J8" s="45">
        <f>'Taxes Other 25 Budget'!D8</f>
        <v>5810</v>
      </c>
      <c r="K8" s="45">
        <f>'Taxes Other 25 Budget'!E8</f>
        <v>5810</v>
      </c>
      <c r="L8" s="45">
        <f>'Taxes Other 25 Budget'!F8</f>
        <v>5810</v>
      </c>
      <c r="M8" s="45">
        <f>'Taxes Other 25 Budget'!G8</f>
        <v>5810</v>
      </c>
      <c r="N8" s="45">
        <f>'Taxes Other 25 Budget'!H8</f>
        <v>75500</v>
      </c>
    </row>
    <row r="9" spans="1:22" x14ac:dyDescent="0.2">
      <c r="B9" s="42" t="s">
        <v>73</v>
      </c>
      <c r="C9" s="45">
        <f>SUM('Taxes Other 25 Budget'!I6)</f>
        <v>91</v>
      </c>
      <c r="D9" s="45">
        <f>SUM('Taxes Other 25 Budget'!J6)</f>
        <v>50</v>
      </c>
      <c r="E9" s="45">
        <f>SUM('Taxes Other 25 Budget'!K6)</f>
        <v>0</v>
      </c>
      <c r="F9" s="45">
        <f>SUM('Taxes Other 25 Budget'!L6)</f>
        <v>0</v>
      </c>
      <c r="G9" s="45">
        <f>SUM('Taxes Other 25 Budget'!M6)</f>
        <v>218</v>
      </c>
      <c r="H9" s="45">
        <f>SUM('Taxes Other 25 Budget'!N6)</f>
        <v>102</v>
      </c>
      <c r="I9" s="45">
        <f>SUM('Taxes Other 25 Budget'!C6)</f>
        <v>0</v>
      </c>
      <c r="J9" s="45">
        <f>SUM('Taxes Other 25 Budget'!D6)</f>
        <v>80</v>
      </c>
      <c r="K9" s="45">
        <f>SUM('Taxes Other 25 Budget'!E6)</f>
        <v>387</v>
      </c>
      <c r="L9" s="45">
        <f>SUM('Taxes Other 25 Budget'!F6)</f>
        <v>87</v>
      </c>
      <c r="M9" s="45">
        <f>SUM('Taxes Other 25 Budget'!G6)</f>
        <v>0</v>
      </c>
      <c r="N9" s="45">
        <f>SUM('Taxes Other 25 Budget'!H6)</f>
        <v>87</v>
      </c>
    </row>
    <row r="10" spans="1:22" x14ac:dyDescent="0.2">
      <c r="B10" s="42" t="s">
        <v>72</v>
      </c>
      <c r="C10" s="150" t="s">
        <v>129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55"/>
      <c r="V10" s="54"/>
    </row>
    <row r="11" spans="1:22" x14ac:dyDescent="0.2">
      <c r="B11" s="42" t="s">
        <v>71</v>
      </c>
      <c r="C11" s="45">
        <f>+'Taxes Other 25 Budget'!I10</f>
        <v>10989.074128119682</v>
      </c>
      <c r="D11" s="45">
        <f>+'Taxes Other 25 Budget'!J10</f>
        <v>10989.074128119682</v>
      </c>
      <c r="E11" s="45">
        <f>+'Taxes Other 25 Budget'!K10</f>
        <v>10989.074128119682</v>
      </c>
      <c r="F11" s="45">
        <f>+'Taxes Other 25 Budget'!L10</f>
        <v>10989.074128119682</v>
      </c>
      <c r="G11" s="45">
        <f>+'Taxes Other 25 Budget'!M10</f>
        <v>10989.074128119682</v>
      </c>
      <c r="H11" s="45">
        <f>+'Taxes Other 25 Budget'!N10</f>
        <v>10989.074128119682</v>
      </c>
      <c r="I11" s="45">
        <f>+'Taxes Other 25 Budget'!C10</f>
        <v>10843.474128119682</v>
      </c>
      <c r="J11" s="45">
        <f>+'Taxes Other 25 Budget'!D10</f>
        <v>10843.474128119682</v>
      </c>
      <c r="K11" s="45">
        <f>+'Taxes Other 25 Budget'!E10</f>
        <v>10843.474128119682</v>
      </c>
      <c r="L11" s="45">
        <f>+'Taxes Other 25 Budget'!F10</f>
        <v>10989.074128119682</v>
      </c>
      <c r="M11" s="45">
        <f>+'Taxes Other 25 Budget'!G10</f>
        <v>10989.074128119682</v>
      </c>
      <c r="N11" s="45">
        <f>+'Taxes Other 25 Budget'!H10</f>
        <v>10989.074128119682</v>
      </c>
      <c r="O11" s="53"/>
      <c r="P11" s="115"/>
      <c r="R11" s="51"/>
    </row>
    <row r="12" spans="1:22" x14ac:dyDescent="0.2">
      <c r="B12" s="42" t="s">
        <v>69</v>
      </c>
      <c r="C12" s="45">
        <f>+'Taxes Other 25 Budget'!I11</f>
        <v>16439.713634810283</v>
      </c>
      <c r="D12" s="45">
        <f>+'Taxes Other 25 Budget'!J11</f>
        <v>16439.713634810283</v>
      </c>
      <c r="E12" s="45">
        <f>+'Taxes Other 25 Budget'!K11</f>
        <v>16439.713634810283</v>
      </c>
      <c r="F12" s="45">
        <f>+'Taxes Other 25 Budget'!L11</f>
        <v>16439.713634810283</v>
      </c>
      <c r="G12" s="45">
        <f>+'Taxes Other 25 Budget'!M11</f>
        <v>16439.713634810283</v>
      </c>
      <c r="H12" s="45">
        <f>+'Taxes Other 25 Budget'!N11</f>
        <v>16439.713634810283</v>
      </c>
      <c r="I12" s="45">
        <f>+'Taxes Other 25 Budget'!C11</f>
        <v>16170.353634810284</v>
      </c>
      <c r="J12" s="45">
        <f>+'Taxes Other 25 Budget'!D11</f>
        <v>38592.753634810288</v>
      </c>
      <c r="K12" s="45">
        <f>+'Taxes Other 25 Budget'!E11</f>
        <v>16170.353634810283</v>
      </c>
      <c r="L12" s="45">
        <f>+'Taxes Other 25 Budget'!F11</f>
        <v>16439.713634810283</v>
      </c>
      <c r="M12" s="45">
        <f>+'Taxes Other 25 Budget'!G11</f>
        <v>16439.713634810283</v>
      </c>
      <c r="N12" s="45">
        <f>+'Taxes Other 25 Budget'!H11</f>
        <v>16439.713634810283</v>
      </c>
      <c r="O12" s="53"/>
      <c r="P12" s="115"/>
      <c r="R12" s="51"/>
    </row>
    <row r="13" spans="1:22" x14ac:dyDescent="0.2">
      <c r="B13" s="42" t="s">
        <v>67</v>
      </c>
      <c r="C13" s="45">
        <f>+'Taxes Other 25 Budget'!I7</f>
        <v>7842.4321811012924</v>
      </c>
      <c r="D13" s="45">
        <f>+'Taxes Other 25 Budget'!J7</f>
        <v>7842.4321811012915</v>
      </c>
      <c r="E13" s="45">
        <f>+'Taxes Other 25 Budget'!K7</f>
        <v>7842.4321811012915</v>
      </c>
      <c r="F13" s="45">
        <f>+'Taxes Other 25 Budget'!L7</f>
        <v>7842.4321811012924</v>
      </c>
      <c r="G13" s="45">
        <f>+'Taxes Other 25 Budget'!M7</f>
        <v>7842.4321811012915</v>
      </c>
      <c r="H13" s="45">
        <f>+'Taxes Other 25 Budget'!N7</f>
        <v>7842.4321811012924</v>
      </c>
      <c r="I13" s="45">
        <f>+'Taxes Other 25 Budget'!C7</f>
        <v>7842.4321811012924</v>
      </c>
      <c r="J13" s="45">
        <f>+'Taxes Other 25 Budget'!D7</f>
        <v>7842.4321811012933</v>
      </c>
      <c r="K13" s="45">
        <f>+'Taxes Other 25 Budget'!E7</f>
        <v>7842.4321811012924</v>
      </c>
      <c r="L13" s="45">
        <f>+'Taxes Other 25 Budget'!F7</f>
        <v>7842.4321811012924</v>
      </c>
      <c r="M13" s="45">
        <f>+'Taxes Other 25 Budget'!G7</f>
        <v>7842.4321811012924</v>
      </c>
      <c r="N13" s="45">
        <f>+'Taxes Other 25 Budget'!H7</f>
        <v>7842.4321811012915</v>
      </c>
      <c r="O13" s="121"/>
      <c r="P13" s="115"/>
      <c r="R13" s="51"/>
    </row>
    <row r="14" spans="1:22" x14ac:dyDescent="0.2">
      <c r="B14" s="49" t="s">
        <v>64</v>
      </c>
      <c r="C14" s="50">
        <f t="shared" ref="C14:N14" si="0">SUM(C5:C13)</f>
        <v>97075.671833236236</v>
      </c>
      <c r="D14" s="50">
        <f t="shared" si="0"/>
        <v>77844.671833236236</v>
      </c>
      <c r="E14" s="50">
        <f t="shared" si="0"/>
        <v>77794.671833236236</v>
      </c>
      <c r="F14" s="50">
        <f t="shared" si="0"/>
        <v>151984.67183323624</v>
      </c>
      <c r="G14" s="50">
        <f t="shared" si="0"/>
        <v>78012.671833236236</v>
      </c>
      <c r="H14" s="50">
        <f t="shared" si="0"/>
        <v>77896.671833236236</v>
      </c>
      <c r="I14" s="50">
        <f t="shared" si="0"/>
        <v>78664.682649358409</v>
      </c>
      <c r="J14" s="50">
        <f t="shared" si="0"/>
        <v>101167.08264935842</v>
      </c>
      <c r="K14" s="50">
        <f t="shared" si="0"/>
        <v>79051.682649358409</v>
      </c>
      <c r="L14" s="50">
        <f t="shared" si="0"/>
        <v>79166.642649358415</v>
      </c>
      <c r="M14" s="50">
        <f t="shared" si="0"/>
        <v>79079.642649358415</v>
      </c>
      <c r="N14" s="50">
        <f t="shared" si="0"/>
        <v>148856.64264935843</v>
      </c>
      <c r="O14" s="122"/>
    </row>
    <row r="15" spans="1:22" x14ac:dyDescent="0.2">
      <c r="B15" s="49"/>
      <c r="C15" s="108">
        <f>+'Taxes Other 25 Budget'!I16-'Taxes Other 25 Budget'!I4-'Taxes Other 25 Budget'!I9-C14</f>
        <v>0</v>
      </c>
      <c r="D15" s="108">
        <f>+'Taxes Other 25 Budget'!J16-'Taxes Other 25 Budget'!J4-'Taxes Other 25 Budget'!J9-D14</f>
        <v>0</v>
      </c>
      <c r="E15" s="108">
        <f>+'Taxes Other 25 Budget'!K16-'Taxes Other 25 Budget'!K4-'Taxes Other 25 Budget'!K9-E14</f>
        <v>0</v>
      </c>
      <c r="F15" s="108">
        <f>+'Taxes Other 25 Budget'!L16-'Taxes Other 25 Budget'!L4-'Taxes Other 25 Budget'!L9-F14</f>
        <v>0</v>
      </c>
      <c r="G15" s="108">
        <f>+'Taxes Other 25 Budget'!M16-'Taxes Other 25 Budget'!M4-'Taxes Other 25 Budget'!M9-G14</f>
        <v>0</v>
      </c>
      <c r="H15" s="108">
        <f>+'Taxes Other 25 Budget'!N16-'Taxes Other 25 Budget'!N4-'Taxes Other 25 Budget'!N9-H14</f>
        <v>0</v>
      </c>
      <c r="I15" s="108">
        <f>+'Taxes Other 25 Budget'!C16-'Taxes Other 25 Budget'!C4-'Taxes Other 25 Budget'!C9-I14</f>
        <v>-1284.9708161221351</v>
      </c>
      <c r="J15" s="108">
        <f>+'Taxes Other 25 Budget'!D16-'Taxes Other 25 Budget'!D4-'Taxes Other 25 Budget'!D9-J14</f>
        <v>-1284.9708161221206</v>
      </c>
      <c r="K15" s="108">
        <f>+'Taxes Other 25 Budget'!E16-'Taxes Other 25 Budget'!E4-'Taxes Other 25 Budget'!E9-K14</f>
        <v>-1284.9708161221351</v>
      </c>
      <c r="L15" s="108">
        <f>+'Taxes Other 25 Budget'!F16-'Taxes Other 25 Budget'!F4-'Taxes Other 25 Budget'!F9-L14</f>
        <v>-1284.9708161221788</v>
      </c>
      <c r="M15" s="108">
        <f>+'Taxes Other 25 Budget'!G16-'Taxes Other 25 Budget'!G4-'Taxes Other 25 Budget'!G9-M14</f>
        <v>-1284.9708161221788</v>
      </c>
      <c r="N15" s="108">
        <f>+'Taxes Other 25 Budget'!H16-'Taxes Other 25 Budget'!H4-'Taxes Other 25 Budget'!H9-N14</f>
        <v>-1284.9708161221934</v>
      </c>
      <c r="O15" s="122"/>
    </row>
    <row r="16" spans="1:22" x14ac:dyDescent="0.2">
      <c r="B16" s="49"/>
      <c r="C16" s="120">
        <f>+C14-('[1]C.2.3 F'!C24-'[1]C.2.3 F'!C19-'[1]C.2.3 F'!C16)</f>
        <v>1.1641532182693481E-10</v>
      </c>
      <c r="D16" s="120">
        <f>+D14-('[1]C.2.3 F'!D24-'[1]C.2.3 F'!D19-'[1]C.2.3 F'!D16)</f>
        <v>1.1641532182693481E-10</v>
      </c>
      <c r="E16" s="120">
        <f>+E14-('[1]C.2.3 F'!E24-'[1]C.2.3 F'!E19-'[1]C.2.3 F'!E16)</f>
        <v>1.1641532182693481E-10</v>
      </c>
      <c r="F16" s="120">
        <f>+F14-('[1]C.2.3 F'!F24-'[1]C.2.3 F'!F19-'[1]C.2.3 F'!F16)</f>
        <v>0</v>
      </c>
      <c r="G16" s="120">
        <f>+G14-('[1]C.2.3 F'!G24-'[1]C.2.3 F'!G19-'[1]C.2.3 F'!G16)</f>
        <v>1.1641532182693481E-10</v>
      </c>
      <c r="H16" s="120">
        <f>+H14-('[1]C.2.3 F'!H24-'[1]C.2.3 F'!H19-'[1]C.2.3 F'!H16)</f>
        <v>1.1641532182693481E-10</v>
      </c>
      <c r="I16" s="120">
        <f>+I14-('[1]C.2.3 F'!I24-'[1]C.2.3 F'!I19-'[1]C.2.3 F'!I16)</f>
        <v>1.1641532182693481E-10</v>
      </c>
      <c r="J16" s="120">
        <f>+J14-('[1]C.2.3 F'!J24-'[1]C.2.3 F'!J19-'[1]C.2.3 F'!J16)</f>
        <v>2.1827872842550278E-10</v>
      </c>
      <c r="K16" s="120">
        <f>+K14-('[1]C.2.3 F'!K24-'[1]C.2.3 F'!K19-'[1]C.2.3 F'!K16)</f>
        <v>1.1641532182693481E-10</v>
      </c>
      <c r="L16" s="120">
        <f>+L14-('[1]C.2.3 F'!L24-'[1]C.2.3 F'!L19-'[1]C.2.3 F'!L16)</f>
        <v>1.6007106751203537E-10</v>
      </c>
      <c r="M16" s="120">
        <f>+M14-('[1]C.2.3 F'!M24-'[1]C.2.3 F'!M19-'[1]C.2.3 F'!M16)</f>
        <v>1.6007106751203537E-10</v>
      </c>
      <c r="N16" s="120">
        <f>+N14-('[1]C.2.3 F'!N24-'[1]C.2.3 F'!N19-'[1]C.2.3 F'!N16)</f>
        <v>0</v>
      </c>
      <c r="O16" s="122"/>
    </row>
    <row r="17" spans="1:19" x14ac:dyDescent="0.2">
      <c r="B17" s="49"/>
      <c r="C17" s="120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22"/>
    </row>
    <row r="18" spans="1:19" x14ac:dyDescent="0.2">
      <c r="A18" s="42" t="s">
        <v>83</v>
      </c>
      <c r="B18" s="42" t="s">
        <v>128</v>
      </c>
      <c r="C18" s="45">
        <f>+'Taxes Other 25 Budget'!I36</f>
        <v>388440.48447280994</v>
      </c>
      <c r="D18" s="45">
        <f>+'Taxes Other 25 Budget'!J36</f>
        <v>388440.48447280994</v>
      </c>
      <c r="E18" s="45">
        <f>+'Taxes Other 25 Budget'!K36</f>
        <v>388440.48447280994</v>
      </c>
      <c r="F18" s="45">
        <f>+'Taxes Other 25 Budget'!L36</f>
        <v>388440.48447281</v>
      </c>
      <c r="G18" s="45">
        <f>+'Taxes Other 25 Budget'!M36</f>
        <v>388440.48447280994</v>
      </c>
      <c r="H18" s="45">
        <f>+'Taxes Other 25 Budget'!N36</f>
        <v>388440.48447280994</v>
      </c>
      <c r="I18" s="45">
        <f>+'Taxes Other 25 Budget'!C36*(1+$O$3)</f>
        <v>402035.90142935835</v>
      </c>
      <c r="J18" s="45">
        <f>+'Taxes Other 25 Budget'!D36*(1+$O$3)</f>
        <v>402035.9014293584</v>
      </c>
      <c r="K18" s="45">
        <f>+'Taxes Other 25 Budget'!E36*(1+$O$3)</f>
        <v>402035.90142935823</v>
      </c>
      <c r="L18" s="45">
        <f>+'Taxes Other 25 Budget'!F36*(1+$O$3)</f>
        <v>402035.90142935835</v>
      </c>
      <c r="M18" s="45">
        <f>+'Taxes Other 25 Budget'!G36*(1+$O$3)</f>
        <v>402035.90142935835</v>
      </c>
      <c r="N18" s="45">
        <f>+'Taxes Other 25 Budget'!H36*(1+$O$3)</f>
        <v>402035.90142935823</v>
      </c>
      <c r="O18" s="121"/>
      <c r="P18" s="47"/>
      <c r="R18" s="58"/>
      <c r="S18" s="58"/>
    </row>
    <row r="19" spans="1:19" x14ac:dyDescent="0.2">
      <c r="B19" s="42" t="s">
        <v>75</v>
      </c>
      <c r="C19" s="45">
        <f>+'Taxes Other 25 Budget'!I24</f>
        <v>63200</v>
      </c>
      <c r="D19" s="45">
        <f>+'Taxes Other 25 Budget'!J24</f>
        <v>63200</v>
      </c>
      <c r="E19" s="45">
        <f>+'Taxes Other 25 Budget'!K24</f>
        <v>63200</v>
      </c>
      <c r="F19" s="45">
        <f>+'Taxes Other 25 Budget'!L24</f>
        <v>63200</v>
      </c>
      <c r="G19" s="45">
        <f>+'Taxes Other 25 Budget'!M24</f>
        <v>63200</v>
      </c>
      <c r="H19" s="45">
        <f>+'Taxes Other 25 Budget'!N24</f>
        <v>63200</v>
      </c>
      <c r="I19" s="45">
        <f>+'Taxes Other 25 Budget'!C24</f>
        <v>55800</v>
      </c>
      <c r="J19" s="45">
        <f>+'Taxes Other 25 Budget'!D24</f>
        <v>55800</v>
      </c>
      <c r="K19" s="45">
        <f>+'Taxes Other 25 Budget'!E24</f>
        <v>55800</v>
      </c>
      <c r="L19" s="45">
        <f>+'Taxes Other 25 Budget'!F24</f>
        <v>63200</v>
      </c>
      <c r="M19" s="45">
        <f>+'Taxes Other 25 Budget'!G24</f>
        <v>63200</v>
      </c>
      <c r="N19" s="45">
        <f>+'Taxes Other 25 Budget'!H24</f>
        <v>63200</v>
      </c>
      <c r="O19" s="121"/>
      <c r="R19" s="58"/>
      <c r="S19" s="58"/>
    </row>
    <row r="20" spans="1:19" x14ac:dyDescent="0.2">
      <c r="B20" s="42" t="s">
        <v>76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121"/>
    </row>
    <row r="21" spans="1:19" x14ac:dyDescent="0.2">
      <c r="B21" s="42" t="s">
        <v>73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121"/>
    </row>
    <row r="22" spans="1:19" x14ac:dyDescent="0.2">
      <c r="B22" s="49" t="s">
        <v>64</v>
      </c>
      <c r="C22" s="50">
        <f t="shared" ref="C22:N22" si="1">SUM(C18:C21)</f>
        <v>451640.48447280994</v>
      </c>
      <c r="D22" s="50">
        <f t="shared" si="1"/>
        <v>451640.48447280994</v>
      </c>
      <c r="E22" s="50">
        <f t="shared" si="1"/>
        <v>451640.48447280994</v>
      </c>
      <c r="F22" s="50">
        <f t="shared" si="1"/>
        <v>451640.48447281</v>
      </c>
      <c r="G22" s="50">
        <f t="shared" si="1"/>
        <v>451640.48447280994</v>
      </c>
      <c r="H22" s="50">
        <f t="shared" si="1"/>
        <v>451640.48447280994</v>
      </c>
      <c r="I22" s="50">
        <f t="shared" si="1"/>
        <v>457835.90142935835</v>
      </c>
      <c r="J22" s="50">
        <f t="shared" si="1"/>
        <v>457835.9014293584</v>
      </c>
      <c r="K22" s="50">
        <f t="shared" si="1"/>
        <v>457835.90142935823</v>
      </c>
      <c r="L22" s="50">
        <f t="shared" si="1"/>
        <v>465235.90142935835</v>
      </c>
      <c r="M22" s="50">
        <f t="shared" si="1"/>
        <v>465235.90142935835</v>
      </c>
      <c r="N22" s="50">
        <f t="shared" si="1"/>
        <v>465235.90142935823</v>
      </c>
      <c r="O22" s="122"/>
      <c r="P22" s="47"/>
    </row>
    <row r="23" spans="1:19" x14ac:dyDescent="0.2">
      <c r="B23" s="46" t="s">
        <v>63</v>
      </c>
      <c r="C23" s="45">
        <f>+C22-'Taxes Other 25 Budget'!I36-'Taxes Other 25 Budget'!I24</f>
        <v>0</v>
      </c>
      <c r="D23" s="45">
        <f>+D22-'Taxes Other 25 Budget'!J36-'Taxes Other 25 Budget'!J24</f>
        <v>0</v>
      </c>
      <c r="E23" s="45">
        <f>+E22-'Taxes Other 25 Budget'!K36-'Taxes Other 25 Budget'!K24</f>
        <v>0</v>
      </c>
      <c r="F23" s="45">
        <f>+F22-'Taxes Other 25 Budget'!L36-'Taxes Other 25 Budget'!L24</f>
        <v>0</v>
      </c>
      <c r="G23" s="45">
        <f>+G22-'Taxes Other 25 Budget'!M36-'Taxes Other 25 Budget'!M24</f>
        <v>0</v>
      </c>
      <c r="H23" s="45">
        <f>+H22-'Taxes Other 25 Budget'!N36-'Taxes Other 25 Budget'!N24</f>
        <v>0</v>
      </c>
      <c r="I23" s="45">
        <f>+I22-'Taxes Other 25 Budget'!C36-'Taxes Other 25 Budget'!C24</f>
        <v>13595.416956548346</v>
      </c>
      <c r="J23" s="45">
        <f>+J22-'Taxes Other 25 Budget'!D36-'Taxes Other 25 Budget'!D24</f>
        <v>13595.416956548346</v>
      </c>
      <c r="K23" s="45">
        <f>+K22-'Taxes Other 25 Budget'!E36-'Taxes Other 25 Budget'!E24</f>
        <v>13595.416956548288</v>
      </c>
      <c r="L23" s="45">
        <f>+L22-'Taxes Other 25 Budget'!F36-'Taxes Other 25 Budget'!F24</f>
        <v>13595.416956548346</v>
      </c>
      <c r="M23" s="45">
        <f>+M22-'Taxes Other 25 Budget'!G36-'Taxes Other 25 Budget'!G24</f>
        <v>13595.416956548346</v>
      </c>
      <c r="N23" s="119"/>
      <c r="O23" s="118"/>
    </row>
    <row r="24" spans="1:19" x14ac:dyDescent="0.2">
      <c r="B24" s="46" t="s">
        <v>62</v>
      </c>
      <c r="C24" s="44">
        <f>+C22-'[1]C.2.3 F'!C34</f>
        <v>0</v>
      </c>
      <c r="D24" s="44">
        <f>+D22-'[1]C.2.3 F'!D34</f>
        <v>0</v>
      </c>
      <c r="E24" s="44">
        <f>+E22-'[1]C.2.3 F'!E34</f>
        <v>0</v>
      </c>
      <c r="F24" s="44">
        <f>+F22-'[1]C.2.3 F'!F34</f>
        <v>0</v>
      </c>
      <c r="G24" s="44">
        <f>+G22-'[1]C.2.3 F'!G34</f>
        <v>0</v>
      </c>
      <c r="H24" s="44">
        <f>+H22-'[1]C.2.3 F'!H34</f>
        <v>0</v>
      </c>
      <c r="I24" s="44">
        <f>+I22-'[1]C.2.3 F'!I34</f>
        <v>0</v>
      </c>
      <c r="J24" s="44">
        <f>+J22-'[1]C.2.3 F'!J34</f>
        <v>0</v>
      </c>
      <c r="K24" s="44">
        <f>+K22-'[1]C.2.3 F'!K34</f>
        <v>0</v>
      </c>
      <c r="L24" s="44">
        <f>+L22-'[1]C.2.3 F'!L34</f>
        <v>0</v>
      </c>
      <c r="M24" s="44">
        <f>+M22-'[1]C.2.3 F'!M34</f>
        <v>0</v>
      </c>
      <c r="N24" s="44">
        <f>+N22-'[1]C.2.3 F'!N34</f>
        <v>0</v>
      </c>
      <c r="O24" s="118"/>
    </row>
    <row r="25" spans="1:19" x14ac:dyDescent="0.2">
      <c r="C25" s="43"/>
      <c r="D25" s="43"/>
      <c r="E25" s="43"/>
      <c r="F25" s="43"/>
      <c r="G25" s="43"/>
      <c r="H25" s="43"/>
      <c r="I25" s="119"/>
      <c r="J25" s="119"/>
      <c r="K25" s="119"/>
      <c r="L25" s="119"/>
      <c r="M25" s="119"/>
      <c r="N25" s="119"/>
    </row>
    <row r="26" spans="1:19" x14ac:dyDescent="0.2">
      <c r="C26" s="43"/>
      <c r="D26" s="43"/>
      <c r="E26" s="43"/>
      <c r="F26" s="43"/>
      <c r="G26" s="43"/>
      <c r="H26" s="43"/>
      <c r="I26" s="43"/>
      <c r="L26" s="109"/>
      <c r="M26" s="109"/>
      <c r="N26" s="109"/>
    </row>
    <row r="27" spans="1:19" x14ac:dyDescent="0.2">
      <c r="A27" s="42" t="s">
        <v>82</v>
      </c>
      <c r="B27" s="42" t="s">
        <v>128</v>
      </c>
      <c r="C27" s="45">
        <f>+'Taxes Other 25 Budget'!I50</f>
        <v>251797.64088240883</v>
      </c>
      <c r="D27" s="45">
        <f>+'Taxes Other 25 Budget'!J50</f>
        <v>251797.6408824088</v>
      </c>
      <c r="E27" s="45">
        <f>+'Taxes Other 25 Budget'!K50</f>
        <v>251797.64088240883</v>
      </c>
      <c r="F27" s="45">
        <f>+'Taxes Other 25 Budget'!L50</f>
        <v>251797.6408824088</v>
      </c>
      <c r="G27" s="45">
        <f>+'Taxes Other 25 Budget'!M50</f>
        <v>251797.64088240883</v>
      </c>
      <c r="H27" s="45">
        <f>+'Taxes Other 25 Budget'!N50</f>
        <v>251797.64088240883</v>
      </c>
      <c r="I27" s="45">
        <f>+'Taxes Other 25 Budget'!C50*(1+$O$3)</f>
        <v>260610.55831329309</v>
      </c>
      <c r="J27" s="45">
        <f>+'Taxes Other 25 Budget'!D50*(1+$O$3)</f>
        <v>260610.55831329312</v>
      </c>
      <c r="K27" s="45">
        <f>+'Taxes Other 25 Budget'!E50*(1+$O$3)</f>
        <v>260610.55831329312</v>
      </c>
      <c r="L27" s="45">
        <f>+'Taxes Other 25 Budget'!F50*(1+$O$3)</f>
        <v>260610.55831329309</v>
      </c>
      <c r="M27" s="45">
        <f>+'Taxes Other 25 Budget'!G50*(1+$O$3)</f>
        <v>260610.55831329312</v>
      </c>
      <c r="N27" s="45">
        <f>+'Taxes Other 25 Budget'!H50*(1+$O$3)</f>
        <v>260610.55831329312</v>
      </c>
      <c r="O27" s="121"/>
    </row>
    <row r="28" spans="1:19" x14ac:dyDescent="0.2">
      <c r="B28" s="42" t="s">
        <v>75</v>
      </c>
      <c r="C28" s="45">
        <f>+'Taxes Other 25 Budget'!I39</f>
        <v>50100</v>
      </c>
      <c r="D28" s="45">
        <f>+'Taxes Other 25 Budget'!J39</f>
        <v>50100</v>
      </c>
      <c r="E28" s="45">
        <f>+'Taxes Other 25 Budget'!K39</f>
        <v>50100</v>
      </c>
      <c r="F28" s="45">
        <f>+'Taxes Other 25 Budget'!L39</f>
        <v>50100</v>
      </c>
      <c r="G28" s="45">
        <f>+'Taxes Other 25 Budget'!M39</f>
        <v>50100</v>
      </c>
      <c r="H28" s="45">
        <f>+'Taxes Other 25 Budget'!N39</f>
        <v>50100</v>
      </c>
      <c r="I28" s="45">
        <f>+'Taxes Other 25 Budget'!C39</f>
        <v>46100</v>
      </c>
      <c r="J28" s="45">
        <f>+'Taxes Other 25 Budget'!D39</f>
        <v>46100</v>
      </c>
      <c r="K28" s="45">
        <f>+'Taxes Other 25 Budget'!E39</f>
        <v>46100</v>
      </c>
      <c r="L28" s="45">
        <f>+'Taxes Other 25 Budget'!F39</f>
        <v>50100</v>
      </c>
      <c r="M28" s="45">
        <f>+'Taxes Other 25 Budget'!G39</f>
        <v>50100</v>
      </c>
      <c r="N28" s="45">
        <f>+'Taxes Other 25 Budget'!H39</f>
        <v>50100</v>
      </c>
      <c r="O28" s="122"/>
    </row>
    <row r="29" spans="1:19" x14ac:dyDescent="0.2">
      <c r="B29" s="42" t="s">
        <v>81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121"/>
    </row>
    <row r="30" spans="1:19" x14ac:dyDescent="0.2">
      <c r="B30" s="49" t="s">
        <v>64</v>
      </c>
      <c r="C30" s="50">
        <f t="shared" ref="C30:N30" si="2">SUM(C27:C29)</f>
        <v>301897.64088240883</v>
      </c>
      <c r="D30" s="50">
        <f t="shared" si="2"/>
        <v>301897.64088240883</v>
      </c>
      <c r="E30" s="50">
        <f t="shared" si="2"/>
        <v>301897.64088240883</v>
      </c>
      <c r="F30" s="50">
        <f t="shared" si="2"/>
        <v>301897.64088240883</v>
      </c>
      <c r="G30" s="50">
        <f t="shared" si="2"/>
        <v>301897.64088240883</v>
      </c>
      <c r="H30" s="50">
        <f t="shared" si="2"/>
        <v>301897.64088240883</v>
      </c>
      <c r="I30" s="50">
        <f t="shared" si="2"/>
        <v>306710.55831329309</v>
      </c>
      <c r="J30" s="50">
        <f t="shared" si="2"/>
        <v>306710.55831329315</v>
      </c>
      <c r="K30" s="50">
        <f t="shared" si="2"/>
        <v>306710.55831329315</v>
      </c>
      <c r="L30" s="50">
        <f t="shared" si="2"/>
        <v>310710.55831329309</v>
      </c>
      <c r="M30" s="50">
        <f t="shared" si="2"/>
        <v>310710.55831329315</v>
      </c>
      <c r="N30" s="50">
        <f t="shared" si="2"/>
        <v>310710.55831329315</v>
      </c>
    </row>
    <row r="31" spans="1:19" x14ac:dyDescent="0.2">
      <c r="B31" s="46" t="s">
        <v>63</v>
      </c>
      <c r="C31" s="45">
        <f>+C30-'Taxes Other 25 Budget'!I50-'Taxes Other 25 Budget'!I39</f>
        <v>0</v>
      </c>
      <c r="D31" s="45">
        <f>+D30-'Taxes Other 25 Budget'!J50-'Taxes Other 25 Budget'!J39</f>
        <v>0</v>
      </c>
      <c r="E31" s="45">
        <f>+E30-'Taxes Other 25 Budget'!K50-'Taxes Other 25 Budget'!K39</f>
        <v>0</v>
      </c>
      <c r="F31" s="45">
        <f>+F30-'Taxes Other 25 Budget'!L50-'Taxes Other 25 Budget'!L39</f>
        <v>0</v>
      </c>
      <c r="G31" s="45">
        <f>+G30-'Taxes Other 25 Budget'!M50-'Taxes Other 25 Budget'!M39</f>
        <v>0</v>
      </c>
      <c r="H31" s="45">
        <f>+H30-'Taxes Other 25 Budget'!N50-'Taxes Other 25 Budget'!N39</f>
        <v>0</v>
      </c>
      <c r="I31" s="45">
        <f>+I30-'Taxes Other 25 Budget'!C50-'Taxes Other 25 Budget'!C39</f>
        <v>8812.9174308842921</v>
      </c>
      <c r="J31" s="45">
        <f>+J30-'Taxes Other 25 Budget'!D50-'Taxes Other 25 Budget'!D39</f>
        <v>8812.9174308843212</v>
      </c>
      <c r="K31" s="45">
        <f>+K30-'Taxes Other 25 Budget'!E50-'Taxes Other 25 Budget'!E39</f>
        <v>8812.9174308843212</v>
      </c>
      <c r="L31" s="45">
        <f>+L30-'Taxes Other 25 Budget'!F50-'Taxes Other 25 Budget'!F39</f>
        <v>8812.9174308842921</v>
      </c>
      <c r="M31" s="45">
        <f>+M30-'Taxes Other 25 Budget'!G50-'Taxes Other 25 Budget'!G39</f>
        <v>8812.9174308843212</v>
      </c>
      <c r="N31" s="45">
        <f>+N30-'Taxes Other 25 Budget'!H50-'Taxes Other 25 Budget'!H39</f>
        <v>8812.9174308843212</v>
      </c>
      <c r="O31" s="118"/>
    </row>
    <row r="32" spans="1:19" x14ac:dyDescent="0.2">
      <c r="B32" s="46" t="s">
        <v>62</v>
      </c>
      <c r="C32" s="44">
        <f>+C30-'[1]C.2.3 F'!C44</f>
        <v>0</v>
      </c>
      <c r="D32" s="44">
        <f>+D30-'[1]C.2.3 F'!D44</f>
        <v>0</v>
      </c>
      <c r="E32" s="44">
        <f>+E30-'[1]C.2.3 F'!E44</f>
        <v>0</v>
      </c>
      <c r="F32" s="44">
        <f>+F30-'[1]C.2.3 F'!F44</f>
        <v>0</v>
      </c>
      <c r="G32" s="44">
        <f>+G30-'[1]C.2.3 F'!G44</f>
        <v>0</v>
      </c>
      <c r="H32" s="44">
        <f>+H30-'[1]C.2.3 F'!H44</f>
        <v>0</v>
      </c>
      <c r="I32" s="44">
        <f>+I30-'[1]C.2.3 F'!I44</f>
        <v>0</v>
      </c>
      <c r="J32" s="44">
        <f>+J30-'[1]C.2.3 F'!J44</f>
        <v>0</v>
      </c>
      <c r="K32" s="44">
        <f>+K30-'[1]C.2.3 F'!K44</f>
        <v>0</v>
      </c>
      <c r="L32" s="44">
        <f>+L30-'[1]C.2.3 F'!L44</f>
        <v>0</v>
      </c>
      <c r="M32" s="44">
        <f>+M30-'[1]C.2.3 F'!M44</f>
        <v>0</v>
      </c>
      <c r="N32" s="44">
        <f>+N30-'[1]C.2.3 F'!N44</f>
        <v>0</v>
      </c>
      <c r="O32" s="118"/>
    </row>
    <row r="33" spans="1:18" x14ac:dyDescent="0.2">
      <c r="I33" s="119"/>
      <c r="J33" s="119"/>
      <c r="K33" s="119"/>
      <c r="L33" s="119"/>
      <c r="M33" s="119"/>
      <c r="N33" s="119"/>
    </row>
    <row r="35" spans="1:18" x14ac:dyDescent="0.2">
      <c r="A35" s="42" t="s">
        <v>80</v>
      </c>
      <c r="B35" s="42" t="s">
        <v>128</v>
      </c>
      <c r="C35" s="56">
        <f>+'Taxes Other 25 Budget'!I21</f>
        <v>15897.896170892544</v>
      </c>
      <c r="D35" s="56">
        <f>+'Taxes Other 25 Budget'!J21</f>
        <v>15897.896170892542</v>
      </c>
      <c r="E35" s="56">
        <f>+'Taxes Other 25 Budget'!K21</f>
        <v>15897.896170892542</v>
      </c>
      <c r="F35" s="56">
        <f>+'Taxes Other 25 Budget'!L21</f>
        <v>15897.896170892544</v>
      </c>
      <c r="G35" s="56">
        <f>+'Taxes Other 25 Budget'!M21</f>
        <v>15897.896170892542</v>
      </c>
      <c r="H35" s="56">
        <f>+'Taxes Other 25 Budget'!N21</f>
        <v>15897.896170892544</v>
      </c>
      <c r="I35" s="56">
        <f>+'Taxes Other 25 Budget'!C21*(1+$O$3)</f>
        <v>16454.32253687378</v>
      </c>
      <c r="J35" s="56">
        <f>+'Taxes Other 25 Budget'!D21*(1+$O$3)</f>
        <v>16454.322536873784</v>
      </c>
      <c r="K35" s="56">
        <f>+'Taxes Other 25 Budget'!E21*(1+$O$3)</f>
        <v>16454.32253687378</v>
      </c>
      <c r="L35" s="56">
        <f>+'Taxes Other 25 Budget'!F21*(1+$O$3)</f>
        <v>16454.32253687378</v>
      </c>
      <c r="M35" s="56">
        <f>+'Taxes Other 25 Budget'!G21*(1+$O$3)</f>
        <v>16454.32253687378</v>
      </c>
      <c r="N35" s="56">
        <f>+'Taxes Other 25 Budget'!H21*(1+$O$3)</f>
        <v>16454.32253687378</v>
      </c>
      <c r="O35" s="121"/>
    </row>
    <row r="36" spans="1:18" x14ac:dyDescent="0.2">
      <c r="B36" s="42" t="s">
        <v>76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121"/>
    </row>
    <row r="37" spans="1:18" x14ac:dyDescent="0.2">
      <c r="B37" s="42" t="s">
        <v>75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</row>
    <row r="38" spans="1:18" x14ac:dyDescent="0.2">
      <c r="B38" s="42" t="s">
        <v>79</v>
      </c>
      <c r="C38" s="57">
        <f>0</f>
        <v>0</v>
      </c>
      <c r="D38" s="57">
        <f>0</f>
        <v>0</v>
      </c>
      <c r="E38" s="57">
        <f>0</f>
        <v>0</v>
      </c>
      <c r="F38" s="57">
        <f>0</f>
        <v>0</v>
      </c>
      <c r="G38" s="57">
        <f>0</f>
        <v>0</v>
      </c>
      <c r="H38" s="57">
        <f>0</f>
        <v>0</v>
      </c>
      <c r="I38" s="57">
        <v>0</v>
      </c>
      <c r="J38" s="57">
        <v>0</v>
      </c>
      <c r="K38" s="57">
        <v>0</v>
      </c>
      <c r="L38" s="57">
        <f t="shared" ref="L38:N38" si="3">K38</f>
        <v>0</v>
      </c>
      <c r="M38" s="57">
        <f t="shared" si="3"/>
        <v>0</v>
      </c>
      <c r="N38" s="57">
        <f t="shared" si="3"/>
        <v>0</v>
      </c>
    </row>
    <row r="39" spans="1:18" x14ac:dyDescent="0.2">
      <c r="B39" s="42" t="s">
        <v>78</v>
      </c>
      <c r="C39" s="57">
        <f>0</f>
        <v>0</v>
      </c>
      <c r="D39" s="57">
        <f>0</f>
        <v>0</v>
      </c>
      <c r="E39" s="57">
        <f>0</f>
        <v>0</v>
      </c>
      <c r="F39" s="57">
        <f>0</f>
        <v>0</v>
      </c>
      <c r="G39" s="57">
        <f>0</f>
        <v>0</v>
      </c>
      <c r="H39" s="57">
        <f>0</f>
        <v>0</v>
      </c>
      <c r="I39" s="57">
        <v>0</v>
      </c>
      <c r="J39" s="57">
        <v>0</v>
      </c>
      <c r="K39" s="57">
        <v>0</v>
      </c>
      <c r="L39" s="57">
        <f t="shared" ref="L39:L40" si="4">K39</f>
        <v>0</v>
      </c>
      <c r="M39" s="57">
        <f t="shared" ref="M39:M40" si="5">L39</f>
        <v>0</v>
      </c>
      <c r="N39" s="57">
        <f t="shared" ref="N39:N40" si="6">M39</f>
        <v>0</v>
      </c>
      <c r="O39" s="121"/>
    </row>
    <row r="40" spans="1:18" x14ac:dyDescent="0.2">
      <c r="B40" s="42" t="s">
        <v>67</v>
      </c>
      <c r="C40" s="57">
        <f>0</f>
        <v>0</v>
      </c>
      <c r="D40" s="57">
        <f>0</f>
        <v>0</v>
      </c>
      <c r="E40" s="57">
        <f>0</f>
        <v>0</v>
      </c>
      <c r="F40" s="57">
        <f>0</f>
        <v>0</v>
      </c>
      <c r="G40" s="57">
        <f>0</f>
        <v>0</v>
      </c>
      <c r="H40" s="57">
        <f>0</f>
        <v>0</v>
      </c>
      <c r="I40" s="57">
        <v>0</v>
      </c>
      <c r="J40" s="57">
        <v>0</v>
      </c>
      <c r="K40" s="57">
        <v>0</v>
      </c>
      <c r="L40" s="57">
        <f t="shared" si="4"/>
        <v>0</v>
      </c>
      <c r="M40" s="57">
        <f t="shared" si="5"/>
        <v>0</v>
      </c>
      <c r="N40" s="57">
        <f t="shared" si="6"/>
        <v>0</v>
      </c>
      <c r="O40" s="121"/>
      <c r="P40" s="115"/>
      <c r="R40" s="51"/>
    </row>
    <row r="41" spans="1:18" x14ac:dyDescent="0.2">
      <c r="B41" s="49" t="s">
        <v>64</v>
      </c>
      <c r="C41" s="50">
        <f t="shared" ref="C41:N41" si="7">SUM(C35:C39)</f>
        <v>15897.896170892544</v>
      </c>
      <c r="D41" s="50">
        <f t="shared" si="7"/>
        <v>15897.896170892542</v>
      </c>
      <c r="E41" s="50">
        <f t="shared" si="7"/>
        <v>15897.896170892542</v>
      </c>
      <c r="F41" s="50">
        <f t="shared" si="7"/>
        <v>15897.896170892544</v>
      </c>
      <c r="G41" s="50">
        <f t="shared" si="7"/>
        <v>15897.896170892542</v>
      </c>
      <c r="H41" s="50">
        <f t="shared" si="7"/>
        <v>15897.896170892544</v>
      </c>
      <c r="I41" s="50">
        <f t="shared" si="7"/>
        <v>16454.32253687378</v>
      </c>
      <c r="J41" s="50">
        <f t="shared" si="7"/>
        <v>16454.322536873784</v>
      </c>
      <c r="K41" s="50">
        <f t="shared" si="7"/>
        <v>16454.32253687378</v>
      </c>
      <c r="L41" s="50">
        <f t="shared" si="7"/>
        <v>16454.32253687378</v>
      </c>
      <c r="M41" s="50">
        <f t="shared" si="7"/>
        <v>16454.32253687378</v>
      </c>
      <c r="N41" s="50">
        <f t="shared" si="7"/>
        <v>16454.32253687378</v>
      </c>
      <c r="O41" s="131"/>
    </row>
    <row r="42" spans="1:18" x14ac:dyDescent="0.2">
      <c r="B42" s="46" t="s">
        <v>63</v>
      </c>
      <c r="C42" s="45">
        <f>+C41-'Taxes Other 25 Budget'!I21</f>
        <v>0</v>
      </c>
      <c r="D42" s="45">
        <f>+D41-'Taxes Other 25 Budget'!J21</f>
        <v>0</v>
      </c>
      <c r="E42" s="45">
        <f>+E41-'Taxes Other 25 Budget'!K21</f>
        <v>0</v>
      </c>
      <c r="F42" s="45">
        <f>+F41-'Taxes Other 25 Budget'!L21</f>
        <v>0</v>
      </c>
      <c r="G42" s="45">
        <f>+G41-'Taxes Other 25 Budget'!M21</f>
        <v>0</v>
      </c>
      <c r="H42" s="45">
        <f>+H41-'Taxes Other 25 Budget'!N21</f>
        <v>0</v>
      </c>
      <c r="I42" s="45">
        <f>+I41-'Taxes Other 25 Budget'!C21</f>
        <v>556.42636598123681</v>
      </c>
      <c r="J42" s="45">
        <f>+J41-'Taxes Other 25 Budget'!D21</f>
        <v>556.42636598123863</v>
      </c>
      <c r="K42" s="45">
        <f>+K41-'Taxes Other 25 Budget'!E21</f>
        <v>556.42636598123681</v>
      </c>
      <c r="L42" s="45">
        <f>+L41-'Taxes Other 25 Budget'!F21</f>
        <v>556.42636598123681</v>
      </c>
      <c r="M42" s="45">
        <f>+M41-'Taxes Other 25 Budget'!G21</f>
        <v>556.42636598123681</v>
      </c>
      <c r="N42" s="45">
        <f>+N41-'Taxes Other 25 Budget'!H21</f>
        <v>556.42636598123863</v>
      </c>
    </row>
    <row r="43" spans="1:18" x14ac:dyDescent="0.2">
      <c r="B43" s="46" t="s">
        <v>62</v>
      </c>
      <c r="C43" s="44">
        <f>+C41-'[1]C.2.3 F'!C56</f>
        <v>0</v>
      </c>
      <c r="D43" s="44">
        <f>+D41-'[1]C.2.3 F'!D56</f>
        <v>0</v>
      </c>
      <c r="E43" s="44">
        <f>+E41-'[1]C.2.3 F'!E56</f>
        <v>0</v>
      </c>
      <c r="F43" s="44">
        <f>+F41-'[1]C.2.3 F'!F56</f>
        <v>0</v>
      </c>
      <c r="G43" s="44">
        <f>+G41-'[1]C.2.3 F'!G56</f>
        <v>0</v>
      </c>
      <c r="H43" s="44">
        <f>+H41-'[1]C.2.3 F'!H56</f>
        <v>0</v>
      </c>
      <c r="I43" s="44">
        <f>+I41-'[1]C.2.3 F'!I56</f>
        <v>0</v>
      </c>
      <c r="J43" s="44">
        <f>+J41-'[1]C.2.3 F'!J56</f>
        <v>0</v>
      </c>
      <c r="K43" s="44">
        <f>+K41-'[1]C.2.3 F'!K56</f>
        <v>0</v>
      </c>
      <c r="L43" s="44">
        <f>+L41-'[1]C.2.3 F'!L56</f>
        <v>0</v>
      </c>
      <c r="M43" s="44">
        <f>+M41-'[1]C.2.3 F'!M56</f>
        <v>0</v>
      </c>
      <c r="N43" s="44">
        <f>+N41-'[1]C.2.3 F'!N56</f>
        <v>0</v>
      </c>
    </row>
    <row r="44" spans="1:18" x14ac:dyDescent="0.2">
      <c r="C44" s="45"/>
      <c r="D44" s="45"/>
      <c r="E44" s="45"/>
      <c r="F44" s="45"/>
      <c r="G44" s="45"/>
      <c r="H44" s="45"/>
      <c r="I44" s="45"/>
      <c r="J44" s="45"/>
      <c r="L44" s="119"/>
      <c r="M44" s="119"/>
      <c r="N44" s="119"/>
    </row>
    <row r="45" spans="1:18" x14ac:dyDescent="0.2">
      <c r="B45" s="49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7"/>
      <c r="Q45" s="43"/>
    </row>
    <row r="46" spans="1:18" x14ac:dyDescent="0.2">
      <c r="I46" s="44"/>
      <c r="J46" s="44"/>
      <c r="K46" s="44"/>
      <c r="L46" s="44"/>
      <c r="M46" s="44"/>
      <c r="N46" s="44"/>
    </row>
    <row r="48" spans="1:18" x14ac:dyDescent="0.2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31"/>
    </row>
    <row r="49" spans="3:15" x14ac:dyDescent="0.2"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131"/>
    </row>
    <row r="50" spans="3:15" x14ac:dyDescent="0.2">
      <c r="C50" s="43"/>
      <c r="J50" s="43"/>
      <c r="K50" s="43"/>
      <c r="L50" s="43"/>
      <c r="M50" s="43"/>
      <c r="N50" s="43"/>
      <c r="O50" s="131"/>
    </row>
    <row r="51" spans="3:15" x14ac:dyDescent="0.2">
      <c r="J51" s="43"/>
      <c r="K51" s="43"/>
      <c r="L51" s="43"/>
      <c r="M51" s="43"/>
      <c r="N51" s="43"/>
    </row>
    <row r="52" spans="3:15" x14ac:dyDescent="0.2">
      <c r="H52" s="44"/>
      <c r="I52" s="133"/>
      <c r="J52" s="133"/>
      <c r="K52" s="133"/>
      <c r="L52" s="133"/>
      <c r="M52" s="133"/>
      <c r="N52" s="133"/>
    </row>
    <row r="53" spans="3:15" x14ac:dyDescent="0.2">
      <c r="C53" s="43"/>
      <c r="D53" s="43"/>
      <c r="E53" s="43"/>
      <c r="F53" s="43"/>
      <c r="G53" s="43"/>
      <c r="H53" s="44"/>
      <c r="I53" s="44"/>
      <c r="J53" s="44"/>
      <c r="K53" s="44"/>
      <c r="L53" s="44"/>
      <c r="M53" s="44"/>
      <c r="N53" s="44"/>
      <c r="O53" s="134"/>
    </row>
    <row r="54" spans="3:15" x14ac:dyDescent="0.2">
      <c r="H54" s="44"/>
      <c r="I54" s="44"/>
      <c r="J54" s="44"/>
      <c r="K54" s="44"/>
      <c r="L54" s="44"/>
      <c r="M54" s="44"/>
      <c r="N54" s="44"/>
    </row>
    <row r="55" spans="3:15" x14ac:dyDescent="0.2">
      <c r="H55" s="44"/>
      <c r="I55" s="44"/>
      <c r="J55" s="44"/>
      <c r="K55" s="44"/>
      <c r="L55" s="44"/>
      <c r="M55" s="44"/>
      <c r="N55" s="44"/>
    </row>
    <row r="56" spans="3:15" x14ac:dyDescent="0.2">
      <c r="H56" s="44"/>
    </row>
    <row r="58" spans="3:15" x14ac:dyDescent="0.2">
      <c r="I58" s="44"/>
      <c r="J58" s="44"/>
      <c r="K58" s="44"/>
      <c r="L58" s="44"/>
      <c r="M58" s="44"/>
      <c r="N58" s="44"/>
      <c r="O58" s="135"/>
    </row>
    <row r="59" spans="3:15" x14ac:dyDescent="0.2">
      <c r="I59" s="44"/>
      <c r="J59" s="44"/>
      <c r="K59" s="44"/>
      <c r="L59" s="44"/>
      <c r="M59" s="44"/>
      <c r="N59" s="44"/>
      <c r="O59" s="135"/>
    </row>
    <row r="60" spans="3:15" x14ac:dyDescent="0.2">
      <c r="I60" s="44"/>
      <c r="J60" s="44"/>
      <c r="K60" s="44"/>
      <c r="L60" s="44"/>
      <c r="M60" s="44"/>
      <c r="N60" s="44"/>
      <c r="O60" s="135"/>
    </row>
    <row r="61" spans="3:15" x14ac:dyDescent="0.2">
      <c r="I61" s="44"/>
      <c r="J61" s="44"/>
      <c r="K61" s="44"/>
      <c r="L61" s="44"/>
      <c r="M61" s="44"/>
      <c r="N61" s="44"/>
      <c r="O61" s="135"/>
    </row>
    <row r="62" spans="3:15" x14ac:dyDescent="0.2">
      <c r="I62" s="44"/>
      <c r="J62" s="44"/>
      <c r="K62" s="44"/>
      <c r="L62" s="44"/>
      <c r="M62" s="44"/>
      <c r="N62" s="44"/>
      <c r="O62" s="135"/>
    </row>
    <row r="66" spans="10:10" x14ac:dyDescent="0.2">
      <c r="J66" s="43"/>
    </row>
    <row r="67" spans="10:10" x14ac:dyDescent="0.2">
      <c r="J67" s="43"/>
    </row>
    <row r="68" spans="10:10" x14ac:dyDescent="0.2">
      <c r="J68" s="43"/>
    </row>
    <row r="69" spans="10:10" x14ac:dyDescent="0.2">
      <c r="J69" s="43"/>
    </row>
  </sheetData>
  <mergeCells count="3">
    <mergeCell ref="C1:N1"/>
    <mergeCell ref="C7:N7"/>
    <mergeCell ref="C10:N10"/>
  </mergeCells>
  <phoneticPr fontId="20" type="noConversion"/>
  <pageMargins left="1.02" right="0.34" top="0.55000000000000004" bottom="0.59" header="0.3" footer="0.19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37"/>
  <sheetViews>
    <sheetView showGridLines="0" zoomScale="85" zoomScaleNormal="85" workbookViewId="0">
      <selection activeCell="D43" sqref="D43"/>
    </sheetView>
  </sheetViews>
  <sheetFormatPr defaultRowHeight="12.75" x14ac:dyDescent="0.2"/>
  <cols>
    <col min="1" max="1" width="71.85546875" bestFit="1" customWidth="1"/>
    <col min="2" max="2" width="12.42578125" bestFit="1" customWidth="1"/>
    <col min="3" max="3" width="13.28515625" bestFit="1" customWidth="1"/>
    <col min="4" max="4" width="12.5703125" bestFit="1" customWidth="1"/>
    <col min="5" max="6" width="14.140625" style="2" bestFit="1" customWidth="1"/>
    <col min="7" max="7" width="15.140625" style="2" bestFit="1" customWidth="1"/>
    <col min="8" max="8" width="15" style="2" bestFit="1" customWidth="1"/>
    <col min="9" max="9" width="14" bestFit="1" customWidth="1"/>
    <col min="10" max="10" width="17.140625" bestFit="1" customWidth="1"/>
    <col min="11" max="13" width="17.140625" customWidth="1"/>
    <col min="14" max="14" width="12.42578125" bestFit="1" customWidth="1"/>
    <col min="15" max="15" width="13.28515625" bestFit="1" customWidth="1"/>
    <col min="16" max="16" width="12.5703125" bestFit="1" customWidth="1"/>
    <col min="17" max="17" width="17.140625" customWidth="1"/>
    <col min="19" max="19" width="14.42578125" bestFit="1" customWidth="1"/>
    <col min="20" max="20" width="23.85546875" bestFit="1" customWidth="1"/>
  </cols>
  <sheetData>
    <row r="1" spans="1:21" x14ac:dyDescent="0.2">
      <c r="A1" s="4"/>
      <c r="B1" s="4"/>
      <c r="C1" s="4"/>
      <c r="D1" s="4"/>
      <c r="E1" s="5"/>
      <c r="F1" s="5"/>
      <c r="G1" s="5"/>
      <c r="H1" s="5"/>
      <c r="I1" s="4"/>
      <c r="J1" s="4"/>
      <c r="K1" s="4"/>
      <c r="L1" s="4"/>
      <c r="M1" s="4"/>
      <c r="N1" s="4"/>
      <c r="O1" s="4"/>
      <c r="P1" s="4"/>
      <c r="Q1" s="4"/>
      <c r="R1" s="28" t="s">
        <v>8</v>
      </c>
      <c r="S1" s="28" t="s">
        <v>25</v>
      </c>
      <c r="T1" s="29" t="s">
        <v>26</v>
      </c>
      <c r="U1" s="28" t="s">
        <v>1</v>
      </c>
    </row>
    <row r="2" spans="1:21" x14ac:dyDescent="0.2">
      <c r="A2" s="4"/>
      <c r="B2" s="4"/>
      <c r="C2" s="4"/>
      <c r="D2" s="4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T2" s="21"/>
    </row>
    <row r="3" spans="1:21" ht="26.25" x14ac:dyDescent="0.4">
      <c r="A3" s="22" t="s">
        <v>0</v>
      </c>
      <c r="B3" s="4"/>
      <c r="C3" s="4"/>
      <c r="D3" s="4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S3" s="3"/>
      <c r="T3" s="28"/>
    </row>
    <row r="4" spans="1:21" x14ac:dyDescent="0.2">
      <c r="A4" s="4"/>
      <c r="B4" s="4"/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S4" s="3"/>
      <c r="T4" s="28"/>
    </row>
    <row r="5" spans="1:21" s="8" customFormat="1" ht="23.25" x14ac:dyDescent="0.35">
      <c r="A5" s="23" t="s">
        <v>2</v>
      </c>
      <c r="B5" s="6"/>
      <c r="C5" s="6"/>
      <c r="D5" s="6"/>
      <c r="E5" s="7"/>
      <c r="F5" s="7"/>
      <c r="G5" s="7"/>
      <c r="H5" s="7"/>
      <c r="I5" s="17"/>
      <c r="J5" s="17"/>
      <c r="K5" s="17"/>
      <c r="L5" s="17"/>
      <c r="M5" s="17"/>
      <c r="N5" s="6"/>
      <c r="O5" s="6"/>
      <c r="P5" s="6"/>
      <c r="Q5" s="17"/>
    </row>
    <row r="6" spans="1:21" s="14" customFormat="1" ht="15.75" x14ac:dyDescent="0.25">
      <c r="A6" s="24"/>
      <c r="B6" s="12"/>
      <c r="C6" s="12"/>
      <c r="D6" s="12"/>
      <c r="E6" s="13"/>
      <c r="F6" s="13"/>
      <c r="G6" s="13"/>
      <c r="H6" s="13"/>
      <c r="I6" s="18"/>
      <c r="J6" s="18"/>
      <c r="K6" s="18"/>
      <c r="L6" s="18"/>
      <c r="M6" s="18"/>
      <c r="N6" s="151" t="s">
        <v>121</v>
      </c>
      <c r="O6" s="151"/>
      <c r="P6" s="151"/>
      <c r="Q6" s="18"/>
    </row>
    <row r="7" spans="1:21" ht="18" x14ac:dyDescent="0.25">
      <c r="A7" s="25" t="s">
        <v>27</v>
      </c>
      <c r="B7" s="10"/>
      <c r="C7" s="10"/>
      <c r="D7" s="10"/>
      <c r="E7" s="11"/>
      <c r="F7" s="11"/>
      <c r="G7" s="11"/>
      <c r="H7" s="11"/>
      <c r="I7" s="10"/>
      <c r="J7" s="10"/>
      <c r="K7" s="10"/>
      <c r="L7" s="10"/>
      <c r="M7" s="10"/>
      <c r="N7" s="10"/>
      <c r="O7" s="10"/>
      <c r="P7" s="10"/>
      <c r="Q7" s="10"/>
    </row>
    <row r="8" spans="1:21" x14ac:dyDescent="0.2">
      <c r="A8" s="4"/>
      <c r="B8" s="4"/>
      <c r="C8" s="4"/>
      <c r="D8" s="4"/>
      <c r="E8" s="5"/>
      <c r="F8" s="5"/>
      <c r="G8" s="5"/>
      <c r="H8" s="5"/>
      <c r="N8" s="4"/>
      <c r="O8" s="4"/>
      <c r="P8" s="4"/>
    </row>
    <row r="9" spans="1:21" s="9" customFormat="1" ht="26.25" customHeight="1" x14ac:dyDescent="0.2">
      <c r="A9" s="15"/>
      <c r="B9" s="26" t="s">
        <v>12</v>
      </c>
      <c r="C9" s="26" t="s">
        <v>12</v>
      </c>
      <c r="D9" s="26" t="s">
        <v>12</v>
      </c>
      <c r="E9" s="26" t="s">
        <v>10</v>
      </c>
      <c r="F9" s="26" t="s">
        <v>10</v>
      </c>
      <c r="G9" s="26" t="s">
        <v>10</v>
      </c>
      <c r="H9" s="26" t="s">
        <v>10</v>
      </c>
      <c r="I9" s="26" t="s">
        <v>10</v>
      </c>
      <c r="J9" s="26" t="s">
        <v>10</v>
      </c>
      <c r="K9" s="26" t="s">
        <v>10</v>
      </c>
      <c r="L9" s="26" t="s">
        <v>10</v>
      </c>
      <c r="M9" s="26" t="s">
        <v>10</v>
      </c>
      <c r="N9" s="26" t="s">
        <v>120</v>
      </c>
      <c r="O9" s="26" t="s">
        <v>120</v>
      </c>
      <c r="P9" s="26" t="s">
        <v>120</v>
      </c>
      <c r="Q9" s="26" t="s">
        <v>10</v>
      </c>
    </row>
    <row r="10" spans="1:21" x14ac:dyDescent="0.2">
      <c r="A10" s="16"/>
      <c r="B10" s="31" t="s">
        <v>13</v>
      </c>
      <c r="C10" s="26" t="s">
        <v>14</v>
      </c>
      <c r="D10" s="26" t="s">
        <v>15</v>
      </c>
      <c r="E10" s="26" t="s">
        <v>16</v>
      </c>
      <c r="F10" s="26" t="s">
        <v>17</v>
      </c>
      <c r="G10" s="26" t="s">
        <v>18</v>
      </c>
      <c r="H10" s="26" t="s">
        <v>19</v>
      </c>
      <c r="I10" s="26" t="s">
        <v>20</v>
      </c>
      <c r="J10" s="26" t="s">
        <v>21</v>
      </c>
      <c r="K10" s="26" t="s">
        <v>22</v>
      </c>
      <c r="L10" s="26" t="s">
        <v>11</v>
      </c>
      <c r="M10" s="26" t="s">
        <v>23</v>
      </c>
      <c r="N10" s="31" t="s">
        <v>13</v>
      </c>
      <c r="O10" s="26" t="s">
        <v>14</v>
      </c>
      <c r="P10" s="26" t="s">
        <v>15</v>
      </c>
      <c r="Q10" s="26" t="s">
        <v>24</v>
      </c>
    </row>
    <row r="11" spans="1:21" ht="12.75" customHeight="1" x14ac:dyDescent="0.2">
      <c r="A11" s="27" t="s">
        <v>7</v>
      </c>
      <c r="B11" s="19"/>
      <c r="C11" s="19"/>
      <c r="D11" s="30"/>
      <c r="E11" s="19"/>
      <c r="F11" s="19"/>
      <c r="G11" s="30"/>
      <c r="H11" s="19"/>
      <c r="I11" s="19"/>
      <c r="J11" s="30"/>
      <c r="K11" s="30"/>
      <c r="L11" s="30"/>
      <c r="M11" s="30"/>
      <c r="N11" s="19"/>
      <c r="O11" s="19"/>
      <c r="P11" s="30"/>
      <c r="Q11" s="30"/>
    </row>
    <row r="12" spans="1:21" ht="12.75" customHeight="1" x14ac:dyDescent="0.2">
      <c r="A12" s="21" t="s">
        <v>28</v>
      </c>
      <c r="B12" s="70">
        <v>22602.91</v>
      </c>
      <c r="C12" s="70">
        <v>17629</v>
      </c>
      <c r="D12" s="70">
        <v>23212.089999999993</v>
      </c>
      <c r="E12" s="70">
        <v>20573.420000000002</v>
      </c>
      <c r="F12" s="70">
        <v>51203.560000000005</v>
      </c>
      <c r="G12" s="70">
        <v>59703.490000000005</v>
      </c>
      <c r="H12" s="70">
        <v>26864.03</v>
      </c>
      <c r="I12" s="70">
        <v>24199.35</v>
      </c>
      <c r="J12" s="70">
        <v>24690.5</v>
      </c>
      <c r="K12" s="70">
        <v>17980</v>
      </c>
      <c r="L12" s="70">
        <v>56743.17</v>
      </c>
      <c r="M12" s="70">
        <v>26794.15</v>
      </c>
      <c r="N12" s="70">
        <v>30018.45</v>
      </c>
      <c r="O12" s="70">
        <v>31382.92</v>
      </c>
      <c r="P12" s="70">
        <v>32877.35</v>
      </c>
      <c r="Q12" s="70">
        <v>372195.66999999993</v>
      </c>
    </row>
    <row r="13" spans="1:21" ht="12.75" customHeight="1" x14ac:dyDescent="0.2">
      <c r="A13" s="21" t="s">
        <v>29</v>
      </c>
      <c r="B13" s="70">
        <v>12.800000000000002</v>
      </c>
      <c r="C13" s="70">
        <v>18.680000000000003</v>
      </c>
      <c r="D13" s="70">
        <v>33.56</v>
      </c>
      <c r="E13" s="70">
        <v>18.27</v>
      </c>
      <c r="F13" s="70">
        <v>32.909999999999997</v>
      </c>
      <c r="G13" s="70">
        <v>29.120000000000005</v>
      </c>
      <c r="H13" s="70">
        <v>1917.47</v>
      </c>
      <c r="I13" s="70">
        <v>339.46</v>
      </c>
      <c r="J13" s="70">
        <v>10.979999999999999</v>
      </c>
      <c r="K13" s="70">
        <v>11.27</v>
      </c>
      <c r="L13" s="70">
        <v>86.09</v>
      </c>
      <c r="M13" s="70">
        <v>54.13000000000001</v>
      </c>
      <c r="N13" s="70">
        <v>0</v>
      </c>
      <c r="O13" s="70">
        <v>0</v>
      </c>
      <c r="P13" s="70">
        <v>0</v>
      </c>
      <c r="Q13" s="70">
        <v>2564.7399999999998</v>
      </c>
    </row>
    <row r="14" spans="1:21" ht="12.75" customHeight="1" x14ac:dyDescent="0.2">
      <c r="A14" s="21" t="s">
        <v>30</v>
      </c>
      <c r="B14" s="70">
        <v>3.86</v>
      </c>
      <c r="C14" s="70">
        <v>6.3</v>
      </c>
      <c r="D14" s="70">
        <v>14.430000000000001</v>
      </c>
      <c r="E14" s="70">
        <v>11.12</v>
      </c>
      <c r="F14" s="70">
        <v>12.010000000000002</v>
      </c>
      <c r="G14" s="70">
        <v>12.46</v>
      </c>
      <c r="H14" s="70">
        <v>586.79</v>
      </c>
      <c r="I14" s="70">
        <v>320.87</v>
      </c>
      <c r="J14" s="70">
        <v>45.490000000000009</v>
      </c>
      <c r="K14" s="70">
        <v>2.8000000000000007</v>
      </c>
      <c r="L14" s="70">
        <v>21.79</v>
      </c>
      <c r="M14" s="70">
        <v>19.420000000000002</v>
      </c>
      <c r="N14" s="70">
        <v>0</v>
      </c>
      <c r="O14" s="70">
        <v>0</v>
      </c>
      <c r="P14" s="70">
        <v>0</v>
      </c>
      <c r="Q14" s="70">
        <v>1057.3399999999999</v>
      </c>
    </row>
    <row r="15" spans="1:21" ht="12.75" customHeight="1" x14ac:dyDescent="0.2">
      <c r="A15" s="21" t="s">
        <v>31</v>
      </c>
      <c r="B15" s="70">
        <v>-3.0799999999999996</v>
      </c>
      <c r="C15" s="70">
        <v>4.5500000000000007</v>
      </c>
      <c r="D15" s="70">
        <v>8.4400000000000013</v>
      </c>
      <c r="E15" s="70">
        <v>-5.8900000000000006</v>
      </c>
      <c r="F15" s="70">
        <v>12.080000000000002</v>
      </c>
      <c r="G15" s="70">
        <v>-18.170000000000002</v>
      </c>
      <c r="H15" s="70">
        <v>762.12999999999988</v>
      </c>
      <c r="I15" s="70">
        <v>-614.23</v>
      </c>
      <c r="J15" s="70">
        <v>-147.23000000000002</v>
      </c>
      <c r="K15" s="70">
        <v>1.2300000000000002</v>
      </c>
      <c r="L15" s="70">
        <v>7.59</v>
      </c>
      <c r="M15" s="70">
        <v>-0.78999999999999992</v>
      </c>
      <c r="N15" s="70">
        <v>0</v>
      </c>
      <c r="O15" s="70">
        <v>0</v>
      </c>
      <c r="P15" s="70">
        <v>0</v>
      </c>
      <c r="Q15" s="70">
        <v>6.6299999999998196</v>
      </c>
    </row>
    <row r="16" spans="1:21" ht="12.75" customHeight="1" x14ac:dyDescent="0.2">
      <c r="A16" s="21" t="s">
        <v>32</v>
      </c>
      <c r="B16" s="70">
        <v>-1.33</v>
      </c>
      <c r="C16" s="70">
        <v>1.7</v>
      </c>
      <c r="D16" s="70">
        <v>4.42</v>
      </c>
      <c r="E16" s="70">
        <v>-0.55999999999999994</v>
      </c>
      <c r="F16" s="70">
        <v>1.73</v>
      </c>
      <c r="G16" s="70">
        <v>-6.3</v>
      </c>
      <c r="H16" s="70">
        <v>232.61</v>
      </c>
      <c r="I16" s="70">
        <v>-90.32</v>
      </c>
      <c r="J16" s="70">
        <v>-121.59999999999998</v>
      </c>
      <c r="K16" s="70">
        <v>-21.12</v>
      </c>
      <c r="L16" s="70">
        <v>1.9500000000000002</v>
      </c>
      <c r="M16" s="70">
        <v>1.26</v>
      </c>
      <c r="N16" s="70">
        <v>0</v>
      </c>
      <c r="O16" s="70">
        <v>0</v>
      </c>
      <c r="P16" s="70">
        <v>0</v>
      </c>
      <c r="Q16" s="70">
        <v>2.4400000000000297</v>
      </c>
    </row>
    <row r="17" spans="1:17" s="28" customFormat="1" ht="12.75" customHeight="1" x14ac:dyDescent="0.2">
      <c r="A17" s="29" t="s">
        <v>33</v>
      </c>
      <c r="B17" s="71">
        <v>-2845.0300000000007</v>
      </c>
      <c r="C17" s="71">
        <v>1152.17</v>
      </c>
      <c r="D17" s="71">
        <v>3673.0599999999995</v>
      </c>
      <c r="E17" s="71">
        <v>737.90000000000009</v>
      </c>
      <c r="F17" s="71">
        <v>23498.45</v>
      </c>
      <c r="G17" s="71">
        <v>-25891.89</v>
      </c>
      <c r="H17" s="71">
        <v>795.03</v>
      </c>
      <c r="I17" s="71">
        <v>144.10000000000008</v>
      </c>
      <c r="J17" s="71">
        <v>1455.59</v>
      </c>
      <c r="K17" s="71">
        <v>-1557.3399999999997</v>
      </c>
      <c r="L17" s="71">
        <v>-1330.75</v>
      </c>
      <c r="M17" s="71">
        <v>-2758.64</v>
      </c>
      <c r="N17" s="71">
        <v>4502.7700000000004</v>
      </c>
      <c r="O17" s="71">
        <v>3138.29</v>
      </c>
      <c r="P17" s="71">
        <v>1643.87</v>
      </c>
      <c r="Q17" s="71">
        <v>-2927.3499999999985</v>
      </c>
    </row>
    <row r="18" spans="1:17" s="28" customFormat="1" ht="12.75" customHeight="1" x14ac:dyDescent="0.2">
      <c r="A18" s="29" t="s">
        <v>34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210.89</v>
      </c>
      <c r="J18" s="72">
        <v>92.490000000000009</v>
      </c>
      <c r="K18" s="72">
        <v>-303.38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</row>
    <row r="19" spans="1:17" s="3" customFormat="1" x14ac:dyDescent="0.2">
      <c r="A19" s="3" t="s">
        <v>3</v>
      </c>
      <c r="B19" s="38">
        <v>19770.129999999997</v>
      </c>
      <c r="C19" s="38">
        <v>18812.400000000001</v>
      </c>
      <c r="D19" s="38">
        <v>26945.999999999993</v>
      </c>
      <c r="E19" s="73">
        <v>21334.260000000002</v>
      </c>
      <c r="F19" s="73">
        <v>74760.74000000002</v>
      </c>
      <c r="G19" s="73">
        <v>33828.710000000006</v>
      </c>
      <c r="H19" s="73">
        <v>31158.06</v>
      </c>
      <c r="I19" s="38">
        <v>24510.119999999995</v>
      </c>
      <c r="J19" s="38">
        <v>26026.220000000005</v>
      </c>
      <c r="K19" s="38">
        <v>16113.460000000001</v>
      </c>
      <c r="L19" s="38">
        <v>55529.839999999989</v>
      </c>
      <c r="M19" s="38">
        <v>24109.53</v>
      </c>
      <c r="N19" s="38">
        <v>34521.22</v>
      </c>
      <c r="O19" s="38">
        <v>34521.21</v>
      </c>
      <c r="P19" s="38">
        <v>34521.22</v>
      </c>
      <c r="Q19" s="38">
        <v>372899.47000000009</v>
      </c>
    </row>
    <row r="20" spans="1:17" x14ac:dyDescent="0.2">
      <c r="B20" s="34"/>
      <c r="C20" s="34"/>
      <c r="D20" s="34"/>
      <c r="E20" s="74"/>
      <c r="F20" s="74"/>
      <c r="G20" s="74"/>
      <c r="H20" s="7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2">
      <c r="A21" s="21" t="s">
        <v>35</v>
      </c>
      <c r="B21" s="36">
        <v>851630</v>
      </c>
      <c r="C21" s="36">
        <v>851630</v>
      </c>
      <c r="D21" s="36">
        <v>-648370</v>
      </c>
      <c r="E21" s="75">
        <v>1006340</v>
      </c>
      <c r="F21" s="75">
        <v>1006340</v>
      </c>
      <c r="G21" s="75">
        <v>1006340</v>
      </c>
      <c r="H21" s="75">
        <v>1107840</v>
      </c>
      <c r="I21" s="91">
        <v>107840</v>
      </c>
      <c r="J21" s="36">
        <v>1107840</v>
      </c>
      <c r="K21" s="36">
        <v>1107840</v>
      </c>
      <c r="L21" s="36">
        <v>1107840</v>
      </c>
      <c r="M21" s="36">
        <v>1107840</v>
      </c>
      <c r="N21" s="36">
        <v>1107840</v>
      </c>
      <c r="O21" s="36">
        <v>1107840</v>
      </c>
      <c r="P21" s="36">
        <v>1107840</v>
      </c>
      <c r="Q21" s="36">
        <v>9720950</v>
      </c>
    </row>
    <row r="22" spans="1:17" s="3" customFormat="1" x14ac:dyDescent="0.2">
      <c r="A22" s="3" t="s">
        <v>4</v>
      </c>
      <c r="B22" s="38">
        <v>851630</v>
      </c>
      <c r="C22" s="38">
        <v>851630</v>
      </c>
      <c r="D22" s="38">
        <v>-648370</v>
      </c>
      <c r="E22" s="73">
        <v>1006340</v>
      </c>
      <c r="F22" s="73">
        <v>1006340</v>
      </c>
      <c r="G22" s="73">
        <v>1006340</v>
      </c>
      <c r="H22" s="73">
        <v>1107840</v>
      </c>
      <c r="I22" s="38">
        <v>107840</v>
      </c>
      <c r="J22" s="38">
        <v>1107840</v>
      </c>
      <c r="K22" s="38">
        <v>1107840</v>
      </c>
      <c r="L22" s="38">
        <v>1107840</v>
      </c>
      <c r="M22" s="38">
        <v>1107840</v>
      </c>
      <c r="N22" s="38">
        <v>1107840</v>
      </c>
      <c r="O22" s="38">
        <v>1107840</v>
      </c>
      <c r="P22" s="38">
        <v>1107840</v>
      </c>
      <c r="Q22" s="38">
        <v>9720950</v>
      </c>
    </row>
    <row r="23" spans="1:17" x14ac:dyDescent="0.2">
      <c r="B23" s="34"/>
      <c r="C23" s="34"/>
      <c r="D23" s="34"/>
      <c r="E23" s="74"/>
      <c r="F23" s="74"/>
      <c r="G23" s="74"/>
      <c r="H23" s="7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2">
      <c r="A24" s="21" t="s">
        <v>36</v>
      </c>
      <c r="B24" s="36">
        <v>0</v>
      </c>
      <c r="C24" s="36">
        <v>233</v>
      </c>
      <c r="D24" s="36">
        <v>94.5</v>
      </c>
      <c r="E24" s="75">
        <v>0</v>
      </c>
      <c r="F24" s="75">
        <v>85.4</v>
      </c>
      <c r="G24" s="75">
        <v>426.5</v>
      </c>
      <c r="H24" s="75">
        <v>95.4</v>
      </c>
      <c r="I24" s="36">
        <v>0</v>
      </c>
      <c r="J24" s="36">
        <v>82.25</v>
      </c>
      <c r="K24" s="36">
        <v>89.2</v>
      </c>
      <c r="L24" s="36">
        <v>49</v>
      </c>
      <c r="M24" s="36">
        <v>0</v>
      </c>
      <c r="N24" s="36">
        <v>0</v>
      </c>
      <c r="O24" s="36">
        <v>218</v>
      </c>
      <c r="P24" s="36">
        <v>102</v>
      </c>
      <c r="Q24" s="36">
        <v>1155.25</v>
      </c>
    </row>
    <row r="25" spans="1:17" s="3" customFormat="1" x14ac:dyDescent="0.2">
      <c r="A25" s="3" t="s">
        <v>5</v>
      </c>
      <c r="B25" s="38">
        <v>0</v>
      </c>
      <c r="C25" s="38">
        <v>233</v>
      </c>
      <c r="D25" s="38">
        <v>94.5</v>
      </c>
      <c r="E25" s="73">
        <v>0</v>
      </c>
      <c r="F25" s="73">
        <v>85.4</v>
      </c>
      <c r="G25" s="73">
        <v>426.5</v>
      </c>
      <c r="H25" s="73">
        <v>95.4</v>
      </c>
      <c r="I25" s="38">
        <v>0</v>
      </c>
      <c r="J25" s="38">
        <v>82.25</v>
      </c>
      <c r="K25" s="38">
        <v>89.2</v>
      </c>
      <c r="L25" s="38">
        <v>49</v>
      </c>
      <c r="M25" s="38">
        <v>0</v>
      </c>
      <c r="N25" s="38">
        <v>0</v>
      </c>
      <c r="O25" s="38">
        <v>218</v>
      </c>
      <c r="P25" s="38">
        <v>102</v>
      </c>
      <c r="Q25" s="38">
        <v>1155.25</v>
      </c>
    </row>
    <row r="26" spans="1:17" x14ac:dyDescent="0.2">
      <c r="B26" s="34"/>
      <c r="C26" s="34"/>
      <c r="D26" s="34"/>
      <c r="E26" s="74"/>
      <c r="F26" s="74"/>
      <c r="G26" s="74"/>
      <c r="H26" s="7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2">
      <c r="A27" s="21" t="s">
        <v>37</v>
      </c>
      <c r="B27" s="34">
        <v>25018.36</v>
      </c>
      <c r="C27" s="34">
        <v>27882.36</v>
      </c>
      <c r="D27" s="34">
        <v>12818.82</v>
      </c>
      <c r="E27" s="74">
        <v>144624.39000000001</v>
      </c>
      <c r="F27" s="74">
        <v>-137822.65</v>
      </c>
      <c r="G27" s="74">
        <v>26380.84</v>
      </c>
      <c r="H27" s="74">
        <v>21435.4</v>
      </c>
      <c r="I27" s="34">
        <v>19642.05</v>
      </c>
      <c r="J27" s="34">
        <v>17954.439999999999</v>
      </c>
      <c r="K27" s="34">
        <v>23681.77</v>
      </c>
      <c r="L27" s="34">
        <v>20744.68</v>
      </c>
      <c r="M27" s="34">
        <v>17698.060000000001</v>
      </c>
      <c r="N27" s="34">
        <v>6288</v>
      </c>
      <c r="O27" s="34">
        <v>6288</v>
      </c>
      <c r="P27" s="34">
        <v>6288</v>
      </c>
      <c r="Q27" s="34">
        <v>220058.52000000002</v>
      </c>
    </row>
    <row r="28" spans="1:17" s="113" customFormat="1" x14ac:dyDescent="0.2">
      <c r="A28" s="110" t="s">
        <v>38</v>
      </c>
      <c r="B28" s="111">
        <v>5809.68</v>
      </c>
      <c r="C28" s="111">
        <v>5809.68</v>
      </c>
      <c r="D28" s="111">
        <v>5809.7</v>
      </c>
      <c r="E28" s="112">
        <v>5654.22</v>
      </c>
      <c r="F28" s="112">
        <v>5654.22</v>
      </c>
      <c r="G28" s="112">
        <v>5654.22</v>
      </c>
      <c r="H28" s="112">
        <v>5654.22</v>
      </c>
      <c r="I28" s="111">
        <v>5654.22</v>
      </c>
      <c r="J28" s="111">
        <v>5654.22</v>
      </c>
      <c r="K28" s="111">
        <v>67477.429999999993</v>
      </c>
      <c r="L28" s="111">
        <v>13385.25</v>
      </c>
      <c r="M28" s="111">
        <v>13385.25</v>
      </c>
      <c r="N28" s="111">
        <v>85809.68</v>
      </c>
      <c r="O28" s="111">
        <v>11619.68</v>
      </c>
      <c r="P28" s="111">
        <v>11619.68</v>
      </c>
      <c r="Q28" s="111">
        <v>145602.31</v>
      </c>
    </row>
    <row r="29" spans="1:17" s="113" customFormat="1" x14ac:dyDescent="0.2">
      <c r="A29" s="110" t="s">
        <v>39</v>
      </c>
      <c r="B29" s="111">
        <v>25148.2</v>
      </c>
      <c r="C29" s="111">
        <v>25148.2</v>
      </c>
      <c r="D29" s="111">
        <v>25148.2</v>
      </c>
      <c r="E29" s="112">
        <v>25148.2</v>
      </c>
      <c r="F29" s="112">
        <v>25148.2</v>
      </c>
      <c r="G29" s="112">
        <v>25148.2</v>
      </c>
      <c r="H29" s="112">
        <v>25148.2</v>
      </c>
      <c r="I29" s="111">
        <v>25148.2</v>
      </c>
      <c r="J29" s="111">
        <v>25148.2</v>
      </c>
      <c r="K29" s="111">
        <v>25148.2</v>
      </c>
      <c r="L29" s="111">
        <v>25148.2</v>
      </c>
      <c r="M29" s="111">
        <v>25148.23</v>
      </c>
      <c r="N29" s="111">
        <v>25239</v>
      </c>
      <c r="O29" s="111">
        <v>25239</v>
      </c>
      <c r="P29" s="111">
        <v>25239</v>
      </c>
      <c r="Q29" s="111">
        <v>301778.43000000005</v>
      </c>
    </row>
    <row r="30" spans="1:17" x14ac:dyDescent="0.2">
      <c r="A30" s="21" t="s">
        <v>40</v>
      </c>
      <c r="B30" s="34">
        <v>0</v>
      </c>
      <c r="C30" s="34">
        <v>0</v>
      </c>
      <c r="D30" s="34">
        <v>0</v>
      </c>
      <c r="E30" s="74">
        <v>0</v>
      </c>
      <c r="F30" s="74">
        <v>0</v>
      </c>
      <c r="G30" s="74">
        <v>0</v>
      </c>
      <c r="H30" s="7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10</v>
      </c>
      <c r="N30" s="34">
        <v>0</v>
      </c>
      <c r="O30" s="34">
        <v>0</v>
      </c>
      <c r="P30" s="34">
        <v>0</v>
      </c>
      <c r="Q30" s="34">
        <v>10</v>
      </c>
    </row>
    <row r="31" spans="1:17" x14ac:dyDescent="0.2">
      <c r="A31" s="21" t="s">
        <v>41</v>
      </c>
      <c r="B31" s="34">
        <v>16030.54</v>
      </c>
      <c r="C31" s="34">
        <v>17560.330000000002</v>
      </c>
      <c r="D31" s="34">
        <v>12307.47</v>
      </c>
      <c r="E31" s="74">
        <v>14578.84</v>
      </c>
      <c r="F31" s="74">
        <v>13189.69</v>
      </c>
      <c r="G31" s="74">
        <v>15154.67</v>
      </c>
      <c r="H31" s="74">
        <v>20767</v>
      </c>
      <c r="I31" s="34">
        <v>15546</v>
      </c>
      <c r="J31" s="34">
        <v>15634.49</v>
      </c>
      <c r="K31" s="34">
        <v>16310.68</v>
      </c>
      <c r="L31" s="34">
        <v>22873.65</v>
      </c>
      <c r="M31" s="34">
        <v>7358.75</v>
      </c>
      <c r="N31" s="34">
        <v>10539.93</v>
      </c>
      <c r="O31" s="34">
        <v>10539.93</v>
      </c>
      <c r="P31" s="34">
        <v>10539.93</v>
      </c>
      <c r="Q31" s="34">
        <v>187312.11000000002</v>
      </c>
    </row>
    <row r="32" spans="1:17" x14ac:dyDescent="0.2">
      <c r="A32" s="21" t="s">
        <v>42</v>
      </c>
      <c r="B32" s="36">
        <v>26107.68</v>
      </c>
      <c r="C32" s="36">
        <v>24524.98</v>
      </c>
      <c r="D32" s="36">
        <v>18806.25</v>
      </c>
      <c r="E32" s="75">
        <v>19504.45</v>
      </c>
      <c r="F32" s="75">
        <v>40692.28</v>
      </c>
      <c r="G32" s="75">
        <v>13443.07</v>
      </c>
      <c r="H32" s="75">
        <v>27330.79</v>
      </c>
      <c r="I32" s="36">
        <v>21967.22</v>
      </c>
      <c r="J32" s="36">
        <v>21765.17</v>
      </c>
      <c r="K32" s="36">
        <v>22787.3</v>
      </c>
      <c r="L32" s="36">
        <v>33520.120000000003</v>
      </c>
      <c r="M32" s="36">
        <v>10614.44</v>
      </c>
      <c r="N32" s="36">
        <v>17445.96</v>
      </c>
      <c r="O32" s="36">
        <v>17445.96</v>
      </c>
      <c r="P32" s="36">
        <v>17445.96</v>
      </c>
      <c r="Q32" s="36">
        <v>281063.75000000006</v>
      </c>
    </row>
    <row r="33" spans="1:17" s="3" customFormat="1" x14ac:dyDescent="0.2">
      <c r="A33" s="3" t="s">
        <v>6</v>
      </c>
      <c r="B33" s="38">
        <v>98114.46</v>
      </c>
      <c r="C33" s="38">
        <v>100925.55</v>
      </c>
      <c r="D33" s="38">
        <v>74890.44</v>
      </c>
      <c r="E33" s="73">
        <v>209510.10000000003</v>
      </c>
      <c r="F33" s="73">
        <v>-53138.259999999995</v>
      </c>
      <c r="G33" s="73">
        <v>85781</v>
      </c>
      <c r="H33" s="73">
        <v>100335.60999999999</v>
      </c>
      <c r="I33" s="38">
        <v>87957.69</v>
      </c>
      <c r="J33" s="38">
        <v>86156.52</v>
      </c>
      <c r="K33" s="38">
        <v>155405.37999999998</v>
      </c>
      <c r="L33" s="38">
        <v>115671.9</v>
      </c>
      <c r="M33" s="38">
        <v>74214.73</v>
      </c>
      <c r="N33" s="38">
        <v>145322.56999999998</v>
      </c>
      <c r="O33" s="38">
        <v>71132.570000000007</v>
      </c>
      <c r="P33" s="38">
        <v>71132.570000000007</v>
      </c>
      <c r="Q33" s="38">
        <v>1135825.1200000001</v>
      </c>
    </row>
    <row r="34" spans="1:17" x14ac:dyDescent="0.2">
      <c r="B34" s="34"/>
      <c r="C34" s="34"/>
      <c r="D34" s="34"/>
      <c r="E34" s="35"/>
      <c r="F34" s="35"/>
      <c r="G34" s="35"/>
      <c r="H34" s="35"/>
      <c r="I34" s="34"/>
      <c r="J34" s="34"/>
      <c r="K34" s="34"/>
      <c r="L34" s="34"/>
      <c r="M34" s="34"/>
      <c r="N34" s="34"/>
      <c r="O34" s="34"/>
      <c r="P34" s="34"/>
      <c r="Q34" s="34"/>
    </row>
    <row r="35" spans="1:17" s="3" customFormat="1" ht="13.5" thickBot="1" x14ac:dyDescent="0.25">
      <c r="A35" s="3" t="s">
        <v>9</v>
      </c>
      <c r="B35" s="40">
        <v>969514.59</v>
      </c>
      <c r="C35" s="40">
        <v>971600.95000000007</v>
      </c>
      <c r="D35" s="40">
        <v>-546439.06000000006</v>
      </c>
      <c r="E35" s="41">
        <v>1237184.3600000001</v>
      </c>
      <c r="F35" s="41">
        <v>1028047.8799999999</v>
      </c>
      <c r="G35" s="41">
        <v>1126376.21</v>
      </c>
      <c r="H35" s="41">
        <v>1239429.0699999998</v>
      </c>
      <c r="I35" s="40">
        <v>220307.81</v>
      </c>
      <c r="J35" s="40">
        <v>1220104.99</v>
      </c>
      <c r="K35" s="40">
        <v>1279448.0399999998</v>
      </c>
      <c r="L35" s="40">
        <v>1279090.74</v>
      </c>
      <c r="M35" s="40">
        <v>1206164.26</v>
      </c>
      <c r="N35" s="40">
        <v>1287683.79</v>
      </c>
      <c r="O35" s="40">
        <v>1213711.78</v>
      </c>
      <c r="P35" s="40">
        <v>1213595.79</v>
      </c>
      <c r="Q35" s="40">
        <v>11230829.839999998</v>
      </c>
    </row>
    <row r="36" spans="1:17" ht="13.5" thickTop="1" x14ac:dyDescent="0.2">
      <c r="B36" s="34"/>
      <c r="C36" s="34"/>
      <c r="D36" s="34"/>
      <c r="E36" s="35"/>
      <c r="F36" s="35"/>
      <c r="G36" s="35"/>
      <c r="H36" s="35"/>
      <c r="I36" s="34"/>
      <c r="J36" s="34"/>
      <c r="K36" s="34"/>
      <c r="L36" s="34"/>
      <c r="M36" s="34"/>
      <c r="N36" s="34"/>
      <c r="O36" s="34"/>
      <c r="P36" s="34"/>
      <c r="Q36" s="34"/>
    </row>
    <row r="37" spans="1:17" x14ac:dyDescent="0.2">
      <c r="B37" s="34"/>
      <c r="C37" s="34"/>
      <c r="D37" s="34"/>
      <c r="E37" s="35"/>
      <c r="F37" s="35"/>
      <c r="G37" s="35"/>
      <c r="H37" s="35"/>
      <c r="I37" s="34"/>
      <c r="J37" s="34"/>
      <c r="K37" s="34"/>
      <c r="L37" s="34"/>
      <c r="M37" s="34"/>
      <c r="N37" s="34"/>
      <c r="O37" s="34"/>
      <c r="P37" s="34"/>
      <c r="Q37" s="34"/>
    </row>
  </sheetData>
  <mergeCells count="1">
    <mergeCell ref="N6:P6"/>
  </mergeCells>
  <phoneticPr fontId="0" type="noConversion"/>
  <dataValidations count="1">
    <dataValidation type="list" allowBlank="1" showInputMessage="1" sqref="R1:U1" xr:uid="{13ADDFFB-566B-4D59-8EC8-64D6AE6A66A8}">
      <formula1>"..."</formula1>
    </dataValidation>
  </dataValidations>
  <printOptions horizontalCentered="1"/>
  <pageMargins left="0.25" right="0.25" top="0.75" bottom="0.75" header="0.25" footer="0.25"/>
  <pageSetup scale="39" orientation="landscape" r:id="rId1"/>
  <headerFooter alignWithMargins="0"/>
  <customProperties>
    <customPr name="_pios_id" r:id="rId2"/>
    <customPr name="CellIDs" r:id="rId3"/>
    <customPr name="ConnName" r:id="rId4"/>
    <customPr name="ConnPOV" r:id="rId5"/>
    <customPr name="HyperionPOVXML" r:id="rId6"/>
    <customPr name="HyperionXML" r:id="rId7"/>
    <customPr name="NameConnectionMap" r:id="rId8"/>
    <customPr name="POVPosition" r:id="rId9"/>
    <customPr name="SheetHasParityContent" r:id="rId10"/>
    <customPr name="SheetOptions" r:id="rId11"/>
    <customPr name="ShowPOV" r:id="rId12"/>
    <customPr name="USER_FORMATTING" r:id="rId13"/>
  </customProperties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BFE7-6315-45B4-A57D-A9C5325001FD}">
  <sheetPr>
    <pageSetUpPr fitToPage="1"/>
  </sheetPr>
  <dimension ref="A1:V31"/>
  <sheetViews>
    <sheetView showGridLines="0" zoomScale="85" zoomScaleNormal="85" workbookViewId="0">
      <selection activeCell="A26" sqref="A26"/>
    </sheetView>
  </sheetViews>
  <sheetFormatPr defaultRowHeight="12.75" x14ac:dyDescent="0.2"/>
  <cols>
    <col min="1" max="1" width="71.85546875" bestFit="1" customWidth="1"/>
    <col min="2" max="2" width="12.42578125" bestFit="1" customWidth="1"/>
    <col min="3" max="3" width="13.28515625" bestFit="1" customWidth="1"/>
    <col min="4" max="4" width="12.5703125" bestFit="1" customWidth="1"/>
    <col min="5" max="6" width="14.140625" style="2" bestFit="1" customWidth="1"/>
    <col min="7" max="7" width="15.140625" style="2" bestFit="1" customWidth="1"/>
    <col min="8" max="8" width="15" style="2" bestFit="1" customWidth="1"/>
    <col min="9" max="9" width="14" bestFit="1" customWidth="1"/>
    <col min="10" max="10" width="17.140625" bestFit="1" customWidth="1"/>
    <col min="11" max="13" width="17.140625" customWidth="1"/>
    <col min="14" max="14" width="12.42578125" bestFit="1" customWidth="1"/>
    <col min="15" max="15" width="13.28515625" bestFit="1" customWidth="1"/>
    <col min="16" max="16" width="12.5703125" bestFit="1" customWidth="1"/>
    <col min="17" max="17" width="17.140625" customWidth="1"/>
    <col min="18" max="18" width="11.42578125" bestFit="1" customWidth="1"/>
    <col min="20" max="20" width="14.42578125" bestFit="1" customWidth="1"/>
    <col min="21" max="21" width="33.85546875" bestFit="1" customWidth="1"/>
  </cols>
  <sheetData>
    <row r="1" spans="1:22" x14ac:dyDescent="0.2">
      <c r="A1" s="4"/>
      <c r="B1" s="4"/>
      <c r="C1" s="4"/>
      <c r="D1" s="4"/>
      <c r="E1" s="5"/>
      <c r="F1" s="5"/>
      <c r="G1" s="5"/>
      <c r="H1" s="5"/>
      <c r="I1" s="4"/>
      <c r="J1" s="4"/>
      <c r="K1" s="4"/>
      <c r="L1" s="4"/>
      <c r="M1" s="4"/>
      <c r="N1" s="4"/>
      <c r="O1" s="4"/>
      <c r="P1" s="4"/>
      <c r="Q1" s="4"/>
      <c r="S1" s="28" t="s">
        <v>8</v>
      </c>
      <c r="T1" s="28" t="s">
        <v>25</v>
      </c>
      <c r="U1" s="29" t="s">
        <v>43</v>
      </c>
      <c r="V1" s="28" t="s">
        <v>1</v>
      </c>
    </row>
    <row r="2" spans="1:22" x14ac:dyDescent="0.2">
      <c r="A2" s="4"/>
      <c r="B2" s="4"/>
      <c r="C2" s="4"/>
      <c r="D2" s="4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U2" s="21"/>
    </row>
    <row r="3" spans="1:22" ht="26.25" x14ac:dyDescent="0.4">
      <c r="A3" s="22" t="s">
        <v>0</v>
      </c>
      <c r="B3" s="4"/>
      <c r="C3" s="4"/>
      <c r="D3" s="4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1"/>
      <c r="T3" s="3"/>
      <c r="U3" s="28"/>
    </row>
    <row r="4" spans="1:22" x14ac:dyDescent="0.2">
      <c r="A4" s="4"/>
      <c r="B4" s="4"/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R4" s="1"/>
      <c r="T4" s="3"/>
      <c r="U4" s="28"/>
    </row>
    <row r="5" spans="1:22" s="8" customFormat="1" ht="23.25" x14ac:dyDescent="0.35">
      <c r="A5" s="23" t="s">
        <v>2</v>
      </c>
      <c r="B5" s="6"/>
      <c r="C5" s="6"/>
      <c r="D5" s="6"/>
      <c r="E5" s="7"/>
      <c r="F5" s="7"/>
      <c r="G5" s="7"/>
      <c r="H5" s="7"/>
      <c r="I5" s="17"/>
      <c r="J5" s="17"/>
      <c r="K5" s="17"/>
      <c r="L5" s="17"/>
      <c r="M5" s="17"/>
      <c r="N5" s="6"/>
      <c r="O5" s="6"/>
      <c r="P5" s="6"/>
      <c r="Q5" s="17"/>
    </row>
    <row r="6" spans="1:22" s="14" customFormat="1" ht="15.75" x14ac:dyDescent="0.25">
      <c r="A6" s="24"/>
      <c r="B6" s="12"/>
      <c r="C6" s="12"/>
      <c r="D6" s="12"/>
      <c r="E6" s="13"/>
      <c r="F6" s="13"/>
      <c r="G6" s="13"/>
      <c r="H6" s="13"/>
      <c r="I6" s="18"/>
      <c r="J6" s="18"/>
      <c r="K6" s="18"/>
      <c r="L6" s="18"/>
      <c r="M6" s="18"/>
      <c r="N6" s="151" t="s">
        <v>121</v>
      </c>
      <c r="O6" s="152"/>
      <c r="P6" s="152"/>
      <c r="Q6" s="18"/>
    </row>
    <row r="7" spans="1:22" ht="18" x14ac:dyDescent="0.25">
      <c r="A7" s="25" t="s">
        <v>27</v>
      </c>
      <c r="B7" s="10"/>
      <c r="C7" s="10"/>
      <c r="D7" s="10"/>
      <c r="E7" s="11"/>
      <c r="F7" s="11"/>
      <c r="G7" s="11"/>
      <c r="H7" s="11"/>
      <c r="I7" s="10"/>
      <c r="J7" s="10"/>
      <c r="K7" s="10"/>
      <c r="L7" s="10"/>
      <c r="M7" s="10"/>
      <c r="N7" s="10"/>
      <c r="O7" s="10"/>
      <c r="P7" s="10"/>
      <c r="Q7" s="10"/>
    </row>
    <row r="8" spans="1:22" x14ac:dyDescent="0.2">
      <c r="A8" s="4"/>
      <c r="B8" s="4"/>
      <c r="C8" s="4"/>
      <c r="D8" s="4"/>
      <c r="E8" s="5"/>
      <c r="F8" s="5"/>
      <c r="G8" s="5"/>
      <c r="H8" s="5"/>
      <c r="N8" s="4"/>
      <c r="O8" s="4"/>
      <c r="P8" s="4"/>
    </row>
    <row r="9" spans="1:22" s="28" customFormat="1" ht="26.25" customHeight="1" x14ac:dyDescent="0.2">
      <c r="A9" s="15"/>
      <c r="B9" s="26" t="s">
        <v>12</v>
      </c>
      <c r="C9" s="26" t="s">
        <v>12</v>
      </c>
      <c r="D9" s="26" t="s">
        <v>12</v>
      </c>
      <c r="E9" s="26" t="s">
        <v>10</v>
      </c>
      <c r="F9" s="26" t="s">
        <v>10</v>
      </c>
      <c r="G9" s="26" t="s">
        <v>10</v>
      </c>
      <c r="H9" s="26" t="s">
        <v>10</v>
      </c>
      <c r="I9" s="26" t="s">
        <v>10</v>
      </c>
      <c r="J9" s="26" t="s">
        <v>10</v>
      </c>
      <c r="K9" s="26" t="s">
        <v>10</v>
      </c>
      <c r="L9" s="26" t="s">
        <v>10</v>
      </c>
      <c r="M9" s="26" t="s">
        <v>10</v>
      </c>
      <c r="N9" s="26" t="s">
        <v>120</v>
      </c>
      <c r="O9" s="26" t="s">
        <v>120</v>
      </c>
      <c r="P9" s="26" t="s">
        <v>120</v>
      </c>
      <c r="Q9" s="26" t="s">
        <v>10</v>
      </c>
    </row>
    <row r="10" spans="1:22" x14ac:dyDescent="0.2">
      <c r="A10" s="16"/>
      <c r="B10" s="31" t="s">
        <v>13</v>
      </c>
      <c r="C10" s="26" t="s">
        <v>14</v>
      </c>
      <c r="D10" s="26" t="s">
        <v>15</v>
      </c>
      <c r="E10" s="26" t="s">
        <v>16</v>
      </c>
      <c r="F10" s="26" t="s">
        <v>17</v>
      </c>
      <c r="G10" s="26" t="s">
        <v>18</v>
      </c>
      <c r="H10" s="26" t="s">
        <v>19</v>
      </c>
      <c r="I10" s="26" t="s">
        <v>20</v>
      </c>
      <c r="J10" s="26" t="s">
        <v>21</v>
      </c>
      <c r="K10" s="26" t="s">
        <v>22</v>
      </c>
      <c r="L10" s="26" t="s">
        <v>11</v>
      </c>
      <c r="M10" s="26" t="s">
        <v>23</v>
      </c>
      <c r="N10" s="31" t="s">
        <v>13</v>
      </c>
      <c r="O10" s="26" t="s">
        <v>14</v>
      </c>
      <c r="P10" s="26" t="s">
        <v>15</v>
      </c>
      <c r="Q10" s="26" t="s">
        <v>24</v>
      </c>
    </row>
    <row r="11" spans="1:22" ht="12.75" customHeight="1" x14ac:dyDescent="0.2">
      <c r="A11" s="27" t="s">
        <v>7</v>
      </c>
      <c r="B11" s="32"/>
      <c r="C11" s="32"/>
      <c r="D11" s="33"/>
      <c r="E11" s="32"/>
      <c r="F11" s="32"/>
      <c r="G11" s="33"/>
      <c r="H11" s="32"/>
      <c r="I11" s="32"/>
      <c r="J11" s="33"/>
      <c r="K11" s="33"/>
      <c r="L11" s="33"/>
      <c r="M11" s="33"/>
      <c r="N11" s="32"/>
      <c r="O11" s="32"/>
      <c r="P11" s="33"/>
      <c r="Q11" s="33"/>
      <c r="R11" s="20"/>
    </row>
    <row r="12" spans="1:22" x14ac:dyDescent="0.2">
      <c r="A12" s="21" t="s">
        <v>28</v>
      </c>
      <c r="B12" s="34">
        <v>35787.500000000007</v>
      </c>
      <c r="C12" s="34">
        <v>40141.180000000008</v>
      </c>
      <c r="D12" s="34">
        <v>23504.710000000003</v>
      </c>
      <c r="E12" s="35">
        <v>35554.550000000003</v>
      </c>
      <c r="F12" s="35">
        <v>77716.039999999994</v>
      </c>
      <c r="G12" s="35">
        <v>12330.100000000002</v>
      </c>
      <c r="H12" s="35">
        <v>35889.520000000004</v>
      </c>
      <c r="I12" s="34">
        <v>34576.620000000003</v>
      </c>
      <c r="J12" s="34">
        <v>30623.370000000003</v>
      </c>
      <c r="K12" s="34">
        <v>42820.46</v>
      </c>
      <c r="L12" s="34">
        <v>14746.859999999995</v>
      </c>
      <c r="M12" s="87">
        <v>31804.259999999995</v>
      </c>
      <c r="N12" s="34">
        <v>10634.85</v>
      </c>
      <c r="O12" s="34">
        <v>11118.25</v>
      </c>
      <c r="P12" s="34">
        <v>11647.69</v>
      </c>
      <c r="Q12" s="34">
        <v>415495.17</v>
      </c>
    </row>
    <row r="13" spans="1:22" x14ac:dyDescent="0.2">
      <c r="A13" s="21" t="s">
        <v>29</v>
      </c>
      <c r="B13" s="34">
        <v>6.9600000000000017</v>
      </c>
      <c r="C13" s="34">
        <v>10.309999999999999</v>
      </c>
      <c r="D13" s="34">
        <v>17.41</v>
      </c>
      <c r="E13" s="35">
        <v>9.7200000000000006</v>
      </c>
      <c r="F13" s="35">
        <v>19.12</v>
      </c>
      <c r="G13" s="35">
        <v>15.209999999999999</v>
      </c>
      <c r="H13" s="35">
        <v>1026.57</v>
      </c>
      <c r="I13" s="34">
        <v>184.98000000000002</v>
      </c>
      <c r="J13" s="34">
        <v>6.04</v>
      </c>
      <c r="K13" s="34">
        <v>7.1</v>
      </c>
      <c r="L13" s="34">
        <v>52.39</v>
      </c>
      <c r="M13" s="87">
        <v>28.02</v>
      </c>
      <c r="N13" s="34">
        <v>0</v>
      </c>
      <c r="O13" s="34">
        <v>0</v>
      </c>
      <c r="P13" s="34">
        <v>0</v>
      </c>
      <c r="Q13" s="34">
        <v>1383.83</v>
      </c>
    </row>
    <row r="14" spans="1:22" x14ac:dyDescent="0.2">
      <c r="A14" s="21" t="s">
        <v>30</v>
      </c>
      <c r="B14" s="34">
        <v>2.1300000000000003</v>
      </c>
      <c r="C14" s="34">
        <v>3.4700000000000006</v>
      </c>
      <c r="D14" s="34">
        <v>7.49</v>
      </c>
      <c r="E14" s="35">
        <v>5.89</v>
      </c>
      <c r="F14" s="35">
        <v>6.9599999999999991</v>
      </c>
      <c r="G14" s="35">
        <v>6.51</v>
      </c>
      <c r="H14" s="35">
        <v>314.15999999999997</v>
      </c>
      <c r="I14" s="34">
        <v>174.88</v>
      </c>
      <c r="J14" s="34">
        <v>25</v>
      </c>
      <c r="K14" s="34">
        <v>1.77</v>
      </c>
      <c r="L14" s="34">
        <v>13.239999999999998</v>
      </c>
      <c r="M14" s="87">
        <v>10.059999999999999</v>
      </c>
      <c r="N14" s="34">
        <v>0</v>
      </c>
      <c r="O14" s="34">
        <v>0</v>
      </c>
      <c r="P14" s="34">
        <v>0</v>
      </c>
      <c r="Q14" s="34">
        <v>571.55999999999995</v>
      </c>
    </row>
    <row r="15" spans="1:22" x14ac:dyDescent="0.2">
      <c r="A15" s="21" t="s">
        <v>31</v>
      </c>
      <c r="B15" s="34">
        <v>-1.52</v>
      </c>
      <c r="C15" s="34">
        <v>2.48</v>
      </c>
      <c r="D15" s="34">
        <v>4.1300000000000008</v>
      </c>
      <c r="E15" s="35">
        <v>-2.9299999999999988</v>
      </c>
      <c r="F15" s="35">
        <v>7.5600000000000014</v>
      </c>
      <c r="G15" s="35">
        <v>-10.860000000000001</v>
      </c>
      <c r="H15" s="35">
        <v>408.1</v>
      </c>
      <c r="I15" s="34">
        <v>-327.37</v>
      </c>
      <c r="J15" s="34">
        <v>-80.159999999999982</v>
      </c>
      <c r="K15" s="34">
        <v>1.19</v>
      </c>
      <c r="L15" s="34">
        <v>4.47</v>
      </c>
      <c r="M15" s="87">
        <v>-1.7400000000000002</v>
      </c>
      <c r="N15" s="34">
        <v>0</v>
      </c>
      <c r="O15" s="34">
        <v>0</v>
      </c>
      <c r="P15" s="34">
        <v>0</v>
      </c>
      <c r="Q15" s="34">
        <v>3.3500000000000116</v>
      </c>
    </row>
    <row r="16" spans="1:22" x14ac:dyDescent="0.2">
      <c r="A16" s="21" t="s">
        <v>32</v>
      </c>
      <c r="B16" s="34">
        <v>-0.70000000000000007</v>
      </c>
      <c r="C16" s="34">
        <v>0.91000000000000014</v>
      </c>
      <c r="D16" s="34">
        <v>2.2500000000000004</v>
      </c>
      <c r="E16" s="35">
        <v>-0.27000000000000013</v>
      </c>
      <c r="F16" s="35">
        <v>1.33</v>
      </c>
      <c r="G16" s="35">
        <v>-3.7800000000000002</v>
      </c>
      <c r="H16" s="35">
        <v>124.59999999999998</v>
      </c>
      <c r="I16" s="34">
        <v>-47</v>
      </c>
      <c r="J16" s="34">
        <v>-66.09</v>
      </c>
      <c r="K16" s="34">
        <v>-11.510000000000002</v>
      </c>
      <c r="L16" s="34">
        <v>1.1600000000000001</v>
      </c>
      <c r="M16" s="87">
        <v>0.28000000000000003</v>
      </c>
      <c r="N16" s="34">
        <v>0</v>
      </c>
      <c r="O16" s="34">
        <v>0</v>
      </c>
      <c r="P16" s="34">
        <v>0</v>
      </c>
      <c r="Q16" s="34">
        <v>1.1799999999999695</v>
      </c>
    </row>
    <row r="17" spans="1:17" x14ac:dyDescent="0.2">
      <c r="A17" s="21" t="s">
        <v>33</v>
      </c>
      <c r="B17" s="36">
        <v>13394.980000000001</v>
      </c>
      <c r="C17" s="36">
        <v>14666.57</v>
      </c>
      <c r="D17" s="36">
        <v>1647.98</v>
      </c>
      <c r="E17" s="37">
        <v>5455.4900000000007</v>
      </c>
      <c r="F17" s="37">
        <v>-106021.79000000002</v>
      </c>
      <c r="G17" s="37">
        <v>40026.190000000017</v>
      </c>
      <c r="H17" s="37">
        <v>5033.5899999999992</v>
      </c>
      <c r="I17" s="36">
        <v>4655.58</v>
      </c>
      <c r="J17" s="36">
        <v>5322.27</v>
      </c>
      <c r="K17" s="36">
        <v>4472.96</v>
      </c>
      <c r="L17" s="36">
        <v>26596.120000000003</v>
      </c>
      <c r="M17" s="88">
        <v>3476.4599999999991</v>
      </c>
      <c r="N17" s="36">
        <v>1595</v>
      </c>
      <c r="O17" s="36">
        <v>1112</v>
      </c>
      <c r="P17" s="36">
        <v>582</v>
      </c>
      <c r="Q17" s="36">
        <v>18726.399999999994</v>
      </c>
    </row>
    <row r="18" spans="1:17" s="3" customFormat="1" x14ac:dyDescent="0.2">
      <c r="A18" s="3" t="s">
        <v>3</v>
      </c>
      <c r="B18" s="38">
        <v>49189.350000000013</v>
      </c>
      <c r="C18" s="38">
        <v>54824.920000000013</v>
      </c>
      <c r="D18" s="38">
        <v>25183.970000000005</v>
      </c>
      <c r="E18" s="39">
        <v>41022.450000000004</v>
      </c>
      <c r="F18" s="39">
        <v>-28270.780000000028</v>
      </c>
      <c r="G18" s="39">
        <v>52363.370000000017</v>
      </c>
      <c r="H18" s="39">
        <v>42796.54</v>
      </c>
      <c r="I18" s="38">
        <v>39217.69</v>
      </c>
      <c r="J18" s="38">
        <v>35830.430000000008</v>
      </c>
      <c r="K18" s="38">
        <v>47291.969999999994</v>
      </c>
      <c r="L18" s="38">
        <v>41414.239999999998</v>
      </c>
      <c r="M18" s="89">
        <v>35317.339999999997</v>
      </c>
      <c r="N18" s="38">
        <v>12230</v>
      </c>
      <c r="O18" s="38">
        <v>12230</v>
      </c>
      <c r="P18" s="38">
        <v>12230</v>
      </c>
      <c r="Q18" s="38">
        <v>436181.49000000005</v>
      </c>
    </row>
    <row r="19" spans="1:17" x14ac:dyDescent="0.2">
      <c r="B19" s="34"/>
      <c r="C19" s="34"/>
      <c r="D19" s="34"/>
      <c r="E19" s="35"/>
      <c r="F19" s="35"/>
      <c r="G19" s="35"/>
      <c r="H19" s="35"/>
      <c r="I19" s="34"/>
      <c r="J19" s="34"/>
      <c r="K19" s="34"/>
      <c r="L19" s="34"/>
      <c r="M19" s="87"/>
      <c r="N19" s="34"/>
      <c r="O19" s="34"/>
      <c r="P19" s="34"/>
      <c r="Q19" s="34"/>
    </row>
    <row r="20" spans="1:17" x14ac:dyDescent="0.2">
      <c r="A20" s="21" t="s">
        <v>35</v>
      </c>
      <c r="B20" s="36">
        <v>40</v>
      </c>
      <c r="C20" s="36">
        <v>40</v>
      </c>
      <c r="D20" s="36">
        <v>40</v>
      </c>
      <c r="E20" s="37">
        <v>248400</v>
      </c>
      <c r="F20" s="37">
        <v>-247540</v>
      </c>
      <c r="G20" s="37">
        <v>430</v>
      </c>
      <c r="H20" s="37">
        <v>100</v>
      </c>
      <c r="I20" s="36">
        <v>100</v>
      </c>
      <c r="J20" s="36">
        <v>100</v>
      </c>
      <c r="K20" s="36">
        <v>100</v>
      </c>
      <c r="L20" s="36">
        <v>100</v>
      </c>
      <c r="M20" s="88">
        <v>100</v>
      </c>
      <c r="N20" s="36">
        <v>100</v>
      </c>
      <c r="O20" s="36">
        <v>100</v>
      </c>
      <c r="P20" s="36">
        <v>100</v>
      </c>
      <c r="Q20" s="36">
        <v>2010</v>
      </c>
    </row>
    <row r="21" spans="1:17" s="3" customFormat="1" x14ac:dyDescent="0.2">
      <c r="A21" s="3" t="s">
        <v>4</v>
      </c>
      <c r="B21" s="38">
        <v>40</v>
      </c>
      <c r="C21" s="38">
        <v>40</v>
      </c>
      <c r="D21" s="38">
        <v>40</v>
      </c>
      <c r="E21" s="39">
        <v>248400</v>
      </c>
      <c r="F21" s="39">
        <v>-247540</v>
      </c>
      <c r="G21" s="39">
        <v>430</v>
      </c>
      <c r="H21" s="39">
        <v>100</v>
      </c>
      <c r="I21" s="38">
        <v>100</v>
      </c>
      <c r="J21" s="38">
        <v>100</v>
      </c>
      <c r="K21" s="38">
        <v>100</v>
      </c>
      <c r="L21" s="38">
        <v>100</v>
      </c>
      <c r="M21" s="89">
        <v>100</v>
      </c>
      <c r="N21" s="38">
        <v>100</v>
      </c>
      <c r="O21" s="38">
        <v>100</v>
      </c>
      <c r="P21" s="38">
        <v>100</v>
      </c>
      <c r="Q21" s="38">
        <v>2010</v>
      </c>
    </row>
    <row r="22" spans="1:17" x14ac:dyDescent="0.2">
      <c r="B22" s="34"/>
      <c r="C22" s="34"/>
      <c r="D22" s="34"/>
      <c r="E22" s="35"/>
      <c r="F22" s="35"/>
      <c r="G22" s="35"/>
      <c r="H22" s="35"/>
      <c r="I22" s="34"/>
      <c r="J22" s="34"/>
      <c r="K22" s="34"/>
      <c r="L22" s="34"/>
      <c r="M22" s="87"/>
      <c r="N22" s="34"/>
      <c r="O22" s="34"/>
      <c r="P22" s="34"/>
      <c r="Q22" s="34"/>
    </row>
    <row r="23" spans="1:17" x14ac:dyDescent="0.2">
      <c r="A23" s="21" t="s">
        <v>37</v>
      </c>
      <c r="B23" s="34">
        <v>-49229.36</v>
      </c>
      <c r="C23" s="34">
        <v>-54864.93</v>
      </c>
      <c r="D23" s="34">
        <v>-25223.97</v>
      </c>
      <c r="E23" s="35">
        <v>-289422.43</v>
      </c>
      <c r="F23" s="35">
        <v>275810.78000000003</v>
      </c>
      <c r="G23" s="35">
        <v>-52793.36</v>
      </c>
      <c r="H23" s="35">
        <v>-42896.53</v>
      </c>
      <c r="I23" s="34">
        <v>-39307.68</v>
      </c>
      <c r="J23" s="34">
        <v>-35930.43</v>
      </c>
      <c r="K23" s="34">
        <v>-47391.98</v>
      </c>
      <c r="L23" s="34">
        <v>-41514.26</v>
      </c>
      <c r="M23" s="87">
        <v>-35417.370000000003</v>
      </c>
      <c r="N23" s="34">
        <v>-12330</v>
      </c>
      <c r="O23" s="34">
        <v>-12330</v>
      </c>
      <c r="P23" s="34">
        <v>-12330</v>
      </c>
      <c r="Q23" s="34">
        <v>-438181.51999999996</v>
      </c>
    </row>
    <row r="24" spans="1:17" x14ac:dyDescent="0.2">
      <c r="A24" s="21" t="s">
        <v>44</v>
      </c>
      <c r="B24" s="34">
        <v>51372.85</v>
      </c>
      <c r="C24" s="34">
        <v>48258.53</v>
      </c>
      <c r="D24" s="34">
        <v>37005.599999999999</v>
      </c>
      <c r="E24" s="35">
        <v>39032.32</v>
      </c>
      <c r="F24" s="35">
        <v>81433.429999999993</v>
      </c>
      <c r="G24" s="35">
        <v>26902.28</v>
      </c>
      <c r="H24" s="35">
        <v>54694.39</v>
      </c>
      <c r="I24" s="34">
        <v>43960.81</v>
      </c>
      <c r="J24" s="34">
        <v>43556.47</v>
      </c>
      <c r="K24" s="34">
        <v>45601.96</v>
      </c>
      <c r="L24" s="34">
        <v>67080.479999999996</v>
      </c>
      <c r="M24" s="87">
        <v>21241.63</v>
      </c>
      <c r="N24" s="34">
        <v>34280</v>
      </c>
      <c r="O24" s="34">
        <v>34280</v>
      </c>
      <c r="P24" s="34">
        <v>34280</v>
      </c>
      <c r="Q24" s="34">
        <v>560140.75</v>
      </c>
    </row>
    <row r="25" spans="1:17" x14ac:dyDescent="0.2">
      <c r="A25" s="21" t="s">
        <v>41</v>
      </c>
      <c r="B25" s="34">
        <v>0</v>
      </c>
      <c r="C25" s="34">
        <v>0</v>
      </c>
      <c r="D25" s="34">
        <v>0</v>
      </c>
      <c r="E25" s="35">
        <v>9.9999999983992893E-3</v>
      </c>
      <c r="F25" s="35">
        <v>0</v>
      </c>
      <c r="G25" s="35">
        <v>0</v>
      </c>
      <c r="H25" s="35">
        <v>0</v>
      </c>
      <c r="I25" s="34">
        <v>0</v>
      </c>
      <c r="J25" s="34">
        <v>0</v>
      </c>
      <c r="K25" s="34">
        <v>0</v>
      </c>
      <c r="L25" s="34">
        <v>0</v>
      </c>
      <c r="M25" s="87">
        <v>0</v>
      </c>
      <c r="N25" s="34">
        <v>0</v>
      </c>
      <c r="O25" s="34">
        <v>0</v>
      </c>
      <c r="P25" s="34">
        <v>0</v>
      </c>
      <c r="Q25" s="34">
        <v>9.9999999983992893E-3</v>
      </c>
    </row>
    <row r="26" spans="1:17" x14ac:dyDescent="0.2">
      <c r="A26" s="21" t="s">
        <v>42</v>
      </c>
      <c r="B26" s="34">
        <v>-51372.85</v>
      </c>
      <c r="C26" s="34">
        <v>-48258.52</v>
      </c>
      <c r="D26" s="34">
        <v>-37005.599999999999</v>
      </c>
      <c r="E26" s="35">
        <v>-39032.32</v>
      </c>
      <c r="F26" s="35">
        <v>-81433.42</v>
      </c>
      <c r="G26" s="35">
        <v>-26902.28</v>
      </c>
      <c r="H26" s="35">
        <v>-54694.400000000001</v>
      </c>
      <c r="I26" s="34">
        <v>-43960.81</v>
      </c>
      <c r="J26" s="34">
        <v>-43556.47</v>
      </c>
      <c r="K26" s="34">
        <v>-45601.96</v>
      </c>
      <c r="L26" s="34">
        <v>-67080.479999999996</v>
      </c>
      <c r="M26" s="87">
        <v>-21241.62</v>
      </c>
      <c r="N26" s="34">
        <v>-34280</v>
      </c>
      <c r="O26" s="34">
        <v>-34280</v>
      </c>
      <c r="P26" s="34">
        <v>-34280</v>
      </c>
      <c r="Q26" s="34">
        <v>-560140.73</v>
      </c>
    </row>
    <row r="27" spans="1:17" x14ac:dyDescent="0.2">
      <c r="A27" s="21" t="s">
        <v>45</v>
      </c>
      <c r="B27" s="36">
        <v>0</v>
      </c>
      <c r="C27" s="36">
        <v>0</v>
      </c>
      <c r="D27" s="36">
        <v>0</v>
      </c>
      <c r="E27" s="37">
        <v>0</v>
      </c>
      <c r="F27" s="37">
        <v>0</v>
      </c>
      <c r="G27" s="37">
        <v>0</v>
      </c>
      <c r="H27" s="37">
        <v>0</v>
      </c>
      <c r="I27" s="36">
        <v>-10</v>
      </c>
      <c r="J27" s="36">
        <v>0</v>
      </c>
      <c r="K27" s="36">
        <v>0</v>
      </c>
      <c r="L27" s="36">
        <v>0</v>
      </c>
      <c r="M27" s="88">
        <v>0</v>
      </c>
      <c r="N27" s="36">
        <v>0</v>
      </c>
      <c r="O27" s="36">
        <v>0</v>
      </c>
      <c r="P27" s="36">
        <v>0</v>
      </c>
      <c r="Q27" s="36">
        <v>-10</v>
      </c>
    </row>
    <row r="28" spans="1:17" s="3" customFormat="1" x14ac:dyDescent="0.2">
      <c r="A28" s="3" t="s">
        <v>6</v>
      </c>
      <c r="B28" s="38">
        <v>-49229.36</v>
      </c>
      <c r="C28" s="38">
        <v>-54864.92</v>
      </c>
      <c r="D28" s="38">
        <v>-25223.97</v>
      </c>
      <c r="E28" s="39">
        <v>-289422.42</v>
      </c>
      <c r="F28" s="39">
        <v>275810.79000000004</v>
      </c>
      <c r="G28" s="39">
        <v>-52793.36</v>
      </c>
      <c r="H28" s="39">
        <v>-42896.54</v>
      </c>
      <c r="I28" s="38">
        <v>-39317.68</v>
      </c>
      <c r="J28" s="38">
        <v>-35930.43</v>
      </c>
      <c r="K28" s="38">
        <v>-47391.98</v>
      </c>
      <c r="L28" s="38">
        <v>-41514.26</v>
      </c>
      <c r="M28" s="89">
        <v>-35417.360000000001</v>
      </c>
      <c r="N28" s="38">
        <v>-12330</v>
      </c>
      <c r="O28" s="38">
        <v>-12330</v>
      </c>
      <c r="P28" s="38">
        <v>-12330</v>
      </c>
      <c r="Q28" s="38">
        <v>-438191.48999999993</v>
      </c>
    </row>
    <row r="29" spans="1:17" x14ac:dyDescent="0.2">
      <c r="B29" s="34"/>
      <c r="C29" s="34"/>
      <c r="D29" s="34"/>
      <c r="E29" s="35"/>
      <c r="F29" s="35"/>
      <c r="G29" s="35"/>
      <c r="H29" s="35"/>
      <c r="I29" s="34"/>
      <c r="J29" s="34"/>
      <c r="K29" s="34"/>
      <c r="L29" s="34"/>
      <c r="M29" s="87"/>
      <c r="N29" s="34"/>
      <c r="O29" s="34"/>
      <c r="P29" s="34"/>
      <c r="Q29" s="34"/>
    </row>
    <row r="30" spans="1:17" s="3" customFormat="1" ht="13.5" thickBot="1" x14ac:dyDescent="0.25">
      <c r="A30" s="3" t="s">
        <v>9</v>
      </c>
      <c r="B30" s="40">
        <v>-9.9999999874853529E-3</v>
      </c>
      <c r="C30" s="40">
        <v>1.4551915228366852E-11</v>
      </c>
      <c r="D30" s="40">
        <v>3.637978807091713E-12</v>
      </c>
      <c r="E30" s="41">
        <v>3.0000000027939677E-2</v>
      </c>
      <c r="F30" s="41">
        <v>1.0000000009313226E-2</v>
      </c>
      <c r="G30" s="41">
        <v>1.0000000016589183E-2</v>
      </c>
      <c r="H30" s="41">
        <v>0</v>
      </c>
      <c r="I30" s="40">
        <v>1.0000000002037268E-2</v>
      </c>
      <c r="J30" s="40">
        <v>7.2759576141834259E-12</v>
      </c>
      <c r="K30" s="40">
        <v>-1.0000000009313226E-2</v>
      </c>
      <c r="L30" s="40">
        <v>-2.0000000004074536E-2</v>
      </c>
      <c r="M30" s="90">
        <v>-2.0000000004074536E-2</v>
      </c>
      <c r="N30" s="40">
        <v>-9.9999999874853529E-3</v>
      </c>
      <c r="O30" s="40">
        <v>1.4551915228366852E-11</v>
      </c>
      <c r="P30" s="40">
        <v>3.637978807091713E-12</v>
      </c>
      <c r="Q30" s="40">
        <v>7.6397554948925972E-11</v>
      </c>
    </row>
    <row r="31" spans="1:17" ht="13.5" thickTop="1" x14ac:dyDescent="0.2"/>
  </sheetData>
  <mergeCells count="1">
    <mergeCell ref="N6:P6"/>
  </mergeCells>
  <dataValidations count="1">
    <dataValidation type="list" allowBlank="1" showInputMessage="1" sqref="S1:V1" xr:uid="{DE30F0D1-27CD-428E-B80B-A5E06987116F}">
      <formula1>"..."</formula1>
    </dataValidation>
  </dataValidations>
  <printOptions horizontalCentered="1"/>
  <pageMargins left="0.25" right="0.25" top="0.75" bottom="0.75" header="0.25" footer="0.25"/>
  <pageSetup scale="3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04BD-7805-484A-A0F9-30A1242D4E6D}">
  <sheetPr>
    <pageSetUpPr fitToPage="1"/>
  </sheetPr>
  <dimension ref="A1:V43"/>
  <sheetViews>
    <sheetView showGridLines="0" zoomScale="85" zoomScaleNormal="85" workbookViewId="0">
      <selection activeCell="A49" sqref="A49"/>
    </sheetView>
  </sheetViews>
  <sheetFormatPr defaultRowHeight="12.75" x14ac:dyDescent="0.2"/>
  <cols>
    <col min="1" max="1" width="71.85546875" bestFit="1" customWidth="1"/>
    <col min="2" max="2" width="12.42578125" bestFit="1" customWidth="1"/>
    <col min="3" max="3" width="13.28515625" bestFit="1" customWidth="1"/>
    <col min="4" max="4" width="12.5703125" bestFit="1" customWidth="1"/>
    <col min="5" max="6" width="14.140625" style="2" bestFit="1" customWidth="1"/>
    <col min="7" max="7" width="15.140625" style="2" bestFit="1" customWidth="1"/>
    <col min="8" max="8" width="15" style="2" bestFit="1" customWidth="1"/>
    <col min="9" max="9" width="14" bestFit="1" customWidth="1"/>
    <col min="10" max="10" width="17.140625" bestFit="1" customWidth="1"/>
    <col min="11" max="17" width="17.140625" customWidth="1"/>
    <col min="18" max="18" width="11.42578125" bestFit="1" customWidth="1"/>
    <col min="20" max="20" width="14.42578125" bestFit="1" customWidth="1"/>
    <col min="21" max="21" width="23.85546875" bestFit="1" customWidth="1"/>
  </cols>
  <sheetData>
    <row r="1" spans="1:22" x14ac:dyDescent="0.2">
      <c r="A1" s="4"/>
      <c r="B1" s="4"/>
      <c r="C1" s="4"/>
      <c r="D1" s="4"/>
      <c r="E1" s="5"/>
      <c r="F1" s="5"/>
      <c r="G1" s="5"/>
      <c r="H1" s="5"/>
      <c r="I1" s="4"/>
      <c r="J1" s="4"/>
      <c r="K1" s="4"/>
      <c r="L1" s="4"/>
      <c r="M1" s="4"/>
      <c r="N1" s="4"/>
      <c r="O1" s="4"/>
      <c r="P1" s="4"/>
      <c r="Q1" s="4"/>
      <c r="S1" s="28" t="s">
        <v>8</v>
      </c>
      <c r="T1" s="28" t="s">
        <v>25</v>
      </c>
      <c r="U1" s="29" t="s">
        <v>46</v>
      </c>
      <c r="V1" s="28" t="s">
        <v>1</v>
      </c>
    </row>
    <row r="2" spans="1:22" x14ac:dyDescent="0.2">
      <c r="A2" s="4"/>
      <c r="B2" s="4"/>
      <c r="C2" s="4"/>
      <c r="D2" s="4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U2" s="21"/>
    </row>
    <row r="3" spans="1:22" ht="26.25" x14ac:dyDescent="0.4">
      <c r="A3" s="22" t="s">
        <v>0</v>
      </c>
      <c r="B3" s="4"/>
      <c r="C3" s="4"/>
      <c r="D3" s="4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1"/>
      <c r="T3" s="3"/>
      <c r="U3" s="28"/>
    </row>
    <row r="4" spans="1:22" x14ac:dyDescent="0.2">
      <c r="A4" s="4"/>
      <c r="B4" s="4"/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R4" s="1"/>
      <c r="T4" s="3"/>
      <c r="U4" s="28"/>
    </row>
    <row r="5" spans="1:22" s="8" customFormat="1" ht="23.25" x14ac:dyDescent="0.35">
      <c r="A5" s="128" t="s">
        <v>130</v>
      </c>
      <c r="B5" s="6"/>
      <c r="C5" s="6"/>
      <c r="D5" s="6"/>
      <c r="E5" s="7"/>
      <c r="F5" s="7"/>
      <c r="G5" s="7"/>
      <c r="H5" s="7"/>
      <c r="I5" s="17"/>
      <c r="J5" s="17"/>
      <c r="K5" s="17"/>
      <c r="L5" s="17"/>
      <c r="M5" s="17"/>
      <c r="N5" s="17"/>
      <c r="O5" s="17"/>
      <c r="P5" s="17"/>
      <c r="Q5" s="17"/>
    </row>
    <row r="6" spans="1:22" s="14" customFormat="1" ht="15.75" x14ac:dyDescent="0.25">
      <c r="A6" s="24"/>
      <c r="B6" s="12"/>
      <c r="C6" s="12"/>
      <c r="D6" s="12"/>
      <c r="E6" s="13"/>
      <c r="F6" s="13"/>
      <c r="G6" s="13"/>
      <c r="H6" s="13"/>
      <c r="I6" s="18"/>
      <c r="J6" s="18"/>
      <c r="K6" s="18"/>
      <c r="L6" s="18"/>
      <c r="M6" s="18"/>
      <c r="N6" s="18"/>
      <c r="O6" s="18"/>
      <c r="P6" s="18"/>
      <c r="Q6" s="18"/>
    </row>
    <row r="7" spans="1:22" ht="18" x14ac:dyDescent="0.25">
      <c r="A7" s="25" t="s">
        <v>47</v>
      </c>
      <c r="B7" s="10"/>
      <c r="C7" s="10"/>
      <c r="D7" s="10"/>
      <c r="E7" s="11"/>
      <c r="F7" s="11"/>
      <c r="G7" s="11"/>
      <c r="H7" s="11"/>
      <c r="I7" s="10"/>
      <c r="J7" s="10"/>
      <c r="K7" s="10"/>
      <c r="L7" s="10"/>
      <c r="M7" s="10"/>
      <c r="N7" s="10"/>
      <c r="O7" s="10"/>
      <c r="P7" s="10"/>
      <c r="Q7" s="10"/>
    </row>
    <row r="8" spans="1:22" ht="15.75" x14ac:dyDescent="0.25">
      <c r="A8" s="4"/>
      <c r="B8" s="4"/>
      <c r="C8" s="4"/>
      <c r="D8" s="4"/>
      <c r="E8" s="5"/>
      <c r="F8" s="5"/>
      <c r="G8" s="5"/>
      <c r="H8" s="5"/>
      <c r="N8" s="151" t="s">
        <v>121</v>
      </c>
      <c r="O8" s="152"/>
      <c r="P8" s="152"/>
    </row>
    <row r="9" spans="1:22" s="28" customFormat="1" ht="26.25" customHeight="1" x14ac:dyDescent="0.2">
      <c r="A9" s="15"/>
      <c r="B9" s="26" t="s">
        <v>12</v>
      </c>
      <c r="C9" s="26" t="s">
        <v>12</v>
      </c>
      <c r="D9" s="26" t="s">
        <v>12</v>
      </c>
      <c r="E9" s="26" t="s">
        <v>10</v>
      </c>
      <c r="F9" s="26" t="s">
        <v>10</v>
      </c>
      <c r="G9" s="26" t="s">
        <v>10</v>
      </c>
      <c r="H9" s="26" t="s">
        <v>10</v>
      </c>
      <c r="I9" s="26" t="s">
        <v>10</v>
      </c>
      <c r="J9" s="26" t="s">
        <v>10</v>
      </c>
      <c r="K9" s="26" t="s">
        <v>10</v>
      </c>
      <c r="L9" s="26" t="s">
        <v>10</v>
      </c>
      <c r="M9" s="26" t="s">
        <v>10</v>
      </c>
      <c r="N9" s="26" t="s">
        <v>120</v>
      </c>
      <c r="O9" s="26" t="s">
        <v>120</v>
      </c>
      <c r="P9" s="26" t="s">
        <v>120</v>
      </c>
      <c r="Q9" s="26" t="s">
        <v>10</v>
      </c>
    </row>
    <row r="10" spans="1:22" x14ac:dyDescent="0.2">
      <c r="A10" s="16"/>
      <c r="B10" s="31" t="s">
        <v>13</v>
      </c>
      <c r="C10" s="26" t="s">
        <v>14</v>
      </c>
      <c r="D10" s="26" t="s">
        <v>15</v>
      </c>
      <c r="E10" s="26" t="s">
        <v>16</v>
      </c>
      <c r="F10" s="26" t="s">
        <v>17</v>
      </c>
      <c r="G10" s="26" t="s">
        <v>18</v>
      </c>
      <c r="H10" s="26" t="s">
        <v>19</v>
      </c>
      <c r="I10" s="26" t="s">
        <v>20</v>
      </c>
      <c r="J10" s="26" t="s">
        <v>21</v>
      </c>
      <c r="K10" s="26" t="s">
        <v>22</v>
      </c>
      <c r="L10" s="26" t="s">
        <v>11</v>
      </c>
      <c r="M10" s="26" t="s">
        <v>23</v>
      </c>
      <c r="N10" s="31" t="s">
        <v>13</v>
      </c>
      <c r="O10" s="26" t="s">
        <v>14</v>
      </c>
      <c r="P10" s="26" t="s">
        <v>15</v>
      </c>
      <c r="Q10" s="26" t="s">
        <v>24</v>
      </c>
    </row>
    <row r="11" spans="1:22" ht="12.75" customHeight="1" x14ac:dyDescent="0.2">
      <c r="A11" s="27" t="s">
        <v>7</v>
      </c>
      <c r="B11" s="66"/>
      <c r="C11" s="32"/>
      <c r="D11" s="33"/>
      <c r="E11" s="32"/>
      <c r="F11" s="32"/>
      <c r="G11" s="33"/>
      <c r="H11" s="32"/>
      <c r="I11" s="32"/>
      <c r="J11" s="33"/>
      <c r="K11" s="33"/>
      <c r="L11" s="33"/>
      <c r="M11" s="33"/>
      <c r="N11" s="66"/>
      <c r="O11" s="66"/>
      <c r="P11" s="116"/>
      <c r="Q11" s="33"/>
      <c r="R11" s="20"/>
    </row>
    <row r="12" spans="1:22" x14ac:dyDescent="0.2">
      <c r="A12" s="21" t="s">
        <v>28</v>
      </c>
      <c r="B12" s="34">
        <v>313669.87999999989</v>
      </c>
      <c r="C12" s="34">
        <v>320919.23000000016</v>
      </c>
      <c r="D12" s="34">
        <v>323203.18</v>
      </c>
      <c r="E12" s="35">
        <v>309974.45</v>
      </c>
      <c r="F12" s="35">
        <v>892677.44000000018</v>
      </c>
      <c r="G12" s="35">
        <v>486845.29</v>
      </c>
      <c r="H12" s="35">
        <v>362256.03</v>
      </c>
      <c r="I12" s="34">
        <v>369627.86999999982</v>
      </c>
      <c r="J12" s="34">
        <v>368431.91999999993</v>
      </c>
      <c r="K12" s="34">
        <v>365185.82999999984</v>
      </c>
      <c r="L12" s="34">
        <v>532388.92999999993</v>
      </c>
      <c r="M12" s="34">
        <v>116554.98999999998</v>
      </c>
      <c r="N12" s="34">
        <v>326906</v>
      </c>
      <c r="O12" s="34">
        <v>341765</v>
      </c>
      <c r="P12" s="34">
        <v>358040</v>
      </c>
      <c r="Q12" s="34">
        <v>4761735.04</v>
      </c>
    </row>
    <row r="13" spans="1:22" x14ac:dyDescent="0.2">
      <c r="A13" s="21" t="s">
        <v>29</v>
      </c>
      <c r="B13" s="34">
        <v>450.46</v>
      </c>
      <c r="C13" s="34">
        <v>401.71999999999997</v>
      </c>
      <c r="D13" s="34">
        <v>314.20000000000005</v>
      </c>
      <c r="E13" s="35">
        <v>346.85</v>
      </c>
      <c r="F13" s="35">
        <v>509.02000000000004</v>
      </c>
      <c r="G13" s="35">
        <v>287.03999999999996</v>
      </c>
      <c r="H13" s="35">
        <v>22333.819999999996</v>
      </c>
      <c r="I13" s="34">
        <v>6003.3600000000024</v>
      </c>
      <c r="J13" s="34">
        <v>1703.799999999999</v>
      </c>
      <c r="K13" s="34">
        <v>494.11999999999995</v>
      </c>
      <c r="L13" s="34">
        <v>969.83</v>
      </c>
      <c r="M13" s="34">
        <v>413.29000000000013</v>
      </c>
      <c r="N13" s="34">
        <v>0</v>
      </c>
      <c r="O13" s="34">
        <v>0</v>
      </c>
      <c r="P13" s="34">
        <v>0</v>
      </c>
      <c r="Q13" s="34">
        <v>34227.509999999995</v>
      </c>
    </row>
    <row r="14" spans="1:22" x14ac:dyDescent="0.2">
      <c r="A14" s="21" t="s">
        <v>30</v>
      </c>
      <c r="B14" s="34">
        <v>722.24999999999989</v>
      </c>
      <c r="C14" s="34">
        <v>653.29000000000008</v>
      </c>
      <c r="D14" s="34">
        <v>449.90000000000003</v>
      </c>
      <c r="E14" s="35">
        <v>622.28000000000009</v>
      </c>
      <c r="F14" s="35">
        <v>722.16</v>
      </c>
      <c r="G14" s="35">
        <v>527.5</v>
      </c>
      <c r="H14" s="35">
        <v>26982.580000000009</v>
      </c>
      <c r="I14" s="34">
        <v>9728.2000000000007</v>
      </c>
      <c r="J14" s="34">
        <v>-3350.92</v>
      </c>
      <c r="K14" s="34">
        <v>843.13999999999987</v>
      </c>
      <c r="L14" s="34">
        <v>1317.2799999999997</v>
      </c>
      <c r="M14" s="34">
        <v>578.67000000000007</v>
      </c>
      <c r="N14" s="34">
        <v>0</v>
      </c>
      <c r="O14" s="34">
        <v>0</v>
      </c>
      <c r="P14" s="34">
        <v>0</v>
      </c>
      <c r="Q14" s="34">
        <v>39796.330000000016</v>
      </c>
    </row>
    <row r="15" spans="1:22" x14ac:dyDescent="0.2">
      <c r="A15" s="21" t="s">
        <v>31</v>
      </c>
      <c r="B15" s="34">
        <v>12.86</v>
      </c>
      <c r="C15" s="34">
        <v>45.639999999999993</v>
      </c>
      <c r="D15" s="34">
        <v>-23.489999999999995</v>
      </c>
      <c r="E15" s="35">
        <v>50.829999999999991</v>
      </c>
      <c r="F15" s="35">
        <v>149.41000000000005</v>
      </c>
      <c r="G15" s="35">
        <v>-308.41999999999996</v>
      </c>
      <c r="H15" s="35">
        <v>8885.61</v>
      </c>
      <c r="I15" s="34">
        <v>-6232.05</v>
      </c>
      <c r="J15" s="34">
        <v>-1849.3899999999994</v>
      </c>
      <c r="K15" s="34">
        <v>-555.61000000000013</v>
      </c>
      <c r="L15" s="34">
        <v>-134.75999999999996</v>
      </c>
      <c r="M15" s="34">
        <v>-58.310000000000016</v>
      </c>
      <c r="N15" s="34">
        <v>0</v>
      </c>
      <c r="O15" s="34">
        <v>0</v>
      </c>
      <c r="P15" s="34">
        <v>0</v>
      </c>
      <c r="Q15" s="34">
        <v>-17.679999999998309</v>
      </c>
    </row>
    <row r="16" spans="1:22" x14ac:dyDescent="0.2">
      <c r="A16" s="21" t="s">
        <v>32</v>
      </c>
      <c r="B16" s="34">
        <v>17.629999999999995</v>
      </c>
      <c r="C16" s="34">
        <v>77.229999999999976</v>
      </c>
      <c r="D16" s="34">
        <v>-68.819999999999993</v>
      </c>
      <c r="E16" s="35">
        <v>148.22</v>
      </c>
      <c r="F16" s="35">
        <v>134.32000000000002</v>
      </c>
      <c r="G16" s="35">
        <v>-417.55999999999995</v>
      </c>
      <c r="H16" s="35">
        <v>10705.070000000002</v>
      </c>
      <c r="I16" s="34">
        <v>-6415.3499999999995</v>
      </c>
      <c r="J16" s="34">
        <v>-6053.3600000000006</v>
      </c>
      <c r="K16" s="34">
        <v>2181.5900000000006</v>
      </c>
      <c r="L16" s="34">
        <v>-286.29000000000002</v>
      </c>
      <c r="M16" s="34">
        <v>-74.86</v>
      </c>
      <c r="N16" s="34">
        <v>0</v>
      </c>
      <c r="O16" s="34">
        <v>0</v>
      </c>
      <c r="P16" s="34">
        <v>0</v>
      </c>
      <c r="Q16" s="34">
        <v>-52.179999999998856</v>
      </c>
    </row>
    <row r="17" spans="1:17" x14ac:dyDescent="0.2">
      <c r="A17" s="21" t="s">
        <v>33</v>
      </c>
      <c r="B17" s="34">
        <v>150390.88000000003</v>
      </c>
      <c r="C17" s="34">
        <v>203231.44000000003</v>
      </c>
      <c r="D17" s="34">
        <v>15567.520000000002</v>
      </c>
      <c r="E17" s="35">
        <v>75233.089999999982</v>
      </c>
      <c r="F17" s="35">
        <v>-637475.78</v>
      </c>
      <c r="G17" s="35">
        <v>-78270.520000000019</v>
      </c>
      <c r="H17" s="35">
        <v>106156.90000000002</v>
      </c>
      <c r="I17" s="34">
        <v>58440.55000000001</v>
      </c>
      <c r="J17" s="34">
        <v>61797.469999999987</v>
      </c>
      <c r="K17" s="34">
        <v>74453.939999999988</v>
      </c>
      <c r="L17" s="34">
        <v>144209.29999999996</v>
      </c>
      <c r="M17" s="34">
        <v>59009.070000000022</v>
      </c>
      <c r="N17" s="34">
        <v>49036</v>
      </c>
      <c r="O17" s="34">
        <v>34177</v>
      </c>
      <c r="P17" s="34">
        <v>17902</v>
      </c>
      <c r="Q17" s="34">
        <v>232743.86</v>
      </c>
    </row>
    <row r="18" spans="1:17" x14ac:dyDescent="0.2">
      <c r="A18" s="21" t="s">
        <v>34</v>
      </c>
      <c r="B18" s="36">
        <v>99</v>
      </c>
      <c r="C18" s="36">
        <v>33.869999999999997</v>
      </c>
      <c r="D18" s="36">
        <v>95.48</v>
      </c>
      <c r="E18" s="37">
        <v>555.72</v>
      </c>
      <c r="F18" s="37">
        <v>571.05999999999995</v>
      </c>
      <c r="G18" s="37">
        <v>347.76</v>
      </c>
      <c r="H18" s="37">
        <v>281.74</v>
      </c>
      <c r="I18" s="36">
        <v>145.88999999999999</v>
      </c>
      <c r="J18" s="36">
        <v>690.23</v>
      </c>
      <c r="K18" s="36">
        <v>730.09</v>
      </c>
      <c r="L18" s="36">
        <v>561.62</v>
      </c>
      <c r="M18" s="36">
        <v>534.63</v>
      </c>
      <c r="N18" s="36">
        <v>0</v>
      </c>
      <c r="O18" s="36">
        <v>0</v>
      </c>
      <c r="P18" s="36">
        <v>0</v>
      </c>
      <c r="Q18" s="36">
        <v>4647.0899999999992</v>
      </c>
    </row>
    <row r="19" spans="1:17" s="3" customFormat="1" x14ac:dyDescent="0.2">
      <c r="A19" s="3" t="s">
        <v>3</v>
      </c>
      <c r="B19" s="38">
        <v>465362.95999999996</v>
      </c>
      <c r="C19" s="38">
        <v>525362.42000000016</v>
      </c>
      <c r="D19" s="38">
        <v>339537.97000000003</v>
      </c>
      <c r="E19" s="39">
        <v>386931.43999999994</v>
      </c>
      <c r="F19" s="39">
        <v>257287.63000000018</v>
      </c>
      <c r="G19" s="39">
        <v>409011.08999999997</v>
      </c>
      <c r="H19" s="129">
        <v>537601.75</v>
      </c>
      <c r="I19" s="38">
        <v>431298.46999999986</v>
      </c>
      <c r="J19" s="38">
        <v>421369.74999999988</v>
      </c>
      <c r="K19" s="38">
        <v>443333.09999999992</v>
      </c>
      <c r="L19" s="38">
        <v>679025.9099999998</v>
      </c>
      <c r="M19" s="38">
        <v>176957.47999999998</v>
      </c>
      <c r="N19" s="38">
        <v>375942</v>
      </c>
      <c r="O19" s="38">
        <v>375942</v>
      </c>
      <c r="P19" s="38">
        <v>375942</v>
      </c>
      <c r="Q19" s="38">
        <v>5073079.97</v>
      </c>
    </row>
    <row r="20" spans="1:17" x14ac:dyDescent="0.2">
      <c r="B20" s="34"/>
      <c r="C20" s="34"/>
      <c r="D20" s="34"/>
      <c r="E20" s="35"/>
      <c r="F20" s="35"/>
      <c r="G20" s="35"/>
      <c r="H20" s="35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2">
      <c r="A21" s="21" t="s">
        <v>35</v>
      </c>
      <c r="B21" s="36">
        <v>58800</v>
      </c>
      <c r="C21" s="36">
        <v>58800</v>
      </c>
      <c r="D21" s="36">
        <v>58800</v>
      </c>
      <c r="E21" s="37">
        <v>40400</v>
      </c>
      <c r="F21" s="37">
        <v>40400</v>
      </c>
      <c r="G21" s="37">
        <v>-114353</v>
      </c>
      <c r="H21" s="37">
        <v>61300</v>
      </c>
      <c r="I21" s="36">
        <v>50200</v>
      </c>
      <c r="J21" s="36">
        <v>55700</v>
      </c>
      <c r="K21" s="36">
        <v>55700</v>
      </c>
      <c r="L21" s="36">
        <v>55700</v>
      </c>
      <c r="M21" s="36">
        <v>55700</v>
      </c>
      <c r="N21" s="36">
        <v>61300</v>
      </c>
      <c r="O21" s="36">
        <v>61300</v>
      </c>
      <c r="P21" s="36">
        <v>61300</v>
      </c>
      <c r="Q21" s="36">
        <v>477147</v>
      </c>
    </row>
    <row r="22" spans="1:17" s="3" customFormat="1" x14ac:dyDescent="0.2">
      <c r="A22" s="3" t="s">
        <v>4</v>
      </c>
      <c r="B22" s="38">
        <v>58800</v>
      </c>
      <c r="C22" s="38">
        <v>58800</v>
      </c>
      <c r="D22" s="38">
        <v>58800</v>
      </c>
      <c r="E22" s="39">
        <v>40400</v>
      </c>
      <c r="F22" s="39">
        <v>40400</v>
      </c>
      <c r="G22" s="39">
        <v>-114353</v>
      </c>
      <c r="H22" s="129">
        <v>61300</v>
      </c>
      <c r="I22" s="38">
        <v>50200</v>
      </c>
      <c r="J22" s="38">
        <v>55700</v>
      </c>
      <c r="K22" s="38">
        <v>55700</v>
      </c>
      <c r="L22" s="38">
        <v>55700</v>
      </c>
      <c r="M22" s="38">
        <v>55700</v>
      </c>
      <c r="N22" s="38">
        <v>61300</v>
      </c>
      <c r="O22" s="38">
        <v>61300</v>
      </c>
      <c r="P22" s="38">
        <v>61300</v>
      </c>
      <c r="Q22" s="38">
        <v>477147</v>
      </c>
    </row>
    <row r="23" spans="1:17" x14ac:dyDescent="0.2">
      <c r="B23" s="34"/>
      <c r="C23" s="34"/>
      <c r="D23" s="34"/>
      <c r="E23" s="35"/>
      <c r="F23" s="35"/>
      <c r="G23" s="35"/>
      <c r="H23" s="35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2">
      <c r="A24" s="21" t="s">
        <v>48</v>
      </c>
      <c r="B24" s="36">
        <v>28827.85</v>
      </c>
      <c r="C24" s="36">
        <v>0</v>
      </c>
      <c r="D24" s="36">
        <v>0</v>
      </c>
      <c r="E24" s="37">
        <v>185.71</v>
      </c>
      <c r="F24" s="37">
        <v>0</v>
      </c>
      <c r="G24" s="37">
        <v>0</v>
      </c>
      <c r="H24" s="37">
        <v>160.53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29174.09</v>
      </c>
    </row>
    <row r="25" spans="1:17" s="3" customFormat="1" x14ac:dyDescent="0.2">
      <c r="A25" s="3" t="s">
        <v>5</v>
      </c>
      <c r="B25" s="38">
        <v>28827.85</v>
      </c>
      <c r="C25" s="38">
        <v>0</v>
      </c>
      <c r="D25" s="38">
        <v>0</v>
      </c>
      <c r="E25" s="39">
        <v>185.71</v>
      </c>
      <c r="F25" s="39">
        <v>0</v>
      </c>
      <c r="G25" s="39">
        <v>0</v>
      </c>
      <c r="H25" s="129">
        <v>160.53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29174.09</v>
      </c>
    </row>
    <row r="26" spans="1:17" x14ac:dyDescent="0.2">
      <c r="B26" s="34"/>
      <c r="C26" s="34"/>
      <c r="D26" s="34"/>
      <c r="E26" s="35"/>
      <c r="F26" s="35"/>
      <c r="G26" s="35"/>
      <c r="H26" s="35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2">
      <c r="A27" s="21" t="s">
        <v>49</v>
      </c>
      <c r="B27" s="34">
        <v>-43575.68</v>
      </c>
      <c r="C27" s="34">
        <v>-40934.04</v>
      </c>
      <c r="D27" s="34">
        <v>-31389.03</v>
      </c>
      <c r="E27" s="35">
        <v>-32747.81</v>
      </c>
      <c r="F27" s="35">
        <v>-68322.02</v>
      </c>
      <c r="G27" s="35">
        <v>-22570.81</v>
      </c>
      <c r="H27" s="35">
        <v>-45888.17</v>
      </c>
      <c r="I27" s="34">
        <v>-36882.78</v>
      </c>
      <c r="J27" s="34">
        <v>-36543.54</v>
      </c>
      <c r="K27" s="34">
        <v>-38259.699999999997</v>
      </c>
      <c r="L27" s="34">
        <v>-56280</v>
      </c>
      <c r="M27" s="34">
        <v>-17821.560000000001</v>
      </c>
      <c r="N27" s="34">
        <v>-29776</v>
      </c>
      <c r="O27" s="34">
        <v>-29776</v>
      </c>
      <c r="P27" s="34">
        <v>-29776</v>
      </c>
      <c r="Q27" s="34">
        <v>-471215.14</v>
      </c>
    </row>
    <row r="28" spans="1:17" x14ac:dyDescent="0.2">
      <c r="A28" s="21" t="s">
        <v>50</v>
      </c>
      <c r="B28" s="34">
        <v>-34617.22</v>
      </c>
      <c r="C28" s="34">
        <v>-32518.66</v>
      </c>
      <c r="D28" s="34">
        <v>-24935.96</v>
      </c>
      <c r="E28" s="35">
        <v>-26292.3</v>
      </c>
      <c r="F28" s="35">
        <v>-54853.84</v>
      </c>
      <c r="G28" s="35">
        <v>-18121.47</v>
      </c>
      <c r="H28" s="35">
        <v>-36842.33</v>
      </c>
      <c r="I28" s="34">
        <v>-29612.16</v>
      </c>
      <c r="J28" s="34">
        <v>-29339.79</v>
      </c>
      <c r="K28" s="34">
        <v>-30717.64</v>
      </c>
      <c r="L28" s="34">
        <v>-45185.64</v>
      </c>
      <c r="M28" s="34">
        <v>-14308.44</v>
      </c>
      <c r="N28" s="34">
        <v>-16571</v>
      </c>
      <c r="O28" s="34">
        <v>-16571</v>
      </c>
      <c r="P28" s="34">
        <v>-16571</v>
      </c>
      <c r="Q28" s="34">
        <v>-377345.44999999995</v>
      </c>
    </row>
    <row r="29" spans="1:17" x14ac:dyDescent="0.2">
      <c r="A29" s="21" t="s">
        <v>51</v>
      </c>
      <c r="B29" s="34">
        <v>-47280.71</v>
      </c>
      <c r="C29" s="34">
        <v>-44414.47</v>
      </c>
      <c r="D29" s="34">
        <v>-34057.9</v>
      </c>
      <c r="E29" s="35">
        <v>-35398.42</v>
      </c>
      <c r="F29" s="35">
        <v>-73852</v>
      </c>
      <c r="G29" s="35">
        <v>-24397.69</v>
      </c>
      <c r="H29" s="35">
        <v>-49602.36</v>
      </c>
      <c r="I29" s="34">
        <v>-39868.07</v>
      </c>
      <c r="J29" s="34">
        <v>-39501.379999999997</v>
      </c>
      <c r="K29" s="34">
        <v>-41356.44</v>
      </c>
      <c r="L29" s="34">
        <v>-60835.31</v>
      </c>
      <c r="M29" s="34">
        <v>-19264.04</v>
      </c>
      <c r="N29" s="34">
        <v>-33843</v>
      </c>
      <c r="O29" s="34">
        <v>-33843</v>
      </c>
      <c r="P29" s="34">
        <v>-33843</v>
      </c>
      <c r="Q29" s="34">
        <v>-509828.7900000001</v>
      </c>
    </row>
    <row r="30" spans="1:17" x14ac:dyDescent="0.2">
      <c r="A30" s="21" t="s">
        <v>52</v>
      </c>
      <c r="B30" s="34">
        <v>-51372.85</v>
      </c>
      <c r="C30" s="34">
        <v>-48258.53</v>
      </c>
      <c r="D30" s="34">
        <v>-37005.599999999999</v>
      </c>
      <c r="E30" s="35">
        <v>-39032.32</v>
      </c>
      <c r="F30" s="35">
        <v>-81433.429999999993</v>
      </c>
      <c r="G30" s="35">
        <v>-26902.28</v>
      </c>
      <c r="H30" s="35">
        <v>-54694.39</v>
      </c>
      <c r="I30" s="34">
        <v>-43960.81</v>
      </c>
      <c r="J30" s="34">
        <v>-43556.47</v>
      </c>
      <c r="K30" s="34">
        <v>-45601.96</v>
      </c>
      <c r="L30" s="34">
        <v>-67080.479999999996</v>
      </c>
      <c r="M30" s="34">
        <v>-21241.63</v>
      </c>
      <c r="N30" s="34">
        <v>-34280</v>
      </c>
      <c r="O30" s="34">
        <v>-34280</v>
      </c>
      <c r="P30" s="34">
        <v>-34280</v>
      </c>
      <c r="Q30" s="34">
        <v>-560140.75</v>
      </c>
    </row>
    <row r="31" spans="1:17" x14ac:dyDescent="0.2">
      <c r="A31" s="21" t="s">
        <v>53</v>
      </c>
      <c r="B31" s="34">
        <v>-233362.12</v>
      </c>
      <c r="C31" s="34">
        <v>-219215.26</v>
      </c>
      <c r="D31" s="34">
        <v>-168098.62</v>
      </c>
      <c r="E31" s="35">
        <v>-187295.26</v>
      </c>
      <c r="F31" s="35">
        <v>-390755.59</v>
      </c>
      <c r="G31" s="35">
        <v>-129089.71</v>
      </c>
      <c r="H31" s="35">
        <v>-262449.18</v>
      </c>
      <c r="I31" s="34">
        <v>-210944.48</v>
      </c>
      <c r="J31" s="34">
        <v>-209004.26</v>
      </c>
      <c r="K31" s="34">
        <v>-218819.5</v>
      </c>
      <c r="L31" s="34">
        <v>-321883.42</v>
      </c>
      <c r="M31" s="34">
        <v>-101927.24</v>
      </c>
      <c r="N31" s="34">
        <v>-179750</v>
      </c>
      <c r="O31" s="34">
        <v>-179750</v>
      </c>
      <c r="P31" s="34">
        <v>-179750</v>
      </c>
      <c r="Q31" s="34">
        <v>-2652844.6399999997</v>
      </c>
    </row>
    <row r="32" spans="1:17" x14ac:dyDescent="0.2">
      <c r="A32" s="21" t="s">
        <v>54</v>
      </c>
      <c r="B32" s="34">
        <v>-37879.870000000003</v>
      </c>
      <c r="C32" s="34">
        <v>-35583.519999999997</v>
      </c>
      <c r="D32" s="34">
        <v>-27286.15</v>
      </c>
      <c r="E32" s="35">
        <v>-27916.87</v>
      </c>
      <c r="F32" s="35">
        <v>-58243.19</v>
      </c>
      <c r="G32" s="35">
        <v>-19241.169999999998</v>
      </c>
      <c r="H32" s="35">
        <v>-39118.769999999997</v>
      </c>
      <c r="I32" s="34">
        <v>-31441.85</v>
      </c>
      <c r="J32" s="34">
        <v>-31152.65</v>
      </c>
      <c r="K32" s="34">
        <v>-32615.64</v>
      </c>
      <c r="L32" s="34">
        <v>-47977.599999999999</v>
      </c>
      <c r="M32" s="34">
        <v>-15192.53</v>
      </c>
      <c r="N32" s="34">
        <v>-28421</v>
      </c>
      <c r="O32" s="34">
        <v>-28421</v>
      </c>
      <c r="P32" s="34">
        <v>-28421</v>
      </c>
      <c r="Q32" s="34">
        <v>-403649.81</v>
      </c>
    </row>
    <row r="33" spans="1:17" x14ac:dyDescent="0.2">
      <c r="A33" s="21" t="s">
        <v>55</v>
      </c>
      <c r="B33" s="34">
        <v>-103188.09</v>
      </c>
      <c r="C33" s="34">
        <v>-96932.63</v>
      </c>
      <c r="D33" s="34">
        <v>-74329.87</v>
      </c>
      <c r="E33" s="35">
        <v>-77679.87</v>
      </c>
      <c r="F33" s="35">
        <v>-162064.12</v>
      </c>
      <c r="G33" s="35">
        <v>-53539.38</v>
      </c>
      <c r="H33" s="35">
        <v>-108849.61</v>
      </c>
      <c r="I33" s="34">
        <v>-87488.27</v>
      </c>
      <c r="J33" s="34">
        <v>-86683.57</v>
      </c>
      <c r="K33" s="34">
        <v>-90754.4</v>
      </c>
      <c r="L33" s="34">
        <v>-133499.70000000001</v>
      </c>
      <c r="M33" s="34">
        <v>-42273.86</v>
      </c>
      <c r="N33" s="34">
        <v>-114601</v>
      </c>
      <c r="O33" s="34">
        <v>-114601</v>
      </c>
      <c r="P33" s="34">
        <v>-114601</v>
      </c>
      <c r="Q33" s="34">
        <v>-1117283.3700000001</v>
      </c>
    </row>
    <row r="34" spans="1:17" x14ac:dyDescent="0.2">
      <c r="A34" s="21" t="s">
        <v>56</v>
      </c>
      <c r="B34" s="34">
        <v>-442.39</v>
      </c>
      <c r="C34" s="34">
        <v>-415.57</v>
      </c>
      <c r="D34" s="34">
        <v>-318.67</v>
      </c>
      <c r="E34" s="35">
        <v>-299.26</v>
      </c>
      <c r="F34" s="35">
        <v>-624.35</v>
      </c>
      <c r="G34" s="35">
        <v>-206.26</v>
      </c>
      <c r="H34" s="35">
        <v>-419.34</v>
      </c>
      <c r="I34" s="34">
        <v>-337.05</v>
      </c>
      <c r="J34" s="34">
        <v>-333.95</v>
      </c>
      <c r="K34" s="34">
        <v>-349.63</v>
      </c>
      <c r="L34" s="34">
        <v>-514.30999999999995</v>
      </c>
      <c r="M34" s="34">
        <v>-162.86000000000001</v>
      </c>
      <c r="N34" s="34">
        <v>0</v>
      </c>
      <c r="O34" s="34">
        <v>0</v>
      </c>
      <c r="P34" s="34">
        <v>0</v>
      </c>
      <c r="Q34" s="34">
        <v>-4423.6399999999994</v>
      </c>
    </row>
    <row r="35" spans="1:17" x14ac:dyDescent="0.2">
      <c r="A35" s="21" t="s">
        <v>57</v>
      </c>
      <c r="B35" s="34">
        <v>-276.5</v>
      </c>
      <c r="C35" s="34">
        <v>-259.73</v>
      </c>
      <c r="D35" s="34">
        <v>-199.17</v>
      </c>
      <c r="E35" s="35">
        <v>-171.01</v>
      </c>
      <c r="F35" s="35">
        <v>-356.77</v>
      </c>
      <c r="G35" s="35">
        <v>-117.86</v>
      </c>
      <c r="H35" s="35">
        <v>-239.62</v>
      </c>
      <c r="I35" s="34">
        <v>-192.6</v>
      </c>
      <c r="J35" s="34">
        <v>-190.83</v>
      </c>
      <c r="K35" s="34">
        <v>-199.79</v>
      </c>
      <c r="L35" s="34">
        <v>-293.89</v>
      </c>
      <c r="M35" s="34">
        <v>-93.06</v>
      </c>
      <c r="N35" s="34">
        <v>0</v>
      </c>
      <c r="O35" s="34">
        <v>0</v>
      </c>
      <c r="P35" s="34">
        <v>0</v>
      </c>
      <c r="Q35" s="34">
        <v>-2590.83</v>
      </c>
    </row>
    <row r="36" spans="1:17" x14ac:dyDescent="0.2">
      <c r="A36" s="21" t="s">
        <v>58</v>
      </c>
      <c r="B36" s="34">
        <v>-221.2</v>
      </c>
      <c r="C36" s="34">
        <v>-207.79</v>
      </c>
      <c r="D36" s="34">
        <v>-159.34</v>
      </c>
      <c r="E36" s="35">
        <v>-128.26</v>
      </c>
      <c r="F36" s="35">
        <v>-267.58</v>
      </c>
      <c r="G36" s="35">
        <v>-88.4</v>
      </c>
      <c r="H36" s="35">
        <v>-179.72</v>
      </c>
      <c r="I36" s="34">
        <v>-144.44999999999999</v>
      </c>
      <c r="J36" s="34">
        <v>-143.12</v>
      </c>
      <c r="K36" s="34">
        <v>-149.84</v>
      </c>
      <c r="L36" s="34">
        <v>-220.42</v>
      </c>
      <c r="M36" s="34">
        <v>-69.8</v>
      </c>
      <c r="N36" s="34">
        <v>0</v>
      </c>
      <c r="O36" s="34">
        <v>0</v>
      </c>
      <c r="P36" s="34">
        <v>0</v>
      </c>
      <c r="Q36" s="34">
        <v>-1979.9199999999998</v>
      </c>
    </row>
    <row r="37" spans="1:17" x14ac:dyDescent="0.2">
      <c r="A37" s="21" t="s">
        <v>59</v>
      </c>
      <c r="B37" s="34">
        <v>-774.19</v>
      </c>
      <c r="C37" s="34">
        <v>-727.25</v>
      </c>
      <c r="D37" s="34">
        <v>-557.66999999999996</v>
      </c>
      <c r="E37" s="35">
        <v>-555.77</v>
      </c>
      <c r="F37" s="35">
        <v>-1159.51</v>
      </c>
      <c r="G37" s="35">
        <v>-383.06</v>
      </c>
      <c r="H37" s="35">
        <v>-778.78</v>
      </c>
      <c r="I37" s="34">
        <v>-625.95000000000005</v>
      </c>
      <c r="J37" s="34">
        <v>-620.19000000000005</v>
      </c>
      <c r="K37" s="34">
        <v>-649.32000000000005</v>
      </c>
      <c r="L37" s="34">
        <v>-955.14</v>
      </c>
      <c r="M37" s="34">
        <v>-302.45</v>
      </c>
      <c r="N37" s="34">
        <v>0</v>
      </c>
      <c r="O37" s="34">
        <v>0</v>
      </c>
      <c r="P37" s="34">
        <v>0</v>
      </c>
      <c r="Q37" s="34">
        <v>-8089.2800000000007</v>
      </c>
    </row>
    <row r="38" spans="1:17" s="65" customFormat="1" x14ac:dyDescent="0.2">
      <c r="A38" s="62" t="s">
        <v>60</v>
      </c>
      <c r="B38" s="63">
        <v>0</v>
      </c>
      <c r="C38" s="63">
        <v>-64694.97</v>
      </c>
      <c r="D38" s="63">
        <v>0</v>
      </c>
      <c r="E38" s="64">
        <v>0</v>
      </c>
      <c r="F38" s="64">
        <v>598500</v>
      </c>
      <c r="G38" s="64">
        <v>0</v>
      </c>
      <c r="H38" s="130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533805.03</v>
      </c>
    </row>
    <row r="39" spans="1:17" x14ac:dyDescent="0.2">
      <c r="A39" s="21" t="s">
        <v>45</v>
      </c>
      <c r="B39" s="36">
        <v>0</v>
      </c>
      <c r="C39" s="36">
        <v>0</v>
      </c>
      <c r="D39" s="36">
        <v>0</v>
      </c>
      <c r="E39" s="37">
        <v>0</v>
      </c>
      <c r="F39" s="37">
        <v>0</v>
      </c>
      <c r="G39" s="37">
        <v>0</v>
      </c>
      <c r="H39" s="37">
        <v>0</v>
      </c>
      <c r="I39" s="36">
        <v>0</v>
      </c>
      <c r="J39" s="36">
        <v>0</v>
      </c>
      <c r="K39" s="36">
        <v>440.77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440.77</v>
      </c>
    </row>
    <row r="40" spans="1:17" s="3" customFormat="1" x14ac:dyDescent="0.2">
      <c r="A40" s="3" t="s">
        <v>6</v>
      </c>
      <c r="B40" s="38">
        <v>-552990.81999999983</v>
      </c>
      <c r="C40" s="38">
        <v>-584162.42000000004</v>
      </c>
      <c r="D40" s="38">
        <v>-398337.98</v>
      </c>
      <c r="E40" s="39">
        <v>-427517.15</v>
      </c>
      <c r="F40" s="39">
        <v>-293432.40000000002</v>
      </c>
      <c r="G40" s="39">
        <v>-294658.09000000003</v>
      </c>
      <c r="H40" s="39">
        <v>-599062.27</v>
      </c>
      <c r="I40" s="38">
        <v>-481498.47000000003</v>
      </c>
      <c r="J40" s="38">
        <v>-477069.75000000006</v>
      </c>
      <c r="K40" s="38">
        <v>-499033.09</v>
      </c>
      <c r="L40" s="38">
        <v>-734725.91</v>
      </c>
      <c r="M40" s="38">
        <v>-232657.46999999997</v>
      </c>
      <c r="N40" s="38">
        <v>-437242</v>
      </c>
      <c r="O40" s="38">
        <v>-437242</v>
      </c>
      <c r="P40" s="38">
        <v>-437242</v>
      </c>
      <c r="Q40" s="38">
        <v>-5575145.8200000003</v>
      </c>
    </row>
    <row r="41" spans="1:17" x14ac:dyDescent="0.2">
      <c r="B41" s="34"/>
      <c r="C41" s="34"/>
      <c r="D41" s="34"/>
      <c r="E41" s="35"/>
      <c r="F41" s="35"/>
      <c r="G41" s="35"/>
      <c r="H41" s="35"/>
      <c r="I41" s="34"/>
      <c r="J41" s="34"/>
      <c r="K41" s="34"/>
      <c r="L41" s="34"/>
      <c r="M41" s="34"/>
      <c r="N41" s="34"/>
      <c r="O41" s="34"/>
      <c r="P41" s="34"/>
      <c r="Q41" s="34"/>
    </row>
    <row r="42" spans="1:17" s="3" customFormat="1" ht="13.5" thickBot="1" x14ac:dyDescent="0.25">
      <c r="A42" s="3" t="s">
        <v>9</v>
      </c>
      <c r="B42" s="40">
        <v>-9.9999998928979039E-3</v>
      </c>
      <c r="C42" s="40">
        <v>1.1641532182693481E-10</v>
      </c>
      <c r="D42" s="40">
        <v>-9.9999999511055648E-3</v>
      </c>
      <c r="E42" s="41">
        <v>-5.8207660913467407E-11</v>
      </c>
      <c r="F42" s="41">
        <v>4255.230000000156</v>
      </c>
      <c r="G42" s="41">
        <v>-5.8207660913467407E-11</v>
      </c>
      <c r="H42" s="41">
        <v>1.0000000009313226E-2</v>
      </c>
      <c r="I42" s="40">
        <v>-1.7462298274040222E-10</v>
      </c>
      <c r="J42" s="40">
        <v>-1.7462298274040222E-10</v>
      </c>
      <c r="K42" s="40">
        <v>9.9999998928979039E-3</v>
      </c>
      <c r="L42" s="40">
        <v>-2.3283064365386963E-10</v>
      </c>
      <c r="M42" s="40">
        <v>1.0000000009313226E-2</v>
      </c>
      <c r="N42" s="40">
        <v>0</v>
      </c>
      <c r="O42" s="40">
        <v>0</v>
      </c>
      <c r="P42" s="40">
        <v>0</v>
      </c>
      <c r="Q42" s="40">
        <v>4255.2399999996414</v>
      </c>
    </row>
    <row r="43" spans="1:17" ht="13.5" thickTop="1" x14ac:dyDescent="0.2"/>
  </sheetData>
  <mergeCells count="1">
    <mergeCell ref="N8:P8"/>
  </mergeCells>
  <dataValidations count="1">
    <dataValidation type="list" allowBlank="1" showInputMessage="1" sqref="S1:V1" xr:uid="{C0E8BECB-56A2-4C2F-9EE1-8F54B568D3E7}">
      <formula1>"..."</formula1>
    </dataValidation>
  </dataValidations>
  <printOptions horizontalCentered="1"/>
  <pageMargins left="0.25" right="0.25" top="0.75" bottom="0.75" header="0.25" footer="0.25"/>
  <pageSetup scale="3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6886A-1258-4C48-A5A4-0B240272A6A2}">
  <sheetPr>
    <pageSetUpPr fitToPage="1"/>
  </sheetPr>
  <dimension ref="A1:V33"/>
  <sheetViews>
    <sheetView showGridLines="0" zoomScale="85" zoomScaleNormal="85" workbookViewId="0">
      <selection activeCell="N6" sqref="N6:P6"/>
    </sheetView>
  </sheetViews>
  <sheetFormatPr defaultRowHeight="12.75" x14ac:dyDescent="0.2"/>
  <cols>
    <col min="1" max="1" width="71.85546875" bestFit="1" customWidth="1"/>
    <col min="2" max="2" width="12.42578125" bestFit="1" customWidth="1"/>
    <col min="3" max="3" width="13.28515625" bestFit="1" customWidth="1"/>
    <col min="4" max="4" width="12.5703125" bestFit="1" customWidth="1"/>
    <col min="5" max="6" width="14.140625" style="2" bestFit="1" customWidth="1"/>
    <col min="7" max="7" width="15.140625" style="2" bestFit="1" customWidth="1"/>
    <col min="8" max="8" width="15" style="2" bestFit="1" customWidth="1"/>
    <col min="9" max="9" width="14" bestFit="1" customWidth="1"/>
    <col min="10" max="10" width="17.140625" bestFit="1" customWidth="1"/>
    <col min="11" max="13" width="17.140625" customWidth="1"/>
    <col min="14" max="16" width="11.28515625" customWidth="1"/>
    <col min="17" max="17" width="17.140625" customWidth="1"/>
    <col min="18" max="18" width="11.42578125" bestFit="1" customWidth="1"/>
    <col min="20" max="20" width="14.42578125" bestFit="1" customWidth="1"/>
    <col min="21" max="21" width="25.140625" bestFit="1" customWidth="1"/>
  </cols>
  <sheetData>
    <row r="1" spans="1:22" x14ac:dyDescent="0.2">
      <c r="A1" s="4"/>
      <c r="B1" s="4"/>
      <c r="C1" s="4"/>
      <c r="D1" s="4"/>
      <c r="E1" s="5"/>
      <c r="F1" s="5"/>
      <c r="G1" s="5"/>
      <c r="H1" s="5"/>
      <c r="I1" s="4"/>
      <c r="J1" s="4"/>
      <c r="K1" s="4"/>
      <c r="L1" s="4"/>
      <c r="M1" s="4"/>
      <c r="N1" s="4"/>
      <c r="O1" s="4"/>
      <c r="P1" s="4"/>
      <c r="Q1" s="4"/>
      <c r="S1" s="28" t="s">
        <v>8</v>
      </c>
      <c r="T1" s="28" t="s">
        <v>25</v>
      </c>
      <c r="U1" s="29" t="s">
        <v>61</v>
      </c>
      <c r="V1" s="28" t="s">
        <v>1</v>
      </c>
    </row>
    <row r="2" spans="1:22" x14ac:dyDescent="0.2">
      <c r="A2" s="4"/>
      <c r="B2" s="4"/>
      <c r="C2" s="4"/>
      <c r="D2" s="4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U2" s="21"/>
    </row>
    <row r="3" spans="1:22" ht="26.25" x14ac:dyDescent="0.4">
      <c r="A3" s="22" t="s">
        <v>0</v>
      </c>
      <c r="B3" s="4"/>
      <c r="C3" s="4"/>
      <c r="D3" s="4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1"/>
      <c r="T3" s="3"/>
      <c r="U3" s="28"/>
    </row>
    <row r="4" spans="1:22" x14ac:dyDescent="0.2">
      <c r="A4" s="4"/>
      <c r="B4" s="4"/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R4" s="1"/>
      <c r="T4" s="3"/>
      <c r="U4" s="28"/>
    </row>
    <row r="5" spans="1:22" s="8" customFormat="1" ht="23.25" x14ac:dyDescent="0.35">
      <c r="A5" s="23" t="s">
        <v>2</v>
      </c>
      <c r="B5" s="6"/>
      <c r="C5" s="6"/>
      <c r="D5" s="6"/>
      <c r="E5" s="7"/>
      <c r="F5" s="7"/>
      <c r="G5" s="7"/>
      <c r="H5" s="7"/>
      <c r="I5" s="17"/>
      <c r="J5" s="17"/>
      <c r="K5" s="17"/>
      <c r="L5" s="17"/>
      <c r="M5" s="17"/>
      <c r="N5" s="17"/>
      <c r="O5" s="17"/>
      <c r="P5" s="17"/>
      <c r="Q5" s="17"/>
    </row>
    <row r="6" spans="1:22" s="14" customFormat="1" ht="15.75" x14ac:dyDescent="0.25">
      <c r="A6" s="24"/>
      <c r="B6" s="12"/>
      <c r="C6" s="12"/>
      <c r="D6" s="12"/>
      <c r="E6" s="13"/>
      <c r="F6" s="13"/>
      <c r="G6" s="13"/>
      <c r="H6" s="13"/>
      <c r="I6" s="18"/>
      <c r="J6" s="18"/>
      <c r="K6" s="18"/>
      <c r="L6" s="18"/>
      <c r="M6" s="18"/>
      <c r="N6" s="151" t="s">
        <v>121</v>
      </c>
      <c r="O6" s="153"/>
      <c r="P6" s="153"/>
      <c r="Q6" s="18"/>
    </row>
    <row r="7" spans="1:22" ht="18" x14ac:dyDescent="0.25">
      <c r="A7" s="25" t="s">
        <v>47</v>
      </c>
      <c r="B7" s="10"/>
      <c r="C7" s="10"/>
      <c r="D7" s="10"/>
      <c r="E7" s="11"/>
      <c r="F7" s="11"/>
      <c r="G7" s="11"/>
      <c r="H7" s="11"/>
      <c r="I7" s="10"/>
      <c r="J7" s="10"/>
      <c r="K7" s="10"/>
      <c r="L7" s="10"/>
      <c r="M7" s="10"/>
      <c r="N7" s="10"/>
      <c r="O7" s="10"/>
      <c r="P7" s="10"/>
      <c r="Q7" s="10"/>
    </row>
    <row r="8" spans="1:22" x14ac:dyDescent="0.2">
      <c r="A8" s="4"/>
      <c r="B8" s="4"/>
      <c r="C8" s="4"/>
      <c r="D8" s="4"/>
      <c r="E8" s="5"/>
      <c r="F8" s="5"/>
      <c r="G8" s="5"/>
      <c r="H8" s="5"/>
    </row>
    <row r="9" spans="1:22" s="28" customFormat="1" ht="26.25" customHeight="1" x14ac:dyDescent="0.2">
      <c r="A9" s="15"/>
      <c r="B9" s="26" t="s">
        <v>12</v>
      </c>
      <c r="C9" s="26" t="s">
        <v>12</v>
      </c>
      <c r="D9" s="26" t="s">
        <v>12</v>
      </c>
      <c r="E9" s="26" t="s">
        <v>10</v>
      </c>
      <c r="F9" s="26" t="s">
        <v>10</v>
      </c>
      <c r="G9" s="26" t="s">
        <v>10</v>
      </c>
      <c r="H9" s="26" t="s">
        <v>10</v>
      </c>
      <c r="I9" s="26" t="s">
        <v>10</v>
      </c>
      <c r="J9" s="26" t="s">
        <v>10</v>
      </c>
      <c r="K9" s="26" t="s">
        <v>10</v>
      </c>
      <c r="L9" s="26" t="s">
        <v>10</v>
      </c>
      <c r="M9" s="26" t="s">
        <v>10</v>
      </c>
      <c r="N9" s="26" t="s">
        <v>120</v>
      </c>
      <c r="O9" s="26" t="s">
        <v>120</v>
      </c>
      <c r="P9" s="26" t="s">
        <v>120</v>
      </c>
      <c r="Q9" s="26" t="s">
        <v>10</v>
      </c>
    </row>
    <row r="10" spans="1:22" x14ac:dyDescent="0.2">
      <c r="A10" s="16"/>
      <c r="B10" s="31" t="s">
        <v>13</v>
      </c>
      <c r="C10" s="26" t="s">
        <v>14</v>
      </c>
      <c r="D10" s="26" t="s">
        <v>15</v>
      </c>
      <c r="E10" s="26" t="s">
        <v>16</v>
      </c>
      <c r="F10" s="26" t="s">
        <v>17</v>
      </c>
      <c r="G10" s="26" t="s">
        <v>18</v>
      </c>
      <c r="H10" s="26" t="s">
        <v>19</v>
      </c>
      <c r="I10" s="26" t="s">
        <v>20</v>
      </c>
      <c r="J10" s="26" t="s">
        <v>21</v>
      </c>
      <c r="K10" s="26" t="s">
        <v>22</v>
      </c>
      <c r="L10" s="26" t="s">
        <v>11</v>
      </c>
      <c r="M10" s="26" t="s">
        <v>23</v>
      </c>
      <c r="N10" s="31" t="s">
        <v>13</v>
      </c>
      <c r="O10" s="26" t="s">
        <v>14</v>
      </c>
      <c r="P10" s="26" t="s">
        <v>15</v>
      </c>
      <c r="Q10" s="26" t="s">
        <v>24</v>
      </c>
    </row>
    <row r="11" spans="1:22" ht="12.75" customHeight="1" x14ac:dyDescent="0.2">
      <c r="A11" s="27" t="s">
        <v>7</v>
      </c>
      <c r="B11" s="32"/>
      <c r="C11" s="32"/>
      <c r="D11" s="33"/>
      <c r="E11" s="32"/>
      <c r="F11" s="32"/>
      <c r="G11" s="33"/>
      <c r="H11" s="32"/>
      <c r="I11" s="32"/>
      <c r="J11" s="33"/>
      <c r="K11" s="33"/>
      <c r="L11" s="33"/>
      <c r="M11" s="33"/>
      <c r="N11" s="33"/>
      <c r="O11" s="33"/>
      <c r="P11" s="33"/>
      <c r="Q11" s="33"/>
      <c r="R11" s="20"/>
    </row>
    <row r="12" spans="1:22" x14ac:dyDescent="0.2">
      <c r="A12" s="21" t="s">
        <v>28</v>
      </c>
      <c r="B12" s="34">
        <v>167831.44999999998</v>
      </c>
      <c r="C12" s="34">
        <v>168989.71</v>
      </c>
      <c r="D12" s="34">
        <v>172053.99</v>
      </c>
      <c r="E12" s="35">
        <v>169021.91</v>
      </c>
      <c r="F12" s="35">
        <v>517569.10000000003</v>
      </c>
      <c r="G12" s="35">
        <v>275605.15999999997</v>
      </c>
      <c r="H12" s="35">
        <v>226065.49</v>
      </c>
      <c r="I12" s="34">
        <v>217521.63</v>
      </c>
      <c r="J12" s="34">
        <v>216824.80000000002</v>
      </c>
      <c r="K12" s="34">
        <v>215375.75000000003</v>
      </c>
      <c r="L12" s="34">
        <v>304397.10000000003</v>
      </c>
      <c r="M12" s="34">
        <v>62744.14</v>
      </c>
      <c r="N12" s="34">
        <v>187790</v>
      </c>
      <c r="O12" s="34">
        <v>196326</v>
      </c>
      <c r="P12" s="34">
        <v>205675</v>
      </c>
      <c r="Q12" s="34">
        <v>2714000.2300000004</v>
      </c>
    </row>
    <row r="13" spans="1:22" x14ac:dyDescent="0.2">
      <c r="A13" s="21" t="s">
        <v>29</v>
      </c>
      <c r="B13" s="34">
        <v>241.02</v>
      </c>
      <c r="C13" s="34">
        <v>211.54000000000002</v>
      </c>
      <c r="D13" s="34">
        <v>167.26</v>
      </c>
      <c r="E13" s="35">
        <v>189.12</v>
      </c>
      <c r="F13" s="35">
        <v>295.12000000000006</v>
      </c>
      <c r="G13" s="35">
        <v>162.51</v>
      </c>
      <c r="H13" s="35">
        <v>13937.41</v>
      </c>
      <c r="I13" s="34">
        <v>3593.12</v>
      </c>
      <c r="J13" s="34">
        <v>1015.96</v>
      </c>
      <c r="K13" s="34">
        <v>291.43</v>
      </c>
      <c r="L13" s="34">
        <v>558.99999999999989</v>
      </c>
      <c r="M13" s="34">
        <v>222.5</v>
      </c>
      <c r="N13" s="34">
        <v>0</v>
      </c>
      <c r="O13" s="34">
        <v>0</v>
      </c>
      <c r="P13" s="34">
        <v>0</v>
      </c>
      <c r="Q13" s="34">
        <v>20885.989999999994</v>
      </c>
    </row>
    <row r="14" spans="1:22" x14ac:dyDescent="0.2">
      <c r="A14" s="21" t="s">
        <v>30</v>
      </c>
      <c r="B14" s="34">
        <v>386.46</v>
      </c>
      <c r="C14" s="34">
        <v>343.99999999999994</v>
      </c>
      <c r="D14" s="34">
        <v>239.5</v>
      </c>
      <c r="E14" s="35">
        <v>339.31000000000006</v>
      </c>
      <c r="F14" s="35">
        <v>418.72</v>
      </c>
      <c r="G14" s="35">
        <v>298.61999999999995</v>
      </c>
      <c r="H14" s="35">
        <v>16838.439999999999</v>
      </c>
      <c r="I14" s="34">
        <v>5822.53</v>
      </c>
      <c r="J14" s="34">
        <v>-1998.1699999999998</v>
      </c>
      <c r="K14" s="34">
        <v>497.24999999999994</v>
      </c>
      <c r="L14" s="34">
        <v>759.24000000000012</v>
      </c>
      <c r="M14" s="34">
        <v>311.55</v>
      </c>
      <c r="N14" s="34">
        <v>0</v>
      </c>
      <c r="O14" s="34">
        <v>0</v>
      </c>
      <c r="P14" s="34">
        <v>0</v>
      </c>
      <c r="Q14" s="34">
        <v>24257.449999999997</v>
      </c>
    </row>
    <row r="15" spans="1:22" x14ac:dyDescent="0.2">
      <c r="A15" s="21" t="s">
        <v>31</v>
      </c>
      <c r="B15" s="34">
        <v>7.18</v>
      </c>
      <c r="C15" s="34">
        <v>22.89</v>
      </c>
      <c r="D15" s="34">
        <v>-11.56</v>
      </c>
      <c r="E15" s="35">
        <v>29.83</v>
      </c>
      <c r="F15" s="35">
        <v>91.92</v>
      </c>
      <c r="G15" s="35">
        <v>-179.49</v>
      </c>
      <c r="H15" s="35">
        <v>5547.86</v>
      </c>
      <c r="I15" s="34">
        <v>-3958.0399999999995</v>
      </c>
      <c r="J15" s="34">
        <v>-1108.9100000000001</v>
      </c>
      <c r="K15" s="34">
        <v>-333.14</v>
      </c>
      <c r="L15" s="34">
        <v>-81.680000000000007</v>
      </c>
      <c r="M15" s="34">
        <v>-37.540000000000006</v>
      </c>
      <c r="N15" s="34">
        <v>0</v>
      </c>
      <c r="O15" s="34">
        <v>0</v>
      </c>
      <c r="P15" s="34">
        <v>0</v>
      </c>
      <c r="Q15" s="34">
        <v>-10.679999999999829</v>
      </c>
    </row>
    <row r="16" spans="1:22" x14ac:dyDescent="0.2">
      <c r="A16" s="21" t="s">
        <v>32</v>
      </c>
      <c r="B16" s="34">
        <v>9.8600000000000012</v>
      </c>
      <c r="C16" s="34">
        <v>38.869999999999997</v>
      </c>
      <c r="D16" s="34">
        <v>-35.059999999999995</v>
      </c>
      <c r="E16" s="35">
        <v>83.83</v>
      </c>
      <c r="F16" s="35">
        <v>87.37</v>
      </c>
      <c r="G16" s="35">
        <v>-243.32000000000002</v>
      </c>
      <c r="H16" s="35">
        <v>6685.5899999999992</v>
      </c>
      <c r="I16" s="34">
        <v>-4115.2299999999996</v>
      </c>
      <c r="J16" s="34">
        <v>-3619.24</v>
      </c>
      <c r="K16" s="34">
        <v>1297.45</v>
      </c>
      <c r="L16" s="34">
        <v>-171.8</v>
      </c>
      <c r="M16" s="34">
        <v>-48.65</v>
      </c>
      <c r="N16" s="34">
        <v>0</v>
      </c>
      <c r="O16" s="34">
        <v>0</v>
      </c>
      <c r="P16" s="34">
        <v>0</v>
      </c>
      <c r="Q16" s="34">
        <v>-30.330000000000119</v>
      </c>
    </row>
    <row r="17" spans="1:17" x14ac:dyDescent="0.2">
      <c r="A17" s="21" t="s">
        <v>33</v>
      </c>
      <c r="B17" s="36">
        <v>81386.61</v>
      </c>
      <c r="C17" s="36">
        <v>108318.04</v>
      </c>
      <c r="D17" s="36">
        <v>9152.9999999999982</v>
      </c>
      <c r="E17" s="37">
        <v>42958.33</v>
      </c>
      <c r="F17" s="37">
        <v>-335862.55000000005</v>
      </c>
      <c r="G17" s="37">
        <v>-59860.17</v>
      </c>
      <c r="H17" s="37">
        <v>67931.28</v>
      </c>
      <c r="I17" s="36">
        <v>29397.919999999998</v>
      </c>
      <c r="J17" s="36">
        <v>34688.93</v>
      </c>
      <c r="K17" s="36">
        <v>41217.26</v>
      </c>
      <c r="L17" s="36">
        <v>74620.44</v>
      </c>
      <c r="M17" s="36">
        <v>29105.18</v>
      </c>
      <c r="N17" s="36">
        <v>28169</v>
      </c>
      <c r="O17" s="36">
        <v>19633</v>
      </c>
      <c r="P17" s="36">
        <v>10284</v>
      </c>
      <c r="Q17" s="36">
        <v>123054.26999999997</v>
      </c>
    </row>
    <row r="18" spans="1:17" s="3" customFormat="1" x14ac:dyDescent="0.2">
      <c r="A18" s="3" t="s">
        <v>3</v>
      </c>
      <c r="B18" s="38">
        <v>249862.57999999996</v>
      </c>
      <c r="C18" s="38">
        <v>277925.05</v>
      </c>
      <c r="D18" s="38">
        <v>181567.13</v>
      </c>
      <c r="E18" s="39">
        <v>212622.32999999996</v>
      </c>
      <c r="F18" s="39">
        <v>182599.67999999993</v>
      </c>
      <c r="G18" s="39">
        <v>215783.31</v>
      </c>
      <c r="H18" s="39">
        <v>337006.07000000007</v>
      </c>
      <c r="I18" s="38">
        <v>248261.93</v>
      </c>
      <c r="J18" s="38">
        <v>245803.37</v>
      </c>
      <c r="K18" s="38">
        <v>258346.00000000003</v>
      </c>
      <c r="L18" s="38">
        <v>380082.30000000005</v>
      </c>
      <c r="M18" s="38">
        <v>92297.18</v>
      </c>
      <c r="N18" s="38">
        <v>215959</v>
      </c>
      <c r="O18" s="38">
        <v>215959</v>
      </c>
      <c r="P18" s="38">
        <v>215959</v>
      </c>
      <c r="Q18" s="38">
        <v>2882156.9299999997</v>
      </c>
    </row>
    <row r="19" spans="1:17" x14ac:dyDescent="0.2">
      <c r="B19" s="34"/>
      <c r="C19" s="34"/>
      <c r="D19" s="34"/>
      <c r="E19" s="35"/>
      <c r="F19" s="35"/>
      <c r="G19" s="35"/>
      <c r="H19" s="35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2">
      <c r="A20" s="21" t="s">
        <v>35</v>
      </c>
      <c r="B20" s="36">
        <v>44200</v>
      </c>
      <c r="C20" s="36">
        <v>44200</v>
      </c>
      <c r="D20" s="36">
        <v>44200</v>
      </c>
      <c r="E20" s="37">
        <v>57800</v>
      </c>
      <c r="F20" s="37">
        <v>57800</v>
      </c>
      <c r="G20" s="37">
        <v>65320</v>
      </c>
      <c r="H20" s="37">
        <v>48200</v>
      </c>
      <c r="I20" s="36">
        <v>40100</v>
      </c>
      <c r="J20" s="36">
        <v>44200</v>
      </c>
      <c r="K20" s="36">
        <v>44200</v>
      </c>
      <c r="L20" s="36">
        <v>44200</v>
      </c>
      <c r="M20" s="36">
        <v>44200</v>
      </c>
      <c r="N20" s="36">
        <v>48200</v>
      </c>
      <c r="O20" s="36">
        <v>48200</v>
      </c>
      <c r="P20" s="36">
        <v>48200</v>
      </c>
      <c r="Q20" s="36">
        <v>578620</v>
      </c>
    </row>
    <row r="21" spans="1:17" s="3" customFormat="1" x14ac:dyDescent="0.2">
      <c r="A21" s="3" t="s">
        <v>4</v>
      </c>
      <c r="B21" s="38">
        <v>44200</v>
      </c>
      <c r="C21" s="38">
        <v>44200</v>
      </c>
      <c r="D21" s="38">
        <v>44200</v>
      </c>
      <c r="E21" s="39">
        <v>57800</v>
      </c>
      <c r="F21" s="39">
        <v>57800</v>
      </c>
      <c r="G21" s="39">
        <v>65320</v>
      </c>
      <c r="H21" s="39">
        <v>48200</v>
      </c>
      <c r="I21" s="38">
        <v>40100</v>
      </c>
      <c r="J21" s="38">
        <v>44200</v>
      </c>
      <c r="K21" s="38">
        <v>44200</v>
      </c>
      <c r="L21" s="38">
        <v>44200</v>
      </c>
      <c r="M21" s="38">
        <v>44200</v>
      </c>
      <c r="N21" s="38">
        <v>48200</v>
      </c>
      <c r="O21" s="38">
        <v>48200</v>
      </c>
      <c r="P21" s="38">
        <v>48200</v>
      </c>
      <c r="Q21" s="38">
        <v>578620</v>
      </c>
    </row>
    <row r="22" spans="1:17" x14ac:dyDescent="0.2">
      <c r="B22" s="34"/>
      <c r="C22" s="34"/>
      <c r="D22" s="34"/>
      <c r="E22" s="35"/>
      <c r="F22" s="35"/>
      <c r="G22" s="35"/>
      <c r="H22" s="35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2">
      <c r="A23" s="21" t="s">
        <v>49</v>
      </c>
      <c r="B23" s="34">
        <v>-27965.35</v>
      </c>
      <c r="C23" s="34">
        <v>-30634.09</v>
      </c>
      <c r="D23" s="34">
        <v>-21470.45</v>
      </c>
      <c r="E23" s="35">
        <v>-25581.95</v>
      </c>
      <c r="F23" s="35">
        <v>-23144.35</v>
      </c>
      <c r="G23" s="35">
        <v>-26592.37</v>
      </c>
      <c r="H23" s="35">
        <v>-36440.49</v>
      </c>
      <c r="I23" s="34">
        <v>-27279.040000000001</v>
      </c>
      <c r="J23" s="34">
        <v>-27434.32</v>
      </c>
      <c r="K23" s="34">
        <v>-28620.85</v>
      </c>
      <c r="L23" s="34">
        <v>-40137.11</v>
      </c>
      <c r="M23" s="34">
        <v>-12912.63</v>
      </c>
      <c r="N23" s="34">
        <v>-17989</v>
      </c>
      <c r="O23" s="34">
        <v>-17989</v>
      </c>
      <c r="P23" s="34">
        <v>-17989</v>
      </c>
      <c r="Q23" s="34">
        <v>-328213</v>
      </c>
    </row>
    <row r="24" spans="1:17" x14ac:dyDescent="0.2">
      <c r="A24" s="21" t="s">
        <v>50</v>
      </c>
      <c r="B24" s="34">
        <v>-23760.26</v>
      </c>
      <c r="C24" s="34">
        <v>-26027.7</v>
      </c>
      <c r="D24" s="34">
        <v>-18241.98</v>
      </c>
      <c r="E24" s="35">
        <v>-21850.12</v>
      </c>
      <c r="F24" s="35">
        <v>-19768.12</v>
      </c>
      <c r="G24" s="35">
        <v>-22713.15</v>
      </c>
      <c r="H24" s="35">
        <v>-31124.65</v>
      </c>
      <c r="I24" s="34">
        <v>-23299.64</v>
      </c>
      <c r="J24" s="34">
        <v>-23432.27</v>
      </c>
      <c r="K24" s="34">
        <v>-24445.72</v>
      </c>
      <c r="L24" s="34">
        <v>-34282.01</v>
      </c>
      <c r="M24" s="34">
        <v>-11028.97</v>
      </c>
      <c r="N24" s="34">
        <v>-10012</v>
      </c>
      <c r="O24" s="34">
        <v>-10012</v>
      </c>
      <c r="P24" s="34">
        <v>-10012</v>
      </c>
      <c r="Q24" s="34">
        <v>-279974.59000000003</v>
      </c>
    </row>
    <row r="25" spans="1:17" x14ac:dyDescent="0.2">
      <c r="A25" s="21" t="s">
        <v>51</v>
      </c>
      <c r="B25" s="34">
        <v>-31994.01</v>
      </c>
      <c r="C25" s="34">
        <v>-35047.21</v>
      </c>
      <c r="D25" s="34">
        <v>-24563.46</v>
      </c>
      <c r="E25" s="35">
        <v>-29232.65</v>
      </c>
      <c r="F25" s="35">
        <v>-26447.19</v>
      </c>
      <c r="G25" s="35">
        <v>-30387.27</v>
      </c>
      <c r="H25" s="35">
        <v>-41640.78</v>
      </c>
      <c r="I25" s="34">
        <v>-31171.919999999998</v>
      </c>
      <c r="J25" s="34">
        <v>-31349.360000000001</v>
      </c>
      <c r="K25" s="34">
        <v>-32705.22</v>
      </c>
      <c r="L25" s="34">
        <v>-45864.92</v>
      </c>
      <c r="M25" s="34">
        <v>-14755.35</v>
      </c>
      <c r="N25" s="34">
        <v>-20446</v>
      </c>
      <c r="O25" s="34">
        <v>-20446</v>
      </c>
      <c r="P25" s="34">
        <v>-20446</v>
      </c>
      <c r="Q25" s="34">
        <v>-375159.34</v>
      </c>
    </row>
    <row r="26" spans="1:17" x14ac:dyDescent="0.2">
      <c r="A26" s="21" t="s">
        <v>52</v>
      </c>
      <c r="B26" s="34">
        <v>-32170.45</v>
      </c>
      <c r="C26" s="34">
        <v>-35240.480000000003</v>
      </c>
      <c r="D26" s="34">
        <v>-24698.92</v>
      </c>
      <c r="E26" s="35">
        <v>-29476.03</v>
      </c>
      <c r="F26" s="35">
        <v>-26667.38</v>
      </c>
      <c r="G26" s="35">
        <v>-30640.26</v>
      </c>
      <c r="H26" s="35">
        <v>-41987.46</v>
      </c>
      <c r="I26" s="34">
        <v>-31431.45</v>
      </c>
      <c r="J26" s="34">
        <v>-31610.37</v>
      </c>
      <c r="K26" s="34">
        <v>-32977.51</v>
      </c>
      <c r="L26" s="34">
        <v>-46246.77</v>
      </c>
      <c r="M26" s="34">
        <v>-14878.19</v>
      </c>
      <c r="N26" s="34">
        <v>-20710</v>
      </c>
      <c r="O26" s="34">
        <v>-20710</v>
      </c>
      <c r="P26" s="34">
        <v>-20710</v>
      </c>
      <c r="Q26" s="34">
        <v>-378025.27</v>
      </c>
    </row>
    <row r="27" spans="1:17" x14ac:dyDescent="0.2">
      <c r="A27" s="21" t="s">
        <v>53</v>
      </c>
      <c r="B27" s="34">
        <v>-155853.17000000001</v>
      </c>
      <c r="C27" s="34">
        <v>-170726.28</v>
      </c>
      <c r="D27" s="34">
        <v>-119656.58</v>
      </c>
      <c r="E27" s="35">
        <v>-144135.1</v>
      </c>
      <c r="F27" s="35">
        <v>-130401.06</v>
      </c>
      <c r="G27" s="35">
        <v>-149828.06</v>
      </c>
      <c r="H27" s="35">
        <v>-205314.84</v>
      </c>
      <c r="I27" s="34">
        <v>-153696.91</v>
      </c>
      <c r="J27" s="34">
        <v>-154571.79999999999</v>
      </c>
      <c r="K27" s="34">
        <v>-161257.01999999999</v>
      </c>
      <c r="L27" s="34">
        <v>-226142.47</v>
      </c>
      <c r="M27" s="34">
        <v>-72753</v>
      </c>
      <c r="N27" s="34">
        <v>-108596</v>
      </c>
      <c r="O27" s="34">
        <v>-108596</v>
      </c>
      <c r="P27" s="34">
        <v>-108596</v>
      </c>
      <c r="Q27" s="34">
        <v>-1844336.2900000003</v>
      </c>
    </row>
    <row r="28" spans="1:17" x14ac:dyDescent="0.2">
      <c r="A28" s="21" t="s">
        <v>54</v>
      </c>
      <c r="B28" s="34">
        <v>-22319.35</v>
      </c>
      <c r="C28" s="34">
        <v>-24449.29</v>
      </c>
      <c r="D28" s="34">
        <v>-17135.73</v>
      </c>
      <c r="E28" s="35">
        <v>-20146.46</v>
      </c>
      <c r="F28" s="35">
        <v>-18226.79</v>
      </c>
      <c r="G28" s="35">
        <v>-20942.2</v>
      </c>
      <c r="H28" s="35">
        <v>-28697.85</v>
      </c>
      <c r="I28" s="34">
        <v>-21482.959999999999</v>
      </c>
      <c r="J28" s="34">
        <v>-21605.25</v>
      </c>
      <c r="K28" s="34">
        <v>-22539.68</v>
      </c>
      <c r="L28" s="34">
        <v>-31609.03</v>
      </c>
      <c r="M28" s="34">
        <v>-10169.040000000001</v>
      </c>
      <c r="N28" s="34">
        <v>-17170</v>
      </c>
      <c r="O28" s="34">
        <v>-17170</v>
      </c>
      <c r="P28" s="34">
        <v>-17170</v>
      </c>
      <c r="Q28" s="34">
        <v>-259323.63000000003</v>
      </c>
    </row>
    <row r="29" spans="1:17" x14ac:dyDescent="0.2">
      <c r="A29" s="21" t="s">
        <v>55</v>
      </c>
      <c r="B29" s="36">
        <v>0</v>
      </c>
      <c r="C29" s="36">
        <v>0</v>
      </c>
      <c r="D29" s="36">
        <v>0</v>
      </c>
      <c r="E29" s="37">
        <v>0</v>
      </c>
      <c r="F29" s="37">
        <v>0</v>
      </c>
      <c r="G29" s="37">
        <v>0</v>
      </c>
      <c r="H29" s="37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-69236</v>
      </c>
      <c r="O29" s="36">
        <v>-69236</v>
      </c>
      <c r="P29" s="36">
        <v>-69236</v>
      </c>
      <c r="Q29" s="36">
        <v>0</v>
      </c>
    </row>
    <row r="30" spans="1:17" s="3" customFormat="1" x14ac:dyDescent="0.2">
      <c r="A30" s="3" t="s">
        <v>6</v>
      </c>
      <c r="B30" s="38">
        <v>-294062.58999999997</v>
      </c>
      <c r="C30" s="38">
        <v>-322125.05</v>
      </c>
      <c r="D30" s="38">
        <v>-225767.12000000002</v>
      </c>
      <c r="E30" s="39">
        <v>-270422.31</v>
      </c>
      <c r="F30" s="39">
        <v>-244654.89</v>
      </c>
      <c r="G30" s="39">
        <v>-281103.31</v>
      </c>
      <c r="H30" s="39">
        <v>-385206.06999999995</v>
      </c>
      <c r="I30" s="38">
        <v>-288361.92000000004</v>
      </c>
      <c r="J30" s="38">
        <v>-290003.37</v>
      </c>
      <c r="K30" s="38">
        <v>-302546</v>
      </c>
      <c r="L30" s="38">
        <v>-424282.31000000006</v>
      </c>
      <c r="M30" s="38">
        <v>-136497.18</v>
      </c>
      <c r="N30" s="38">
        <v>-264159</v>
      </c>
      <c r="O30" s="38">
        <v>-264159</v>
      </c>
      <c r="P30" s="38">
        <v>-264159</v>
      </c>
      <c r="Q30" s="38">
        <v>-3465032.1199999996</v>
      </c>
    </row>
    <row r="31" spans="1:17" x14ac:dyDescent="0.2">
      <c r="B31" s="34"/>
      <c r="C31" s="34"/>
      <c r="D31" s="34"/>
      <c r="E31" s="35"/>
      <c r="F31" s="35"/>
      <c r="G31" s="35"/>
      <c r="H31" s="35"/>
      <c r="I31" s="34"/>
      <c r="J31" s="34"/>
      <c r="K31" s="34"/>
      <c r="L31" s="34"/>
      <c r="M31" s="34"/>
      <c r="N31" s="34"/>
      <c r="O31" s="34"/>
      <c r="P31" s="34"/>
      <c r="Q31" s="34"/>
    </row>
    <row r="32" spans="1:17" s="3" customFormat="1" ht="13.5" thickBot="1" x14ac:dyDescent="0.25">
      <c r="A32" s="3" t="s">
        <v>9</v>
      </c>
      <c r="B32" s="40">
        <v>-1.0000000009313226E-2</v>
      </c>
      <c r="C32" s="40">
        <v>0</v>
      </c>
      <c r="D32" s="40">
        <v>9.9999999802093953E-3</v>
      </c>
      <c r="E32" s="41">
        <v>1.9999999960418791E-2</v>
      </c>
      <c r="F32" s="41">
        <v>-4255.2100000000792</v>
      </c>
      <c r="G32" s="41">
        <v>0</v>
      </c>
      <c r="H32" s="41">
        <v>1.1641532182693481E-10</v>
      </c>
      <c r="I32" s="40">
        <v>9.9999999511055648E-3</v>
      </c>
      <c r="J32" s="40">
        <v>0</v>
      </c>
      <c r="K32" s="40">
        <v>0</v>
      </c>
      <c r="L32" s="40">
        <v>-1.0000000009313226E-2</v>
      </c>
      <c r="M32" s="40">
        <v>0</v>
      </c>
      <c r="N32" s="40">
        <v>0</v>
      </c>
      <c r="O32" s="40" t="s">
        <v>125</v>
      </c>
      <c r="P32" s="40" t="s">
        <v>125</v>
      </c>
      <c r="Q32" s="40">
        <v>-4255.1900000000896</v>
      </c>
    </row>
    <row r="33" ht="13.5" thickTop="1" x14ac:dyDescent="0.2"/>
  </sheetData>
  <mergeCells count="1">
    <mergeCell ref="N6:P6"/>
  </mergeCells>
  <dataValidations disablePrompts="1" count="1">
    <dataValidation type="list" allowBlank="1" showInputMessage="1" sqref="S1:V1" xr:uid="{E75201AD-08A0-4C47-81EE-3E600A60D4AE}">
      <formula1>"..."</formula1>
    </dataValidation>
  </dataValidations>
  <printOptions horizontalCentered="1"/>
  <pageMargins left="0.25" right="0.25" top="0.75" bottom="0.75" header="0.25" footer="0.25"/>
  <pageSetup scale="3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7166D-F2CA-4D50-97DA-6D8717552D2E}">
  <dimension ref="A1:B4"/>
  <sheetViews>
    <sheetView showOutlineSymbols="0" workbookViewId="0">
      <selection activeCell="G37" sqref="G37"/>
    </sheetView>
  </sheetViews>
  <sheetFormatPr defaultRowHeight="12.75" x14ac:dyDescent="0.2"/>
  <cols>
    <col min="1" max="1" width="6.5703125" style="42" bestFit="1" customWidth="1"/>
    <col min="2" max="16384" width="9.140625" style="42"/>
  </cols>
  <sheetData>
    <row r="1" spans="1:2" x14ac:dyDescent="0.2">
      <c r="A1" s="69" t="s">
        <v>86</v>
      </c>
    </row>
    <row r="2" spans="1:2" x14ac:dyDescent="0.2">
      <c r="A2" s="46" t="s">
        <v>87</v>
      </c>
      <c r="B2" s="42" t="s">
        <v>88</v>
      </c>
    </row>
    <row r="3" spans="1:2" x14ac:dyDescent="0.2">
      <c r="A3" s="46" t="s">
        <v>87</v>
      </c>
      <c r="B3" s="42" t="s">
        <v>89</v>
      </c>
    </row>
    <row r="4" spans="1:2" x14ac:dyDescent="0.2">
      <c r="A4" s="46" t="s">
        <v>87</v>
      </c>
      <c r="B4" s="4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1603-BE74-4A4B-A9ED-A2D6A31D3041}">
  <dimension ref="A1:O66"/>
  <sheetViews>
    <sheetView workbookViewId="0">
      <pane xSplit="2" ySplit="2" topLeftCell="C39" activePane="bottomRight" state="frozen"/>
      <selection pane="topRight"/>
      <selection pane="bottomLeft"/>
      <selection pane="bottomRight" activeCell="C55" sqref="C55"/>
    </sheetView>
  </sheetViews>
  <sheetFormatPr defaultColWidth="11.7109375" defaultRowHeight="15" x14ac:dyDescent="0.25"/>
  <cols>
    <col min="1" max="1" width="33.7109375" style="76" customWidth="1"/>
    <col min="2" max="2" width="54.85546875" style="76" customWidth="1"/>
    <col min="3" max="16384" width="11.7109375" style="76"/>
  </cols>
  <sheetData>
    <row r="1" spans="1:15" x14ac:dyDescent="0.25">
      <c r="A1" s="86" t="s">
        <v>115</v>
      </c>
      <c r="B1" s="86" t="s">
        <v>91</v>
      </c>
      <c r="I1" s="127">
        <f>+I16-I4-I11</f>
        <v>105874.95819842596</v>
      </c>
    </row>
    <row r="2" spans="1:15" x14ac:dyDescent="0.25">
      <c r="A2" s="85" t="s">
        <v>114</v>
      </c>
      <c r="B2" s="85" t="s">
        <v>114</v>
      </c>
      <c r="C2" s="84" t="s">
        <v>113</v>
      </c>
      <c r="D2" s="84" t="s">
        <v>112</v>
      </c>
      <c r="E2" s="84" t="s">
        <v>111</v>
      </c>
      <c r="F2" s="84" t="s">
        <v>110</v>
      </c>
      <c r="G2" s="84" t="s">
        <v>109</v>
      </c>
      <c r="H2" s="84" t="s">
        <v>108</v>
      </c>
      <c r="I2" s="84" t="s">
        <v>107</v>
      </c>
      <c r="J2" s="84" t="s">
        <v>106</v>
      </c>
      <c r="K2" s="84" t="s">
        <v>105</v>
      </c>
      <c r="L2" s="84" t="s">
        <v>104</v>
      </c>
      <c r="M2" s="84" t="s">
        <v>103</v>
      </c>
      <c r="N2" s="84" t="s">
        <v>102</v>
      </c>
      <c r="O2" s="83" t="s">
        <v>101</v>
      </c>
    </row>
    <row r="3" spans="1:15" x14ac:dyDescent="0.25">
      <c r="A3" s="77" t="s">
        <v>26</v>
      </c>
      <c r="B3" s="107" t="s">
        <v>98</v>
      </c>
      <c r="C3" s="106">
        <v>783971</v>
      </c>
      <c r="D3" s="106">
        <v>783971</v>
      </c>
      <c r="E3" s="106">
        <v>783971</v>
      </c>
      <c r="F3" s="106">
        <v>1099171</v>
      </c>
      <c r="G3" s="106">
        <v>1099171</v>
      </c>
      <c r="H3" s="106">
        <v>1099171</v>
      </c>
      <c r="I3" s="139">
        <v>1099171</v>
      </c>
      <c r="J3" s="106">
        <v>1099171</v>
      </c>
      <c r="K3" s="106">
        <v>1099171</v>
      </c>
      <c r="L3" s="106">
        <v>1099171</v>
      </c>
      <c r="M3" s="106">
        <v>1099171</v>
      </c>
      <c r="N3" s="106">
        <v>1099171</v>
      </c>
      <c r="O3" s="105">
        <v>12244452</v>
      </c>
    </row>
    <row r="4" spans="1:15" x14ac:dyDescent="0.25">
      <c r="A4" s="77" t="s">
        <v>26</v>
      </c>
      <c r="B4" s="104" t="s">
        <v>4</v>
      </c>
      <c r="C4" s="102">
        <v>783971</v>
      </c>
      <c r="D4" s="102">
        <v>783971</v>
      </c>
      <c r="E4" s="102">
        <v>783971</v>
      </c>
      <c r="F4" s="102">
        <v>1099171</v>
      </c>
      <c r="G4" s="102">
        <v>1099171</v>
      </c>
      <c r="H4" s="102">
        <v>1099171</v>
      </c>
      <c r="I4" s="140">
        <v>1099171</v>
      </c>
      <c r="J4" s="102">
        <v>1099171</v>
      </c>
      <c r="K4" s="102">
        <v>1099171</v>
      </c>
      <c r="L4" s="102">
        <v>1099171</v>
      </c>
      <c r="M4" s="102">
        <v>1099171</v>
      </c>
      <c r="N4" s="102">
        <v>1099171</v>
      </c>
      <c r="O4" s="101">
        <v>12244452</v>
      </c>
    </row>
    <row r="5" spans="1:15" x14ac:dyDescent="0.25">
      <c r="A5" s="77" t="s">
        <v>26</v>
      </c>
      <c r="B5" s="107" t="s">
        <v>36</v>
      </c>
      <c r="C5" s="138">
        <v>0</v>
      </c>
      <c r="D5" s="106">
        <v>80</v>
      </c>
      <c r="E5" s="106">
        <v>387</v>
      </c>
      <c r="F5" s="106">
        <v>87</v>
      </c>
      <c r="G5" s="106">
        <v>0</v>
      </c>
      <c r="H5" s="106">
        <v>87</v>
      </c>
      <c r="I5" s="138">
        <v>91</v>
      </c>
      <c r="J5" s="106">
        <v>50</v>
      </c>
      <c r="K5" s="106">
        <v>0</v>
      </c>
      <c r="L5" s="106">
        <v>0</v>
      </c>
      <c r="M5" s="106">
        <v>218</v>
      </c>
      <c r="N5" s="106">
        <v>102</v>
      </c>
      <c r="O5" s="105">
        <v>1102</v>
      </c>
    </row>
    <row r="6" spans="1:15" x14ac:dyDescent="0.25">
      <c r="A6" s="77" t="s">
        <v>26</v>
      </c>
      <c r="B6" s="104" t="s">
        <v>5</v>
      </c>
      <c r="C6" s="137">
        <v>0</v>
      </c>
      <c r="D6" s="102">
        <v>80</v>
      </c>
      <c r="E6" s="102">
        <v>387</v>
      </c>
      <c r="F6" s="102">
        <v>87</v>
      </c>
      <c r="G6" s="102">
        <v>0</v>
      </c>
      <c r="H6" s="102">
        <v>87</v>
      </c>
      <c r="I6" s="137">
        <v>91</v>
      </c>
      <c r="J6" s="102">
        <v>50</v>
      </c>
      <c r="K6" s="102">
        <v>0</v>
      </c>
      <c r="L6" s="102">
        <v>0</v>
      </c>
      <c r="M6" s="102">
        <v>218</v>
      </c>
      <c r="N6" s="102">
        <v>102</v>
      </c>
      <c r="O6" s="101">
        <v>1102</v>
      </c>
    </row>
    <row r="7" spans="1:15" x14ac:dyDescent="0.25">
      <c r="A7" s="77" t="s">
        <v>26</v>
      </c>
      <c r="B7" s="107" t="s">
        <v>100</v>
      </c>
      <c r="C7" s="138">
        <v>7842.4321811012924</v>
      </c>
      <c r="D7" s="106">
        <v>7842.4321811012933</v>
      </c>
      <c r="E7" s="106">
        <v>7842.4321811012924</v>
      </c>
      <c r="F7" s="106">
        <v>7842.4321811012924</v>
      </c>
      <c r="G7" s="106">
        <v>7842.4321811012924</v>
      </c>
      <c r="H7" s="106">
        <v>7842.4321811012915</v>
      </c>
      <c r="I7" s="138">
        <v>7842.4321811012924</v>
      </c>
      <c r="J7" s="106">
        <v>7842.4321811012915</v>
      </c>
      <c r="K7" s="106">
        <v>7842.4321811012915</v>
      </c>
      <c r="L7" s="106">
        <v>7842.4321811012924</v>
      </c>
      <c r="M7" s="106">
        <v>7842.4321811012915</v>
      </c>
      <c r="N7" s="106">
        <v>7842.4321811012924</v>
      </c>
      <c r="O7" s="105">
        <v>94109.186173215508</v>
      </c>
    </row>
    <row r="8" spans="1:15" x14ac:dyDescent="0.25">
      <c r="A8" s="77" t="s">
        <v>26</v>
      </c>
      <c r="B8" s="124" t="s">
        <v>116</v>
      </c>
      <c r="C8" s="138">
        <v>5810</v>
      </c>
      <c r="D8" s="106">
        <v>5810</v>
      </c>
      <c r="E8" s="106">
        <v>5810</v>
      </c>
      <c r="F8" s="106">
        <v>5810</v>
      </c>
      <c r="G8" s="106">
        <v>5810</v>
      </c>
      <c r="H8" s="106">
        <v>75500</v>
      </c>
      <c r="I8" s="138">
        <v>25000</v>
      </c>
      <c r="J8" s="106">
        <v>5810</v>
      </c>
      <c r="K8" s="106">
        <v>5810</v>
      </c>
      <c r="L8" s="106">
        <v>80000</v>
      </c>
      <c r="M8" s="106">
        <v>5810</v>
      </c>
      <c r="N8" s="106">
        <v>5810</v>
      </c>
      <c r="O8" s="105">
        <v>232790</v>
      </c>
    </row>
    <row r="9" spans="1:15" x14ac:dyDescent="0.25">
      <c r="A9" s="77" t="s">
        <v>26</v>
      </c>
      <c r="B9" s="124" t="s">
        <v>117</v>
      </c>
      <c r="C9" s="106">
        <v>25239</v>
      </c>
      <c r="D9" s="106">
        <v>25239</v>
      </c>
      <c r="E9" s="106">
        <v>25239</v>
      </c>
      <c r="F9" s="106">
        <v>25239</v>
      </c>
      <c r="G9" s="106">
        <v>25239</v>
      </c>
      <c r="H9" s="106">
        <v>25239</v>
      </c>
      <c r="I9" s="138">
        <v>25239</v>
      </c>
      <c r="J9" s="106">
        <v>25239</v>
      </c>
      <c r="K9" s="106">
        <v>21576</v>
      </c>
      <c r="L9" s="106">
        <v>21576</v>
      </c>
      <c r="M9" s="106">
        <v>21576</v>
      </c>
      <c r="N9" s="106">
        <v>21576</v>
      </c>
      <c r="O9" s="105">
        <v>288216</v>
      </c>
    </row>
    <row r="10" spans="1:15" x14ac:dyDescent="0.25">
      <c r="A10" s="77" t="s">
        <v>26</v>
      </c>
      <c r="B10" s="124" t="s">
        <v>118</v>
      </c>
      <c r="C10" s="106">
        <v>10843.474128119682</v>
      </c>
      <c r="D10" s="106">
        <v>10843.474128119682</v>
      </c>
      <c r="E10" s="106">
        <v>10843.474128119682</v>
      </c>
      <c r="F10" s="106">
        <v>10989.074128119682</v>
      </c>
      <c r="G10" s="106">
        <v>10989.074128119682</v>
      </c>
      <c r="H10" s="106">
        <v>10989.074128119682</v>
      </c>
      <c r="I10" s="138">
        <v>10989.074128119682</v>
      </c>
      <c r="J10" s="106">
        <v>10989.074128119682</v>
      </c>
      <c r="K10" s="106">
        <v>10989.074128119682</v>
      </c>
      <c r="L10" s="106">
        <v>10989.074128119682</v>
      </c>
      <c r="M10" s="106">
        <v>10989.074128119682</v>
      </c>
      <c r="N10" s="106">
        <v>10989.074128119682</v>
      </c>
      <c r="O10" s="105">
        <v>131432.0895374362</v>
      </c>
    </row>
    <row r="11" spans="1:15" x14ac:dyDescent="0.25">
      <c r="A11" s="77" t="s">
        <v>26</v>
      </c>
      <c r="B11" s="124" t="s">
        <v>119</v>
      </c>
      <c r="C11" s="106">
        <v>16170.353634810284</v>
      </c>
      <c r="D11" s="106">
        <v>38592.753634810288</v>
      </c>
      <c r="E11" s="106">
        <v>16170.353634810283</v>
      </c>
      <c r="F11" s="106">
        <v>16439.713634810283</v>
      </c>
      <c r="G11" s="106">
        <v>16439.713634810283</v>
      </c>
      <c r="H11" s="106">
        <v>16439.713634810283</v>
      </c>
      <c r="I11" s="139">
        <v>16439.713634810283</v>
      </c>
      <c r="J11" s="106">
        <v>16439.713634810283</v>
      </c>
      <c r="K11" s="106">
        <v>16439.713634810283</v>
      </c>
      <c r="L11" s="106">
        <v>16439.713634810283</v>
      </c>
      <c r="M11" s="106">
        <v>16439.713634810283</v>
      </c>
      <c r="N11" s="106">
        <v>16439.713634810283</v>
      </c>
      <c r="O11" s="105">
        <v>218890.88361772342</v>
      </c>
    </row>
    <row r="12" spans="1:15" x14ac:dyDescent="0.25">
      <c r="A12" s="77" t="s">
        <v>26</v>
      </c>
      <c r="B12" s="103" t="s">
        <v>6</v>
      </c>
      <c r="C12" s="102">
        <v>65905.259944031262</v>
      </c>
      <c r="D12" s="102">
        <v>88327.659944031271</v>
      </c>
      <c r="E12" s="102">
        <v>65905.259944031262</v>
      </c>
      <c r="F12" s="102">
        <v>66320.219944031254</v>
      </c>
      <c r="G12" s="102">
        <v>66320.219944031254</v>
      </c>
      <c r="H12" s="102">
        <v>136010.21994403127</v>
      </c>
      <c r="I12" s="102">
        <v>85510.219944031254</v>
      </c>
      <c r="J12" s="102">
        <v>66320.219944031254</v>
      </c>
      <c r="K12" s="102">
        <v>62657.219944031254</v>
      </c>
      <c r="L12" s="102">
        <v>136847.21994403127</v>
      </c>
      <c r="M12" s="102">
        <v>62657.219944031254</v>
      </c>
      <c r="N12" s="102">
        <v>62657.219944031254</v>
      </c>
      <c r="O12" s="101">
        <v>965438.15932837501</v>
      </c>
    </row>
    <row r="13" spans="1:15" x14ac:dyDescent="0.25">
      <c r="A13" s="77" t="s">
        <v>26</v>
      </c>
      <c r="B13" s="124" t="s">
        <v>28</v>
      </c>
      <c r="C13" s="138">
        <v>31924.740773221722</v>
      </c>
      <c r="D13" s="106">
        <v>52447.788413149974</v>
      </c>
      <c r="E13" s="106">
        <v>33375.865353822708</v>
      </c>
      <c r="F13" s="106">
        <v>31924.740773221722</v>
      </c>
      <c r="G13" s="106">
        <v>36713.451889204982</v>
      </c>
      <c r="H13" s="106">
        <v>34965.192275433314</v>
      </c>
      <c r="I13" s="138">
        <v>33375.865353822708</v>
      </c>
      <c r="J13" s="106">
        <v>50063.798030734062</v>
      </c>
      <c r="K13" s="106">
        <v>34965.192275433314</v>
      </c>
      <c r="L13" s="106">
        <v>31924.740773221722</v>
      </c>
      <c r="M13" s="106">
        <v>34965.192275433314</v>
      </c>
      <c r="N13" s="106">
        <v>33375.865353822708</v>
      </c>
      <c r="O13" s="105">
        <v>440022.43354052224</v>
      </c>
    </row>
    <row r="14" spans="1:15" x14ac:dyDescent="0.25">
      <c r="A14" s="77" t="s">
        <v>26</v>
      </c>
      <c r="B14" s="124" t="s">
        <v>92</v>
      </c>
      <c r="C14" s="138">
        <v>4788.7111159832584</v>
      </c>
      <c r="D14" s="106">
        <v>-15734.336523944992</v>
      </c>
      <c r="E14" s="106">
        <v>3337.586535382271</v>
      </c>
      <c r="F14" s="106">
        <v>4788.7111159832584</v>
      </c>
      <c r="G14" s="106">
        <v>0</v>
      </c>
      <c r="H14" s="106">
        <v>1748.2596137716657</v>
      </c>
      <c r="I14" s="138">
        <v>3337.586535382271</v>
      </c>
      <c r="J14" s="106">
        <v>-13350.346141529084</v>
      </c>
      <c r="K14" s="106">
        <v>1748.2596137716657</v>
      </c>
      <c r="L14" s="106">
        <v>4788.7111159832584</v>
      </c>
      <c r="M14" s="106">
        <v>1748.2596137716657</v>
      </c>
      <c r="N14" s="106">
        <v>3337.586535382271</v>
      </c>
      <c r="O14" s="105">
        <v>538.98912993750855</v>
      </c>
    </row>
    <row r="15" spans="1:15" x14ac:dyDescent="0.25">
      <c r="A15" s="77" t="s">
        <v>26</v>
      </c>
      <c r="B15" s="125" t="s">
        <v>3</v>
      </c>
      <c r="C15" s="137">
        <v>36713.451889204982</v>
      </c>
      <c r="D15" s="102">
        <v>36713.451889204982</v>
      </c>
      <c r="E15" s="102">
        <v>36713.451889204982</v>
      </c>
      <c r="F15" s="102">
        <v>36713.451889204982</v>
      </c>
      <c r="G15" s="102">
        <v>36713.451889204982</v>
      </c>
      <c r="H15" s="102">
        <v>36713.451889204982</v>
      </c>
      <c r="I15" s="137">
        <v>36713.451889204982</v>
      </c>
      <c r="J15" s="102">
        <v>36713.451889204982</v>
      </c>
      <c r="K15" s="102">
        <v>36713.451889204982</v>
      </c>
      <c r="L15" s="102">
        <v>36713.451889204982</v>
      </c>
      <c r="M15" s="102">
        <v>36713.451889204982</v>
      </c>
      <c r="N15" s="102">
        <v>36713.451889204982</v>
      </c>
      <c r="O15" s="101">
        <v>440561.42267045978</v>
      </c>
    </row>
    <row r="16" spans="1:15" x14ac:dyDescent="0.25">
      <c r="A16" s="77" t="s">
        <v>26</v>
      </c>
      <c r="B16" s="103" t="s">
        <v>9</v>
      </c>
      <c r="C16" s="102">
        <v>886589.71183323627</v>
      </c>
      <c r="D16" s="102">
        <v>909092.1118332363</v>
      </c>
      <c r="E16" s="102">
        <v>886976.71183323627</v>
      </c>
      <c r="F16" s="102">
        <v>1202291.6718332362</v>
      </c>
      <c r="G16" s="102">
        <v>1202204.6718332362</v>
      </c>
      <c r="H16" s="102">
        <v>1271981.6718332362</v>
      </c>
      <c r="I16" s="102">
        <v>1221485.6718332362</v>
      </c>
      <c r="J16" s="102">
        <v>1202254.6718332362</v>
      </c>
      <c r="K16" s="102">
        <v>1198541.6718332362</v>
      </c>
      <c r="L16" s="102">
        <v>1272731.6718332362</v>
      </c>
      <c r="M16" s="102">
        <v>1198759.6718332362</v>
      </c>
      <c r="N16" s="102">
        <v>1198643.6718332362</v>
      </c>
      <c r="O16" s="101">
        <v>13651553.581998836</v>
      </c>
    </row>
    <row r="17" spans="1:15" s="92" customFormat="1" x14ac:dyDescent="0.25">
      <c r="A17" s="95" t="s">
        <v>43</v>
      </c>
      <c r="B17" s="98" t="s">
        <v>100</v>
      </c>
      <c r="C17" s="97">
        <v>-15897.896170892544</v>
      </c>
      <c r="D17" s="97">
        <v>-15897.896170892545</v>
      </c>
      <c r="E17" s="97">
        <v>-15897.896170892544</v>
      </c>
      <c r="F17" s="97">
        <v>-15897.896170892544</v>
      </c>
      <c r="G17" s="97">
        <v>-15897.896170892544</v>
      </c>
      <c r="H17" s="97">
        <v>-15897.896170892542</v>
      </c>
      <c r="I17" s="97">
        <v>-15897.896170892544</v>
      </c>
      <c r="J17" s="97">
        <v>-15897.896170892542</v>
      </c>
      <c r="K17" s="97">
        <v>-15897.896170892542</v>
      </c>
      <c r="L17" s="97">
        <v>-15897.896170892544</v>
      </c>
      <c r="M17" s="97">
        <v>-15897.896170892542</v>
      </c>
      <c r="N17" s="97">
        <v>-15897.896170892544</v>
      </c>
      <c r="O17" s="96">
        <v>-190774.7540507105</v>
      </c>
    </row>
    <row r="18" spans="1:15" s="92" customFormat="1" x14ac:dyDescent="0.25">
      <c r="A18" s="95" t="s">
        <v>43</v>
      </c>
      <c r="B18" s="95" t="s">
        <v>6</v>
      </c>
      <c r="C18" s="94">
        <v>-15897.896170892544</v>
      </c>
      <c r="D18" s="94">
        <v>-15897.896170892545</v>
      </c>
      <c r="E18" s="94">
        <v>-15897.896170892544</v>
      </c>
      <c r="F18" s="94">
        <v>-15897.896170892544</v>
      </c>
      <c r="G18" s="94">
        <v>-15897.896170892544</v>
      </c>
      <c r="H18" s="94">
        <v>-15897.896170892542</v>
      </c>
      <c r="I18" s="94">
        <v>-15897.896170892544</v>
      </c>
      <c r="J18" s="94">
        <v>-15897.896170892542</v>
      </c>
      <c r="K18" s="94">
        <v>-15897.896170892542</v>
      </c>
      <c r="L18" s="94">
        <v>-15897.896170892544</v>
      </c>
      <c r="M18" s="94">
        <v>-15897.896170892542</v>
      </c>
      <c r="N18" s="94">
        <v>-15897.896170892544</v>
      </c>
      <c r="O18" s="93">
        <v>-190774.7540507105</v>
      </c>
    </row>
    <row r="19" spans="1:15" s="92" customFormat="1" x14ac:dyDescent="0.25">
      <c r="A19" s="95" t="s">
        <v>43</v>
      </c>
      <c r="B19" s="98" t="s">
        <v>28</v>
      </c>
      <c r="C19" s="97">
        <v>13824.257539906559</v>
      </c>
      <c r="D19" s="97">
        <v>22711.280244132206</v>
      </c>
      <c r="E19" s="97">
        <v>14452.632882629585</v>
      </c>
      <c r="F19" s="97">
        <v>13824.257539906559</v>
      </c>
      <c r="G19" s="97">
        <v>15897.896170892544</v>
      </c>
      <c r="H19" s="97">
        <v>15140.853496088135</v>
      </c>
      <c r="I19" s="97">
        <v>14452.632882629585</v>
      </c>
      <c r="J19" s="97">
        <v>21678.949323944376</v>
      </c>
      <c r="K19" s="97">
        <v>15140.853496088135</v>
      </c>
      <c r="L19" s="97">
        <v>13824.257539906559</v>
      </c>
      <c r="M19" s="97">
        <v>15140.853496088135</v>
      </c>
      <c r="N19" s="97">
        <v>14452.632882629585</v>
      </c>
      <c r="O19" s="96">
        <v>190541.35749484197</v>
      </c>
    </row>
    <row r="20" spans="1:15" s="92" customFormat="1" x14ac:dyDescent="0.25">
      <c r="A20" s="95" t="s">
        <v>43</v>
      </c>
      <c r="B20" s="98" t="s">
        <v>92</v>
      </c>
      <c r="C20" s="97">
        <v>2073.638630985984</v>
      </c>
      <c r="D20" s="97">
        <v>-6813.3840732396611</v>
      </c>
      <c r="E20" s="97">
        <v>1445.2632882629584</v>
      </c>
      <c r="F20" s="97">
        <v>2073.638630985984</v>
      </c>
      <c r="G20" s="97">
        <v>0</v>
      </c>
      <c r="H20" s="97">
        <v>757.04267480440683</v>
      </c>
      <c r="I20" s="97">
        <v>1445.2632882629584</v>
      </c>
      <c r="J20" s="97">
        <v>-5781.0531530518338</v>
      </c>
      <c r="K20" s="97">
        <v>757.04267480440683</v>
      </c>
      <c r="L20" s="97">
        <v>2073.638630985984</v>
      </c>
      <c r="M20" s="97">
        <v>757.04267480440683</v>
      </c>
      <c r="N20" s="97">
        <v>1445.2632882629584</v>
      </c>
      <c r="O20" s="96">
        <v>233.39655586855361</v>
      </c>
    </row>
    <row r="21" spans="1:15" s="92" customFormat="1" x14ac:dyDescent="0.25">
      <c r="A21" s="95" t="s">
        <v>43</v>
      </c>
      <c r="B21" s="95" t="s">
        <v>3</v>
      </c>
      <c r="C21" s="94">
        <v>15897.896170892544</v>
      </c>
      <c r="D21" s="94">
        <v>15897.896170892545</v>
      </c>
      <c r="E21" s="94">
        <v>15897.896170892544</v>
      </c>
      <c r="F21" s="94">
        <v>15897.896170892544</v>
      </c>
      <c r="G21" s="94">
        <v>15897.896170892544</v>
      </c>
      <c r="H21" s="94">
        <v>15897.896170892542</v>
      </c>
      <c r="I21" s="94">
        <v>15897.896170892544</v>
      </c>
      <c r="J21" s="94">
        <v>15897.896170892542</v>
      </c>
      <c r="K21" s="94">
        <v>15897.896170892542</v>
      </c>
      <c r="L21" s="94">
        <v>15897.896170892544</v>
      </c>
      <c r="M21" s="94">
        <v>15897.896170892542</v>
      </c>
      <c r="N21" s="94">
        <v>15897.896170892544</v>
      </c>
      <c r="O21" s="93">
        <v>190774.7540507105</v>
      </c>
    </row>
    <row r="22" spans="1:15" s="92" customFormat="1" x14ac:dyDescent="0.25">
      <c r="A22" s="95" t="s">
        <v>43</v>
      </c>
      <c r="B22" s="95" t="s">
        <v>9</v>
      </c>
      <c r="C22" s="100">
        <f t="shared" ref="C22:O22" si="0">C21+C18</f>
        <v>0</v>
      </c>
      <c r="D22" s="100">
        <f t="shared" si="0"/>
        <v>0</v>
      </c>
      <c r="E22" s="100">
        <f t="shared" si="0"/>
        <v>0</v>
      </c>
      <c r="F22" s="100">
        <f t="shared" si="0"/>
        <v>0</v>
      </c>
      <c r="G22" s="100">
        <f t="shared" si="0"/>
        <v>0</v>
      </c>
      <c r="H22" s="100">
        <f t="shared" si="0"/>
        <v>0</v>
      </c>
      <c r="I22" s="100">
        <f t="shared" si="0"/>
        <v>0</v>
      </c>
      <c r="J22" s="100">
        <f t="shared" si="0"/>
        <v>0</v>
      </c>
      <c r="K22" s="100">
        <f t="shared" si="0"/>
        <v>0</v>
      </c>
      <c r="L22" s="100">
        <f t="shared" si="0"/>
        <v>0</v>
      </c>
      <c r="M22" s="100">
        <f t="shared" si="0"/>
        <v>0</v>
      </c>
      <c r="N22" s="100">
        <f t="shared" si="0"/>
        <v>0</v>
      </c>
      <c r="O22" s="99">
        <f t="shared" si="0"/>
        <v>0</v>
      </c>
    </row>
    <row r="23" spans="1:15" x14ac:dyDescent="0.25">
      <c r="A23" s="77" t="s">
        <v>46</v>
      </c>
      <c r="B23" s="78" t="s">
        <v>98</v>
      </c>
      <c r="C23" s="82">
        <v>55800</v>
      </c>
      <c r="D23" s="82">
        <v>55800</v>
      </c>
      <c r="E23" s="82">
        <v>55800</v>
      </c>
      <c r="F23" s="82">
        <v>63200</v>
      </c>
      <c r="G23" s="82">
        <v>63200</v>
      </c>
      <c r="H23" s="82">
        <v>63200</v>
      </c>
      <c r="I23" s="82">
        <v>63200</v>
      </c>
      <c r="J23" s="82">
        <v>63200</v>
      </c>
      <c r="K23" s="82">
        <v>63200</v>
      </c>
      <c r="L23" s="82">
        <v>63200</v>
      </c>
      <c r="M23" s="82">
        <v>63200</v>
      </c>
      <c r="N23" s="82">
        <v>63200</v>
      </c>
      <c r="O23" s="81">
        <v>736200</v>
      </c>
    </row>
    <row r="24" spans="1:15" x14ac:dyDescent="0.25">
      <c r="A24" s="77" t="s">
        <v>46</v>
      </c>
      <c r="B24" s="77" t="s">
        <v>4</v>
      </c>
      <c r="C24" s="80">
        <v>55800</v>
      </c>
      <c r="D24" s="80">
        <v>55800</v>
      </c>
      <c r="E24" s="80">
        <v>55800</v>
      </c>
      <c r="F24" s="80">
        <v>63200</v>
      </c>
      <c r="G24" s="80">
        <v>63200</v>
      </c>
      <c r="H24" s="80">
        <v>63200</v>
      </c>
      <c r="I24" s="80">
        <v>63200</v>
      </c>
      <c r="J24" s="80">
        <v>63200</v>
      </c>
      <c r="K24" s="80">
        <v>63200</v>
      </c>
      <c r="L24" s="80">
        <v>63200</v>
      </c>
      <c r="M24" s="80">
        <v>63200</v>
      </c>
      <c r="N24" s="80">
        <v>63200</v>
      </c>
      <c r="O24" s="79">
        <v>736200</v>
      </c>
    </row>
    <row r="25" spans="1:15" x14ac:dyDescent="0.25">
      <c r="A25" s="77" t="s">
        <v>46</v>
      </c>
      <c r="B25" s="78" t="s">
        <v>51</v>
      </c>
      <c r="C25" s="82">
        <v>-33629.004674591721</v>
      </c>
      <c r="D25" s="82">
        <v>-80260.204674591718</v>
      </c>
      <c r="E25" s="82">
        <v>-33629.004674591713</v>
      </c>
      <c r="F25" s="82">
        <v>-34189.184674591721</v>
      </c>
      <c r="G25" s="82">
        <v>-34189.184674591721</v>
      </c>
      <c r="H25" s="82">
        <v>-34189.184674591714</v>
      </c>
      <c r="I25" s="82">
        <v>-34189.184674591714</v>
      </c>
      <c r="J25" s="82">
        <v>-34189.184674591714</v>
      </c>
      <c r="K25" s="82">
        <v>-34189.184674591714</v>
      </c>
      <c r="L25" s="82">
        <v>-34189.184674591721</v>
      </c>
      <c r="M25" s="82">
        <v>-34189.184674591714</v>
      </c>
      <c r="N25" s="82">
        <v>-34189.184674591714</v>
      </c>
      <c r="O25" s="81">
        <v>-455220.8760951006</v>
      </c>
    </row>
    <row r="26" spans="1:15" x14ac:dyDescent="0.25">
      <c r="A26" s="77" t="s">
        <v>46</v>
      </c>
      <c r="B26" s="78" t="s">
        <v>54</v>
      </c>
      <c r="C26" s="82">
        <v>-27809.454327997908</v>
      </c>
      <c r="D26" s="82">
        <v>-66371.054327997917</v>
      </c>
      <c r="E26" s="82">
        <v>-27809.454327997904</v>
      </c>
      <c r="F26" s="82">
        <v>-28272.694327997906</v>
      </c>
      <c r="G26" s="82">
        <v>-28272.694327997906</v>
      </c>
      <c r="H26" s="82">
        <v>-28272.694327997902</v>
      </c>
      <c r="I26" s="82">
        <v>-28272.694327997902</v>
      </c>
      <c r="J26" s="82">
        <v>-28272.694327997902</v>
      </c>
      <c r="K26" s="82">
        <v>-28272.694327997902</v>
      </c>
      <c r="L26" s="82">
        <v>-28272.694327997906</v>
      </c>
      <c r="M26" s="82">
        <v>-28272.694327997902</v>
      </c>
      <c r="N26" s="82">
        <v>-28272.694327997902</v>
      </c>
      <c r="O26" s="81">
        <v>-376444.21193597483</v>
      </c>
    </row>
    <row r="27" spans="1:15" x14ac:dyDescent="0.25">
      <c r="A27" s="77" t="s">
        <v>46</v>
      </c>
      <c r="B27" s="78" t="s">
        <v>99</v>
      </c>
      <c r="C27" s="82">
        <v>0</v>
      </c>
      <c r="D27" s="82">
        <v>616000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1">
        <v>616000</v>
      </c>
    </row>
    <row r="28" spans="1:15" x14ac:dyDescent="0.25">
      <c r="A28" s="77" t="s">
        <v>46</v>
      </c>
      <c r="B28" s="78" t="s">
        <v>97</v>
      </c>
      <c r="C28" s="82">
        <v>-29719.688411230989</v>
      </c>
      <c r="D28" s="82">
        <v>-70930.088411231001</v>
      </c>
      <c r="E28" s="82">
        <v>-29719.688411230985</v>
      </c>
      <c r="F28" s="82">
        <v>-30214.74841123099</v>
      </c>
      <c r="G28" s="82">
        <v>-30214.74841123099</v>
      </c>
      <c r="H28" s="82">
        <v>-30214.748411230983</v>
      </c>
      <c r="I28" s="82">
        <v>-30214.748411230983</v>
      </c>
      <c r="J28" s="82">
        <v>-30214.748411230983</v>
      </c>
      <c r="K28" s="82">
        <v>-30214.748411230983</v>
      </c>
      <c r="L28" s="82">
        <v>-30214.74841123099</v>
      </c>
      <c r="M28" s="82">
        <v>-30214.748411230983</v>
      </c>
      <c r="N28" s="82">
        <v>-30214.748411230983</v>
      </c>
      <c r="O28" s="81">
        <v>-402302.2009347718</v>
      </c>
    </row>
    <row r="29" spans="1:15" x14ac:dyDescent="0.25">
      <c r="A29" s="77" t="s">
        <v>46</v>
      </c>
      <c r="B29" s="78" t="s">
        <v>96</v>
      </c>
      <c r="C29" s="82">
        <v>-17058.834603755902</v>
      </c>
      <c r="D29" s="82">
        <v>-40713.234603755904</v>
      </c>
      <c r="E29" s="82">
        <v>-17058.834603755902</v>
      </c>
      <c r="F29" s="82">
        <v>-17342.994603755906</v>
      </c>
      <c r="G29" s="82">
        <v>-17342.994603755906</v>
      </c>
      <c r="H29" s="82">
        <v>-17342.994603755902</v>
      </c>
      <c r="I29" s="82">
        <v>-17342.994603755902</v>
      </c>
      <c r="J29" s="82">
        <v>-17342.994603755902</v>
      </c>
      <c r="K29" s="82">
        <v>-17342.994603755902</v>
      </c>
      <c r="L29" s="82">
        <v>-17342.994603755906</v>
      </c>
      <c r="M29" s="82">
        <v>-17342.994603755902</v>
      </c>
      <c r="N29" s="82">
        <v>-17342.994603755902</v>
      </c>
      <c r="O29" s="81">
        <v>-230917.85524507082</v>
      </c>
    </row>
    <row r="30" spans="1:15" x14ac:dyDescent="0.25">
      <c r="A30" s="77" t="s">
        <v>46</v>
      </c>
      <c r="B30" s="78" t="s">
        <v>95</v>
      </c>
      <c r="C30" s="82">
        <v>-32740.523705646097</v>
      </c>
      <c r="D30" s="82">
        <v>-78139.723705646102</v>
      </c>
      <c r="E30" s="82">
        <v>-32740.52370564609</v>
      </c>
      <c r="F30" s="82">
        <v>-33285.903705646095</v>
      </c>
      <c r="G30" s="82">
        <v>-33285.903705646095</v>
      </c>
      <c r="H30" s="82">
        <v>-33285.903705646095</v>
      </c>
      <c r="I30" s="82">
        <v>-33285.903705646095</v>
      </c>
      <c r="J30" s="82">
        <v>-33285.903705646095</v>
      </c>
      <c r="K30" s="82">
        <v>-33285.903705646095</v>
      </c>
      <c r="L30" s="82">
        <v>-33285.903705646095</v>
      </c>
      <c r="M30" s="82">
        <v>-33285.903705646095</v>
      </c>
      <c r="N30" s="82">
        <v>-33285.903705646095</v>
      </c>
      <c r="O30" s="81">
        <v>-443193.90446775308</v>
      </c>
    </row>
    <row r="31" spans="1:15" x14ac:dyDescent="0.25">
      <c r="A31" s="77" t="s">
        <v>46</v>
      </c>
      <c r="B31" s="78" t="s">
        <v>94</v>
      </c>
      <c r="C31" s="82">
        <v>-186492.15538168565</v>
      </c>
      <c r="D31" s="82">
        <v>-445088.95538168569</v>
      </c>
      <c r="E31" s="82">
        <v>-186492.15538168562</v>
      </c>
      <c r="F31" s="82">
        <v>-189598.67538168564</v>
      </c>
      <c r="G31" s="82">
        <v>-189598.67538168564</v>
      </c>
      <c r="H31" s="82">
        <v>-189598.67538168561</v>
      </c>
      <c r="I31" s="82">
        <v>-189598.67538168561</v>
      </c>
      <c r="J31" s="82">
        <v>-189598.67538168561</v>
      </c>
      <c r="K31" s="82">
        <v>-189598.67538168561</v>
      </c>
      <c r="L31" s="82">
        <v>-189598.67538168564</v>
      </c>
      <c r="M31" s="82">
        <v>-189598.67538168561</v>
      </c>
      <c r="N31" s="82">
        <v>-189598.67538168561</v>
      </c>
      <c r="O31" s="81">
        <v>-2524461.3445802275</v>
      </c>
    </row>
    <row r="32" spans="1:15" x14ac:dyDescent="0.25">
      <c r="A32" s="77" t="s">
        <v>46</v>
      </c>
      <c r="B32" s="78" t="s">
        <v>93</v>
      </c>
      <c r="C32" s="82">
        <v>-116790.82336790176</v>
      </c>
      <c r="D32" s="82">
        <v>-278737.22336790181</v>
      </c>
      <c r="E32" s="82">
        <v>-116790.82336790174</v>
      </c>
      <c r="F32" s="82">
        <v>-118736.28336790176</v>
      </c>
      <c r="G32" s="82">
        <v>-118736.28336790176</v>
      </c>
      <c r="H32" s="82">
        <v>-118736.28336790175</v>
      </c>
      <c r="I32" s="82">
        <v>-118736.28336790175</v>
      </c>
      <c r="J32" s="82">
        <v>-118736.28336790175</v>
      </c>
      <c r="K32" s="82">
        <v>-118736.28336790175</v>
      </c>
      <c r="L32" s="82">
        <v>-118736.28336790176</v>
      </c>
      <c r="M32" s="82">
        <v>-118736.28336790175</v>
      </c>
      <c r="N32" s="82">
        <v>-118736.28336790175</v>
      </c>
      <c r="O32" s="81">
        <v>-1580945.420414821</v>
      </c>
    </row>
    <row r="33" spans="1:15" x14ac:dyDescent="0.25">
      <c r="A33" s="77" t="s">
        <v>46</v>
      </c>
      <c r="B33" s="77" t="s">
        <v>6</v>
      </c>
      <c r="C33" s="80">
        <f t="shared" ref="C33:O33" si="1">SUM(C25:C32)</f>
        <v>-444240.48447281006</v>
      </c>
      <c r="D33" s="80">
        <f t="shared" si="1"/>
        <v>-444240.48447281017</v>
      </c>
      <c r="E33" s="80">
        <f t="shared" si="1"/>
        <v>-444240.48447280994</v>
      </c>
      <c r="F33" s="80">
        <f t="shared" si="1"/>
        <v>-451640.48447281</v>
      </c>
      <c r="G33" s="80">
        <f t="shared" si="1"/>
        <v>-451640.48447281</v>
      </c>
      <c r="H33" s="80">
        <f t="shared" si="1"/>
        <v>-451640.48447280994</v>
      </c>
      <c r="I33" s="80">
        <f t="shared" si="1"/>
        <v>-451640.48447280994</v>
      </c>
      <c r="J33" s="80">
        <f t="shared" si="1"/>
        <v>-451640.48447280994</v>
      </c>
      <c r="K33" s="80">
        <f t="shared" si="1"/>
        <v>-451640.48447280994</v>
      </c>
      <c r="L33" s="80">
        <f t="shared" si="1"/>
        <v>-451640.48447281</v>
      </c>
      <c r="M33" s="80">
        <f t="shared" si="1"/>
        <v>-451640.48447280994</v>
      </c>
      <c r="N33" s="80">
        <f t="shared" si="1"/>
        <v>-451640.48447280994</v>
      </c>
      <c r="O33" s="79">
        <f t="shared" si="1"/>
        <v>-5397485.8136737198</v>
      </c>
    </row>
    <row r="34" spans="1:15" x14ac:dyDescent="0.25">
      <c r="A34" s="77" t="s">
        <v>46</v>
      </c>
      <c r="B34" s="78" t="s">
        <v>28</v>
      </c>
      <c r="C34" s="82">
        <v>337774.33432418259</v>
      </c>
      <c r="D34" s="82">
        <v>554914.97781830002</v>
      </c>
      <c r="E34" s="82">
        <v>353127.71315709996</v>
      </c>
      <c r="F34" s="82">
        <v>337774.33432418259</v>
      </c>
      <c r="G34" s="82">
        <v>388440.48447281</v>
      </c>
      <c r="H34" s="82">
        <v>369943.31854553329</v>
      </c>
      <c r="I34" s="82">
        <v>353127.71315709996</v>
      </c>
      <c r="J34" s="82">
        <v>529691.56973564997</v>
      </c>
      <c r="K34" s="82">
        <v>369943.31854553329</v>
      </c>
      <c r="L34" s="82">
        <v>337774.33432418259</v>
      </c>
      <c r="M34" s="82">
        <v>369943.31854553329</v>
      </c>
      <c r="N34" s="82">
        <v>353127.71315709996</v>
      </c>
      <c r="O34" s="81">
        <v>4655583.1301072072</v>
      </c>
    </row>
    <row r="35" spans="1:15" x14ac:dyDescent="0.25">
      <c r="A35" s="77" t="s">
        <v>46</v>
      </c>
      <c r="B35" s="78" t="s">
        <v>92</v>
      </c>
      <c r="C35" s="82">
        <v>50666.150148627392</v>
      </c>
      <c r="D35" s="82">
        <v>-166474.49334548999</v>
      </c>
      <c r="E35" s="82">
        <v>35312.771315710001</v>
      </c>
      <c r="F35" s="82">
        <v>50666.150148627392</v>
      </c>
      <c r="G35" s="82">
        <v>0</v>
      </c>
      <c r="H35" s="82">
        <v>18497.165927276666</v>
      </c>
      <c r="I35" s="82">
        <v>35312.771315710001</v>
      </c>
      <c r="J35" s="82">
        <v>-141251.08526284</v>
      </c>
      <c r="K35" s="82">
        <v>18497.165927276666</v>
      </c>
      <c r="L35" s="82">
        <v>50666.150148627392</v>
      </c>
      <c r="M35" s="82">
        <v>18497.165927276666</v>
      </c>
      <c r="N35" s="82">
        <v>35312.771315710001</v>
      </c>
      <c r="O35" s="81">
        <v>5702.6835665122053</v>
      </c>
    </row>
    <row r="36" spans="1:15" x14ac:dyDescent="0.25">
      <c r="A36" s="77" t="s">
        <v>46</v>
      </c>
      <c r="B36" s="77" t="s">
        <v>3</v>
      </c>
      <c r="C36" s="80">
        <v>388440.48447281</v>
      </c>
      <c r="D36" s="80">
        <v>388440.48447281006</v>
      </c>
      <c r="E36" s="80">
        <v>388440.48447280994</v>
      </c>
      <c r="F36" s="80">
        <v>388440.48447281</v>
      </c>
      <c r="G36" s="80">
        <v>388440.48447281</v>
      </c>
      <c r="H36" s="80">
        <v>388440.48447280994</v>
      </c>
      <c r="I36" s="80">
        <v>388440.48447280994</v>
      </c>
      <c r="J36" s="80">
        <v>388440.48447280994</v>
      </c>
      <c r="K36" s="80">
        <v>388440.48447280994</v>
      </c>
      <c r="L36" s="80">
        <v>388440.48447281</v>
      </c>
      <c r="M36" s="80">
        <v>388440.48447280994</v>
      </c>
      <c r="N36" s="80">
        <v>388440.48447280994</v>
      </c>
      <c r="O36" s="79">
        <v>4661285.8136737198</v>
      </c>
    </row>
    <row r="37" spans="1:15" x14ac:dyDescent="0.25">
      <c r="A37" s="77" t="s">
        <v>46</v>
      </c>
      <c r="B37" s="77" t="s">
        <v>9</v>
      </c>
      <c r="C37" s="80">
        <f>C36+C33+C24</f>
        <v>-5.8207660913467407E-11</v>
      </c>
      <c r="D37" s="80">
        <f t="shared" ref="D37:O37" si="2">D36+D33+D24</f>
        <v>-1.1641532182693481E-10</v>
      </c>
      <c r="E37" s="80">
        <f t="shared" si="2"/>
        <v>0</v>
      </c>
      <c r="F37" s="80">
        <f t="shared" si="2"/>
        <v>0</v>
      </c>
      <c r="G37" s="80">
        <f t="shared" si="2"/>
        <v>0</v>
      </c>
      <c r="H37" s="80">
        <f t="shared" si="2"/>
        <v>0</v>
      </c>
      <c r="I37" s="80">
        <f t="shared" si="2"/>
        <v>0</v>
      </c>
      <c r="J37" s="80">
        <f t="shared" si="2"/>
        <v>0</v>
      </c>
      <c r="K37" s="80">
        <f t="shared" si="2"/>
        <v>0</v>
      </c>
      <c r="L37" s="80">
        <f t="shared" si="2"/>
        <v>0</v>
      </c>
      <c r="M37" s="80">
        <f t="shared" si="2"/>
        <v>0</v>
      </c>
      <c r="N37" s="80">
        <f t="shared" si="2"/>
        <v>0</v>
      </c>
      <c r="O37" s="79">
        <f t="shared" si="2"/>
        <v>0</v>
      </c>
    </row>
    <row r="38" spans="1:15" s="92" customFormat="1" x14ac:dyDescent="0.25">
      <c r="A38" s="95" t="s">
        <v>61</v>
      </c>
      <c r="B38" s="98" t="s">
        <v>98</v>
      </c>
      <c r="C38" s="97">
        <v>46100</v>
      </c>
      <c r="D38" s="97">
        <v>46100</v>
      </c>
      <c r="E38" s="97">
        <v>46100</v>
      </c>
      <c r="F38" s="97">
        <v>50100</v>
      </c>
      <c r="G38" s="97">
        <v>50100</v>
      </c>
      <c r="H38" s="97">
        <v>50100</v>
      </c>
      <c r="I38" s="97">
        <v>50100</v>
      </c>
      <c r="J38" s="97">
        <v>50100</v>
      </c>
      <c r="K38" s="97">
        <v>50100</v>
      </c>
      <c r="L38" s="97">
        <v>50100</v>
      </c>
      <c r="M38" s="97">
        <v>50100</v>
      </c>
      <c r="N38" s="97">
        <v>50100</v>
      </c>
      <c r="O38" s="96">
        <v>589200</v>
      </c>
    </row>
    <row r="39" spans="1:15" s="92" customFormat="1" x14ac:dyDescent="0.25">
      <c r="A39" s="95" t="s">
        <v>61</v>
      </c>
      <c r="B39" s="95" t="s">
        <v>4</v>
      </c>
      <c r="C39" s="94">
        <v>46100</v>
      </c>
      <c r="D39" s="94">
        <v>46100</v>
      </c>
      <c r="E39" s="94">
        <v>46100</v>
      </c>
      <c r="F39" s="94">
        <v>50100</v>
      </c>
      <c r="G39" s="94">
        <v>50100</v>
      </c>
      <c r="H39" s="94">
        <v>50100</v>
      </c>
      <c r="I39" s="94">
        <v>50100</v>
      </c>
      <c r="J39" s="94">
        <v>50100</v>
      </c>
      <c r="K39" s="94">
        <v>50100</v>
      </c>
      <c r="L39" s="94">
        <v>50100</v>
      </c>
      <c r="M39" s="94">
        <v>50100</v>
      </c>
      <c r="N39" s="94">
        <v>50100</v>
      </c>
      <c r="O39" s="93">
        <v>589200</v>
      </c>
    </row>
    <row r="40" spans="1:15" s="92" customFormat="1" x14ac:dyDescent="0.25">
      <c r="A40" s="95" t="s">
        <v>61</v>
      </c>
      <c r="B40" s="98" t="s">
        <v>51</v>
      </c>
      <c r="C40" s="97">
        <v>-22550.851414798348</v>
      </c>
      <c r="D40" s="97">
        <v>-22550.851414798348</v>
      </c>
      <c r="E40" s="97">
        <v>-22550.851414798348</v>
      </c>
      <c r="F40" s="97">
        <v>-22853.651414798351</v>
      </c>
      <c r="G40" s="97">
        <v>-22853.651414798351</v>
      </c>
      <c r="H40" s="97">
        <v>-22853.651414798351</v>
      </c>
      <c r="I40" s="97">
        <v>-22853.651414798351</v>
      </c>
      <c r="J40" s="97">
        <v>-22853.651414798351</v>
      </c>
      <c r="K40" s="97">
        <v>-22853.651414798351</v>
      </c>
      <c r="L40" s="97">
        <v>-22853.651414798351</v>
      </c>
      <c r="M40" s="97">
        <v>-22853.651414798351</v>
      </c>
      <c r="N40" s="97">
        <v>-22853.651414798351</v>
      </c>
      <c r="O40" s="96">
        <v>-273335.41697758017</v>
      </c>
    </row>
    <row r="41" spans="1:15" s="92" customFormat="1" x14ac:dyDescent="0.25">
      <c r="A41" s="95" t="s">
        <v>61</v>
      </c>
      <c r="B41" s="98" t="s">
        <v>54</v>
      </c>
      <c r="C41" s="97">
        <v>-18648.392319238792</v>
      </c>
      <c r="D41" s="97">
        <v>-18648.392319238792</v>
      </c>
      <c r="E41" s="97">
        <v>-18648.392319238792</v>
      </c>
      <c r="F41" s="97">
        <v>-18898.792319238793</v>
      </c>
      <c r="G41" s="97">
        <v>-18898.792319238793</v>
      </c>
      <c r="H41" s="97">
        <v>-18898.792319238793</v>
      </c>
      <c r="I41" s="97">
        <v>-18898.792319238793</v>
      </c>
      <c r="J41" s="97">
        <v>-18898.792319238793</v>
      </c>
      <c r="K41" s="97">
        <v>-18898.792319238793</v>
      </c>
      <c r="L41" s="97">
        <v>-18898.792319238793</v>
      </c>
      <c r="M41" s="97">
        <v>-18898.792319238793</v>
      </c>
      <c r="N41" s="97">
        <v>-18898.792319238793</v>
      </c>
      <c r="O41" s="96">
        <v>-226034.30783086549</v>
      </c>
    </row>
    <row r="42" spans="1:15" s="92" customFormat="1" x14ac:dyDescent="0.25">
      <c r="A42" s="95" t="s">
        <v>61</v>
      </c>
      <c r="B42" s="98" t="s">
        <v>97</v>
      </c>
      <c r="C42" s="97">
        <v>-19929.352175033153</v>
      </c>
      <c r="D42" s="97">
        <v>-19929.352175033153</v>
      </c>
      <c r="E42" s="97">
        <v>-19929.352175033153</v>
      </c>
      <c r="F42" s="97">
        <v>-20196.952175033151</v>
      </c>
      <c r="G42" s="97">
        <v>-20196.952175033151</v>
      </c>
      <c r="H42" s="97">
        <v>-20196.952175033151</v>
      </c>
      <c r="I42" s="97">
        <v>-20196.952175033151</v>
      </c>
      <c r="J42" s="97">
        <v>-20196.952175033151</v>
      </c>
      <c r="K42" s="97">
        <v>-20196.952175033151</v>
      </c>
      <c r="L42" s="97">
        <v>-20196.952175033151</v>
      </c>
      <c r="M42" s="97">
        <v>-20196.952175033151</v>
      </c>
      <c r="N42" s="97">
        <v>-20196.952175033151</v>
      </c>
      <c r="O42" s="96">
        <v>-241560.62610039781</v>
      </c>
    </row>
    <row r="43" spans="1:15" s="92" customFormat="1" x14ac:dyDescent="0.25">
      <c r="A43" s="95" t="s">
        <v>61</v>
      </c>
      <c r="B43" s="98" t="s">
        <v>96</v>
      </c>
      <c r="C43" s="97">
        <v>-11439.269409884499</v>
      </c>
      <c r="D43" s="97">
        <v>-11439.269409884499</v>
      </c>
      <c r="E43" s="97">
        <v>-11439.269409884499</v>
      </c>
      <c r="F43" s="97">
        <v>-11592.869409884499</v>
      </c>
      <c r="G43" s="97">
        <v>-11592.869409884499</v>
      </c>
      <c r="H43" s="97">
        <v>-11592.869409884499</v>
      </c>
      <c r="I43" s="97">
        <v>-11592.869409884499</v>
      </c>
      <c r="J43" s="97">
        <v>-11592.869409884499</v>
      </c>
      <c r="K43" s="97">
        <v>-11592.869409884499</v>
      </c>
      <c r="L43" s="97">
        <v>-11592.869409884499</v>
      </c>
      <c r="M43" s="97">
        <v>-11592.869409884499</v>
      </c>
      <c r="N43" s="97">
        <v>-11592.869409884499</v>
      </c>
      <c r="O43" s="96">
        <v>-138653.63291861399</v>
      </c>
    </row>
    <row r="44" spans="1:15" s="92" customFormat="1" x14ac:dyDescent="0.25">
      <c r="A44" s="95" t="s">
        <v>61</v>
      </c>
      <c r="B44" s="98" t="s">
        <v>95</v>
      </c>
      <c r="C44" s="97">
        <v>-21955.056133033533</v>
      </c>
      <c r="D44" s="97">
        <v>-21955.056133033533</v>
      </c>
      <c r="E44" s="97">
        <v>-21955.056133033533</v>
      </c>
      <c r="F44" s="97">
        <v>-22249.856133033532</v>
      </c>
      <c r="G44" s="97">
        <v>-22249.856133033532</v>
      </c>
      <c r="H44" s="97">
        <v>-22249.856133033532</v>
      </c>
      <c r="I44" s="97">
        <v>-22249.856133033532</v>
      </c>
      <c r="J44" s="97">
        <v>-22249.856133033532</v>
      </c>
      <c r="K44" s="97">
        <v>-22249.856133033532</v>
      </c>
      <c r="L44" s="97">
        <v>-22249.856133033532</v>
      </c>
      <c r="M44" s="97">
        <v>-22249.856133033532</v>
      </c>
      <c r="N44" s="97">
        <v>-22249.856133033532</v>
      </c>
      <c r="O44" s="96">
        <v>-266113.87359640235</v>
      </c>
    </row>
    <row r="45" spans="1:15" s="92" customFormat="1" x14ac:dyDescent="0.25">
      <c r="A45" s="95" t="s">
        <v>61</v>
      </c>
      <c r="B45" s="98" t="s">
        <v>94</v>
      </c>
      <c r="C45" s="97">
        <v>-125057.42964243522</v>
      </c>
      <c r="D45" s="97">
        <v>-125057.42964243522</v>
      </c>
      <c r="E45" s="97">
        <v>-125057.42964243522</v>
      </c>
      <c r="F45" s="97">
        <v>-126736.62964243523</v>
      </c>
      <c r="G45" s="97">
        <v>-126736.62964243523</v>
      </c>
      <c r="H45" s="97">
        <v>-126736.62964243523</v>
      </c>
      <c r="I45" s="97">
        <v>-126736.62964243523</v>
      </c>
      <c r="J45" s="97">
        <v>-126736.62964243523</v>
      </c>
      <c r="K45" s="97">
        <v>-126736.62964243523</v>
      </c>
      <c r="L45" s="97">
        <v>-126736.62964243523</v>
      </c>
      <c r="M45" s="97">
        <v>-126736.62964243523</v>
      </c>
      <c r="N45" s="97">
        <v>-126736.62964243523</v>
      </c>
      <c r="O45" s="96">
        <v>-1515801.9557092227</v>
      </c>
    </row>
    <row r="46" spans="1:15" s="92" customFormat="1" x14ac:dyDescent="0.25">
      <c r="A46" s="95" t="s">
        <v>61</v>
      </c>
      <c r="B46" s="98" t="s">
        <v>93</v>
      </c>
      <c r="C46" s="97">
        <v>-78317.289787985283</v>
      </c>
      <c r="D46" s="97">
        <v>-78317.289787985283</v>
      </c>
      <c r="E46" s="97">
        <v>-78317.289787985283</v>
      </c>
      <c r="F46" s="97">
        <v>-79368.889787985288</v>
      </c>
      <c r="G46" s="97">
        <v>-79368.889787985288</v>
      </c>
      <c r="H46" s="97">
        <v>-79368.889787985288</v>
      </c>
      <c r="I46" s="97">
        <v>-79368.889787985288</v>
      </c>
      <c r="J46" s="97">
        <v>-79368.889787985288</v>
      </c>
      <c r="K46" s="97">
        <v>-79368.889787985288</v>
      </c>
      <c r="L46" s="97">
        <v>-79368.889787985288</v>
      </c>
      <c r="M46" s="97">
        <v>-79368.889787985288</v>
      </c>
      <c r="N46" s="97">
        <v>-79368.889787985288</v>
      </c>
      <c r="O46" s="96">
        <v>-949271.87745582347</v>
      </c>
    </row>
    <row r="47" spans="1:15" s="92" customFormat="1" x14ac:dyDescent="0.25">
      <c r="A47" s="95" t="s">
        <v>61</v>
      </c>
      <c r="B47" s="95" t="s">
        <v>6</v>
      </c>
      <c r="C47" s="94">
        <v>-297897.64088240883</v>
      </c>
      <c r="D47" s="94">
        <v>-297897.64088240883</v>
      </c>
      <c r="E47" s="94">
        <v>-297897.64088240883</v>
      </c>
      <c r="F47" s="94">
        <v>-301897.64088240889</v>
      </c>
      <c r="G47" s="94">
        <v>-301897.64088240889</v>
      </c>
      <c r="H47" s="94">
        <v>-301897.64088240889</v>
      </c>
      <c r="I47" s="94">
        <v>-301897.64088240889</v>
      </c>
      <c r="J47" s="94">
        <v>-301897.64088240889</v>
      </c>
      <c r="K47" s="94">
        <v>-301897.64088240889</v>
      </c>
      <c r="L47" s="94">
        <v>-301897.64088240889</v>
      </c>
      <c r="M47" s="94">
        <v>-301897.64088240889</v>
      </c>
      <c r="N47" s="94">
        <v>-301897.64088240889</v>
      </c>
      <c r="O47" s="93">
        <v>-3610771.6905889064</v>
      </c>
    </row>
    <row r="48" spans="1:15" s="92" customFormat="1" x14ac:dyDescent="0.25">
      <c r="A48" s="95" t="s">
        <v>61</v>
      </c>
      <c r="B48" s="98" t="s">
        <v>28</v>
      </c>
      <c r="C48" s="97">
        <v>218954.4703325294</v>
      </c>
      <c r="D48" s="97">
        <v>359710.91554629832</v>
      </c>
      <c r="E48" s="97">
        <v>228906.9462567353</v>
      </c>
      <c r="F48" s="97">
        <v>218954.4703325294</v>
      </c>
      <c r="G48" s="97">
        <v>251797.64088240883</v>
      </c>
      <c r="H48" s="97">
        <v>239807.27703086555</v>
      </c>
      <c r="I48" s="97">
        <v>228906.9462567353</v>
      </c>
      <c r="J48" s="97">
        <v>343360.41938510293</v>
      </c>
      <c r="K48" s="97">
        <v>239807.27703086555</v>
      </c>
      <c r="L48" s="97">
        <v>218954.4703325294</v>
      </c>
      <c r="M48" s="97">
        <v>239807.27703086555</v>
      </c>
      <c r="N48" s="97">
        <v>228906.9462567353</v>
      </c>
      <c r="O48" s="96">
        <v>3017875.056674201</v>
      </c>
    </row>
    <row r="49" spans="1:15" s="92" customFormat="1" x14ac:dyDescent="0.25">
      <c r="A49" s="95" t="s">
        <v>61</v>
      </c>
      <c r="B49" s="98" t="s">
        <v>92</v>
      </c>
      <c r="C49" s="97">
        <v>32843.170549879411</v>
      </c>
      <c r="D49" s="97">
        <v>-107913.27466388949</v>
      </c>
      <c r="E49" s="97">
        <v>22890.694625673532</v>
      </c>
      <c r="F49" s="97">
        <v>32843.170549879411</v>
      </c>
      <c r="G49" s="97">
        <v>0</v>
      </c>
      <c r="H49" s="97">
        <v>11990.363851543278</v>
      </c>
      <c r="I49" s="97">
        <v>22890.694625673532</v>
      </c>
      <c r="J49" s="97">
        <v>-91562.778502694127</v>
      </c>
      <c r="K49" s="97">
        <v>11990.363851543278</v>
      </c>
      <c r="L49" s="97">
        <v>32843.170549879411</v>
      </c>
      <c r="M49" s="97">
        <v>11990.363851543278</v>
      </c>
      <c r="N49" s="97">
        <v>22890.694625673532</v>
      </c>
      <c r="O49" s="96">
        <v>3696.6339147050167</v>
      </c>
    </row>
    <row r="50" spans="1:15" s="92" customFormat="1" x14ac:dyDescent="0.25">
      <c r="A50" s="95" t="s">
        <v>61</v>
      </c>
      <c r="B50" s="95" t="s">
        <v>3</v>
      </c>
      <c r="C50" s="94">
        <v>251797.6408824088</v>
      </c>
      <c r="D50" s="94">
        <v>251797.64088240883</v>
      </c>
      <c r="E50" s="94">
        <v>251797.64088240883</v>
      </c>
      <c r="F50" s="94">
        <v>251797.6408824088</v>
      </c>
      <c r="G50" s="94">
        <v>251797.64088240883</v>
      </c>
      <c r="H50" s="94">
        <v>251797.64088240883</v>
      </c>
      <c r="I50" s="94">
        <v>251797.64088240883</v>
      </c>
      <c r="J50" s="94">
        <v>251797.6408824088</v>
      </c>
      <c r="K50" s="94">
        <v>251797.64088240883</v>
      </c>
      <c r="L50" s="94">
        <v>251797.6408824088</v>
      </c>
      <c r="M50" s="94">
        <v>251797.64088240883</v>
      </c>
      <c r="N50" s="94">
        <v>251797.64088240883</v>
      </c>
      <c r="O50" s="93">
        <v>3021571.6905889059</v>
      </c>
    </row>
    <row r="51" spans="1:15" s="92" customFormat="1" x14ac:dyDescent="0.25">
      <c r="A51" s="95" t="s">
        <v>61</v>
      </c>
      <c r="B51" s="95" t="s">
        <v>9</v>
      </c>
      <c r="C51" s="94">
        <v>-2.9103830456733704E-11</v>
      </c>
      <c r="D51" s="94">
        <v>0</v>
      </c>
      <c r="E51" s="94">
        <v>0</v>
      </c>
      <c r="F51" s="94">
        <v>-8.7311491370201111E-11</v>
      </c>
      <c r="G51" s="94">
        <v>-5.8207660913467407E-11</v>
      </c>
      <c r="H51" s="94">
        <v>-5.8207660913467407E-11</v>
      </c>
      <c r="I51" s="94">
        <v>-5.8207660913467407E-11</v>
      </c>
      <c r="J51" s="94">
        <v>-8.7311491370201111E-11</v>
      </c>
      <c r="K51" s="94">
        <v>-5.8207660913467407E-11</v>
      </c>
      <c r="L51" s="94">
        <v>-8.7311491370201111E-11</v>
      </c>
      <c r="M51" s="94">
        <v>-5.8207660913467407E-11</v>
      </c>
      <c r="N51" s="94">
        <v>-5.8207660913467407E-11</v>
      </c>
      <c r="O51" s="93">
        <v>-6.4028427004814148E-10</v>
      </c>
    </row>
    <row r="53" spans="1:15" x14ac:dyDescent="0.25">
      <c r="C53" s="52">
        <f>+[1]Allocation!$E$14</f>
        <v>4.5622610000000001E-2</v>
      </c>
      <c r="D53" s="42" t="s">
        <v>66</v>
      </c>
      <c r="E53" s="51" t="s">
        <v>70</v>
      </c>
    </row>
    <row r="54" spans="1:15" x14ac:dyDescent="0.25">
      <c r="C54" s="52">
        <f>+[1]Allocation!$E$15</f>
        <v>5.3911399999999998E-2</v>
      </c>
      <c r="D54" s="42" t="s">
        <v>66</v>
      </c>
      <c r="E54" s="51" t="s">
        <v>68</v>
      </c>
    </row>
    <row r="55" spans="1:15" x14ac:dyDescent="0.25">
      <c r="C55" s="52">
        <f>+[1]Allocation!$E$17</f>
        <v>0.49969999999999998</v>
      </c>
      <c r="D55" s="42" t="s">
        <v>66</v>
      </c>
      <c r="E55" s="51" t="s">
        <v>65</v>
      </c>
    </row>
    <row r="56" spans="1:15" x14ac:dyDescent="0.25">
      <c r="C56" s="115" t="s">
        <v>126</v>
      </c>
      <c r="D56" s="42"/>
      <c r="E56" s="51"/>
    </row>
    <row r="57" spans="1:15" x14ac:dyDescent="0.25">
      <c r="C57" s="115"/>
      <c r="D57" s="42"/>
      <c r="E57" s="51"/>
    </row>
    <row r="58" spans="1:15" x14ac:dyDescent="0.25">
      <c r="C58" s="114">
        <f>+C$30*$C$55</f>
        <v>-16360.439695711355</v>
      </c>
      <c r="D58" s="114">
        <f t="shared" ref="D58:N58" si="3">+D$30*$C$55</f>
        <v>-39046.419935711354</v>
      </c>
      <c r="E58" s="114">
        <f t="shared" si="3"/>
        <v>-16360.439695711351</v>
      </c>
      <c r="F58" s="114">
        <f t="shared" si="3"/>
        <v>-16632.966081711354</v>
      </c>
      <c r="G58" s="114">
        <f t="shared" si="3"/>
        <v>-16632.966081711354</v>
      </c>
      <c r="H58" s="114">
        <f t="shared" si="3"/>
        <v>-16632.966081711354</v>
      </c>
      <c r="I58" s="114">
        <f t="shared" si="3"/>
        <v>-16632.966081711354</v>
      </c>
      <c r="J58" s="114">
        <f t="shared" si="3"/>
        <v>-16632.966081711354</v>
      </c>
      <c r="K58" s="114">
        <f t="shared" si="3"/>
        <v>-16632.966081711354</v>
      </c>
      <c r="L58" s="114">
        <f t="shared" si="3"/>
        <v>-16632.966081711354</v>
      </c>
      <c r="M58" s="114">
        <f t="shared" si="3"/>
        <v>-16632.966081711354</v>
      </c>
      <c r="N58" s="114">
        <f t="shared" si="3"/>
        <v>-16632.966081711354</v>
      </c>
    </row>
    <row r="59" spans="1:15" x14ac:dyDescent="0.25">
      <c r="C59" s="114">
        <f>C$44*$C$55</f>
        <v>-10970.941549676856</v>
      </c>
      <c r="D59" s="114">
        <f t="shared" ref="D59:N59" si="4">D$44*$C$55</f>
        <v>-10970.941549676856</v>
      </c>
      <c r="E59" s="114">
        <f t="shared" si="4"/>
        <v>-10970.941549676856</v>
      </c>
      <c r="F59" s="114">
        <f t="shared" si="4"/>
        <v>-11118.253109676856</v>
      </c>
      <c r="G59" s="114">
        <f t="shared" si="4"/>
        <v>-11118.253109676856</v>
      </c>
      <c r="H59" s="114">
        <f t="shared" si="4"/>
        <v>-11118.253109676856</v>
      </c>
      <c r="I59" s="114">
        <f>I$44*$C$55</f>
        <v>-11118.253109676856</v>
      </c>
      <c r="J59" s="114">
        <f t="shared" si="4"/>
        <v>-11118.253109676856</v>
      </c>
      <c r="K59" s="114">
        <f t="shared" si="4"/>
        <v>-11118.253109676856</v>
      </c>
      <c r="L59" s="114">
        <f t="shared" si="4"/>
        <v>-11118.253109676856</v>
      </c>
      <c r="M59" s="114">
        <f t="shared" si="4"/>
        <v>-11118.253109676856</v>
      </c>
      <c r="N59" s="114">
        <f t="shared" si="4"/>
        <v>-11118.253109676856</v>
      </c>
    </row>
    <row r="62" spans="1:15" x14ac:dyDescent="0.25">
      <c r="C62" s="114">
        <v>16170.353634810284</v>
      </c>
    </row>
    <row r="63" spans="1:15" x14ac:dyDescent="0.25">
      <c r="C63" s="114">
        <v>10843.474128119682</v>
      </c>
    </row>
    <row r="65" spans="3:3" x14ac:dyDescent="0.25">
      <c r="C65" s="127">
        <f>+C50+C39</f>
        <v>297897.64088240883</v>
      </c>
    </row>
    <row r="66" spans="3:3" x14ac:dyDescent="0.25">
      <c r="C66" s="126">
        <f>+C65*C54</f>
        <v>16060.078876667894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summary</vt:lpstr>
      <vt:lpstr>summary - forecast</vt:lpstr>
      <vt:lpstr>009</vt:lpstr>
      <vt:lpstr>091</vt:lpstr>
      <vt:lpstr>002</vt:lpstr>
      <vt:lpstr>012</vt:lpstr>
      <vt:lpstr>Notes</vt:lpstr>
      <vt:lpstr>Taxes Other 25 Budget</vt:lpstr>
      <vt:lpstr>'002'!Print_Area</vt:lpstr>
      <vt:lpstr>'009'!Print_Area</vt:lpstr>
      <vt:lpstr>'012'!Print_Area</vt:lpstr>
      <vt:lpstr>'091'!Print_Area</vt:lpstr>
    </vt:vector>
  </TitlesOfParts>
  <Company>Navigator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Troup, Thomas</cp:lastModifiedBy>
  <cp:lastPrinted>2024-07-31T20:30:45Z</cp:lastPrinted>
  <dcterms:created xsi:type="dcterms:W3CDTF">2003-04-16T16:23:14Z</dcterms:created>
  <dcterms:modified xsi:type="dcterms:W3CDTF">2024-10-17T14:25:22Z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