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dSt-KY Rate Case\2024 KY Rate Case\WIP - Model - Linked FiIing Copy with Relied Upons\Relied Upons\"/>
    </mc:Choice>
  </mc:AlternateContent>
  <xr:revisionPtr revIDLastSave="0" documentId="13_ncr:1_{603E2155-607D-479C-89F4-0696AA2DB6E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se and Forecast Periods" sheetId="6" r:id="rId1"/>
    <sheet name="Div 9 gas cost" sheetId="5" r:id="rId2"/>
  </sheets>
  <externalReferences>
    <externalReference r:id="rId3"/>
  </externalReferences>
  <definedNames>
    <definedName name="EssAliasTable" localSheetId="1">"Default"</definedName>
    <definedName name="EssfHasNonUnique" localSheetId="1">FALSE</definedName>
    <definedName name="EssLatest" localSheetId="1">"Oct"</definedName>
    <definedName name="EssOptions" localSheetId="1">"A3100000000111000011001100020_01000"</definedName>
    <definedName name="EssSamplingValue" localSheetId="1">100</definedName>
    <definedName name="_xlnm.Print_Area" localSheetId="1">'Div 9 gas cost'!$A$1:$Q$31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3" i="6" l="1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T23" i="6"/>
  <c r="S23" i="6"/>
  <c r="R23" i="6"/>
  <c r="Q23" i="6"/>
  <c r="P23" i="6"/>
  <c r="O23" i="6"/>
  <c r="E34" i="5" l="1"/>
  <c r="D7" i="6" l="1"/>
  <c r="E7" i="6"/>
  <c r="F7" i="6"/>
  <c r="G7" i="6"/>
  <c r="H7" i="6"/>
  <c r="I7" i="6"/>
  <c r="J7" i="6"/>
  <c r="J23" i="6" s="1"/>
  <c r="J24" i="6" s="1"/>
  <c r="K7" i="6"/>
  <c r="L7" i="6"/>
  <c r="M7" i="6"/>
  <c r="N7" i="6"/>
  <c r="D8" i="6"/>
  <c r="E8" i="6"/>
  <c r="F8" i="6"/>
  <c r="G8" i="6"/>
  <c r="G23" i="6" s="1"/>
  <c r="G24" i="6" s="1"/>
  <c r="H8" i="6"/>
  <c r="H23" i="6" s="1"/>
  <c r="H24" i="6" s="1"/>
  <c r="I8" i="6"/>
  <c r="J8" i="6"/>
  <c r="K8" i="6"/>
  <c r="L8" i="6"/>
  <c r="M8" i="6"/>
  <c r="N8" i="6"/>
  <c r="D9" i="6"/>
  <c r="E9" i="6"/>
  <c r="F9" i="6"/>
  <c r="G9" i="6"/>
  <c r="H9" i="6"/>
  <c r="I9" i="6"/>
  <c r="J9" i="6"/>
  <c r="K9" i="6"/>
  <c r="L9" i="6"/>
  <c r="M9" i="6"/>
  <c r="N9" i="6"/>
  <c r="D10" i="6"/>
  <c r="E10" i="6"/>
  <c r="F10" i="6"/>
  <c r="G10" i="6"/>
  <c r="H10" i="6"/>
  <c r="I10" i="6"/>
  <c r="J10" i="6"/>
  <c r="K10" i="6"/>
  <c r="L10" i="6"/>
  <c r="M10" i="6"/>
  <c r="N10" i="6"/>
  <c r="D11" i="6"/>
  <c r="E11" i="6"/>
  <c r="F11" i="6"/>
  <c r="G11" i="6"/>
  <c r="H11" i="6"/>
  <c r="I11" i="6"/>
  <c r="J11" i="6"/>
  <c r="K11" i="6"/>
  <c r="L11" i="6"/>
  <c r="M11" i="6"/>
  <c r="N11" i="6"/>
  <c r="D12" i="6"/>
  <c r="E12" i="6"/>
  <c r="F12" i="6"/>
  <c r="G12" i="6"/>
  <c r="H12" i="6"/>
  <c r="I12" i="6"/>
  <c r="J12" i="6"/>
  <c r="K12" i="6"/>
  <c r="L12" i="6"/>
  <c r="M12" i="6"/>
  <c r="N12" i="6"/>
  <c r="D13" i="6"/>
  <c r="E13" i="6"/>
  <c r="F13" i="6"/>
  <c r="G13" i="6"/>
  <c r="H13" i="6"/>
  <c r="I13" i="6"/>
  <c r="J13" i="6"/>
  <c r="K13" i="6"/>
  <c r="L13" i="6"/>
  <c r="M13" i="6"/>
  <c r="N13" i="6"/>
  <c r="D14" i="6"/>
  <c r="E14" i="6"/>
  <c r="F14" i="6"/>
  <c r="G14" i="6"/>
  <c r="H14" i="6"/>
  <c r="I14" i="6"/>
  <c r="J14" i="6"/>
  <c r="K14" i="6"/>
  <c r="L14" i="6"/>
  <c r="M14" i="6"/>
  <c r="N14" i="6"/>
  <c r="D15" i="6"/>
  <c r="E15" i="6"/>
  <c r="F15" i="6"/>
  <c r="G15" i="6"/>
  <c r="H15" i="6"/>
  <c r="I15" i="6"/>
  <c r="J15" i="6"/>
  <c r="K15" i="6"/>
  <c r="L15" i="6"/>
  <c r="M15" i="6"/>
  <c r="N15" i="6"/>
  <c r="D16" i="6"/>
  <c r="E16" i="6"/>
  <c r="F16" i="6"/>
  <c r="G16" i="6"/>
  <c r="H16" i="6"/>
  <c r="I16" i="6"/>
  <c r="J16" i="6"/>
  <c r="K16" i="6"/>
  <c r="L16" i="6"/>
  <c r="M16" i="6"/>
  <c r="N16" i="6"/>
  <c r="D17" i="6"/>
  <c r="E17" i="6"/>
  <c r="F17" i="6"/>
  <c r="G17" i="6"/>
  <c r="H17" i="6"/>
  <c r="I17" i="6"/>
  <c r="J17" i="6"/>
  <c r="K17" i="6"/>
  <c r="L17" i="6"/>
  <c r="M17" i="6"/>
  <c r="N17" i="6"/>
  <c r="D18" i="6"/>
  <c r="E18" i="6"/>
  <c r="F18" i="6"/>
  <c r="G18" i="6"/>
  <c r="H18" i="6"/>
  <c r="I18" i="6"/>
  <c r="J18" i="6"/>
  <c r="K18" i="6"/>
  <c r="L18" i="6"/>
  <c r="M18" i="6"/>
  <c r="N18" i="6"/>
  <c r="D19" i="6"/>
  <c r="E19" i="6"/>
  <c r="F19" i="6"/>
  <c r="G19" i="6"/>
  <c r="H19" i="6"/>
  <c r="I19" i="6"/>
  <c r="J19" i="6"/>
  <c r="K19" i="6"/>
  <c r="L19" i="6"/>
  <c r="M19" i="6"/>
  <c r="N19" i="6"/>
  <c r="D20" i="6"/>
  <c r="E20" i="6"/>
  <c r="F20" i="6"/>
  <c r="G20" i="6"/>
  <c r="H20" i="6"/>
  <c r="I20" i="6"/>
  <c r="J20" i="6"/>
  <c r="K20" i="6"/>
  <c r="L20" i="6"/>
  <c r="M20" i="6"/>
  <c r="N20" i="6"/>
  <c r="D21" i="6"/>
  <c r="E21" i="6"/>
  <c r="F21" i="6"/>
  <c r="G21" i="6"/>
  <c r="H21" i="6"/>
  <c r="I21" i="6"/>
  <c r="J21" i="6"/>
  <c r="K21" i="6"/>
  <c r="L21" i="6"/>
  <c r="M21" i="6"/>
  <c r="N21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7" i="6"/>
  <c r="R5" i="6"/>
  <c r="D5" i="6"/>
  <c r="E5" i="6" s="1"/>
  <c r="F5" i="6" s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S5" i="6" l="1"/>
  <c r="T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AJ5" i="6" s="1"/>
  <c r="F23" i="6"/>
  <c r="R20" i="6"/>
  <c r="R14" i="6"/>
  <c r="T16" i="6"/>
  <c r="W16" i="6"/>
  <c r="AI16" i="6" s="1"/>
  <c r="W19" i="6"/>
  <c r="AI19" i="6" s="1"/>
  <c r="W15" i="6"/>
  <c r="AI15" i="6" s="1"/>
  <c r="W17" i="6"/>
  <c r="AI17" i="6" s="1"/>
  <c r="W8" i="6"/>
  <c r="AI8" i="6" s="1"/>
  <c r="W7" i="6"/>
  <c r="W12" i="6"/>
  <c r="AI12" i="6" s="1"/>
  <c r="W21" i="6"/>
  <c r="AI21" i="6" s="1"/>
  <c r="W9" i="6"/>
  <c r="AI9" i="6" s="1"/>
  <c r="W11" i="6"/>
  <c r="AI11" i="6" s="1"/>
  <c r="W13" i="6"/>
  <c r="AI13" i="6" s="1"/>
  <c r="X13" i="6"/>
  <c r="AJ13" i="6" s="1"/>
  <c r="S20" i="6"/>
  <c r="T10" i="6"/>
  <c r="Y13" i="6"/>
  <c r="R19" i="6"/>
  <c r="R16" i="6"/>
  <c r="R15" i="6"/>
  <c r="W20" i="6"/>
  <c r="AI20" i="6" s="1"/>
  <c r="X20" i="6"/>
  <c r="AJ20" i="6" s="1"/>
  <c r="S14" i="6"/>
  <c r="T14" i="6"/>
  <c r="T11" i="6"/>
  <c r="T18" i="6"/>
  <c r="T15" i="6"/>
  <c r="T12" i="6"/>
  <c r="T20" i="6"/>
  <c r="T7" i="6"/>
  <c r="T19" i="6"/>
  <c r="S11" i="6"/>
  <c r="S18" i="6"/>
  <c r="S12" i="6"/>
  <c r="S19" i="6"/>
  <c r="S7" i="6"/>
  <c r="S15" i="6"/>
  <c r="S16" i="6"/>
  <c r="X10" i="6"/>
  <c r="AJ10" i="6" s="1"/>
  <c r="R17" i="6"/>
  <c r="S17" i="6"/>
  <c r="W14" i="6"/>
  <c r="AI14" i="6" s="1"/>
  <c r="X14" i="6"/>
  <c r="AJ14" i="6" s="1"/>
  <c r="T21" i="6"/>
  <c r="R12" i="6"/>
  <c r="Y17" i="6"/>
  <c r="Y10" i="6"/>
  <c r="S8" i="6"/>
  <c r="R18" i="6"/>
  <c r="I23" i="6"/>
  <c r="R8" i="6"/>
  <c r="W10" i="6"/>
  <c r="AI10" i="6" s="1"/>
  <c r="T17" i="6"/>
  <c r="AK23" i="6"/>
  <c r="W18" i="6"/>
  <c r="AI18" i="6" s="1"/>
  <c r="K23" i="6"/>
  <c r="K24" i="6" s="1"/>
  <c r="C23" i="6"/>
  <c r="O7" i="6" s="1"/>
  <c r="L23" i="6"/>
  <c r="T8" i="6"/>
  <c r="D23" i="6"/>
  <c r="D24" i="6" s="1"/>
  <c r="P16" i="6"/>
  <c r="M23" i="6"/>
  <c r="Z19" i="6" s="1"/>
  <c r="T13" i="6"/>
  <c r="E23" i="6"/>
  <c r="R10" i="6"/>
  <c r="X15" i="6"/>
  <c r="AJ15" i="6" s="1"/>
  <c r="N23" i="6"/>
  <c r="X19" i="6"/>
  <c r="AJ19" i="6" s="1"/>
  <c r="S10" i="6"/>
  <c r="Y15" i="6"/>
  <c r="R9" i="6"/>
  <c r="S9" i="6"/>
  <c r="T9" i="6"/>
  <c r="R13" i="6"/>
  <c r="R21" i="6"/>
  <c r="S13" i="6"/>
  <c r="S21" i="6"/>
  <c r="AF10" i="6" l="1"/>
  <c r="AE16" i="6"/>
  <c r="AF21" i="6"/>
  <c r="AF17" i="6"/>
  <c r="AF13" i="6"/>
  <c r="AE17" i="6"/>
  <c r="AG10" i="6"/>
  <c r="AG13" i="6"/>
  <c r="AF20" i="6"/>
  <c r="AF8" i="6"/>
  <c r="AE20" i="6"/>
  <c r="AE10" i="6"/>
  <c r="AG20" i="6"/>
  <c r="AE21" i="6"/>
  <c r="AE8" i="6"/>
  <c r="AG15" i="6"/>
  <c r="AG18" i="6"/>
  <c r="AC16" i="6"/>
  <c r="AG14" i="6"/>
  <c r="AB7" i="6"/>
  <c r="AE12" i="6"/>
  <c r="AF18" i="6"/>
  <c r="AG21" i="6"/>
  <c r="AF11" i="6"/>
  <c r="AE15" i="6"/>
  <c r="AG19" i="6"/>
  <c r="AE19" i="6"/>
  <c r="AG17" i="6"/>
  <c r="AG12" i="6"/>
  <c r="AE13" i="6"/>
  <c r="AF16" i="6"/>
  <c r="AG16" i="6"/>
  <c r="AG9" i="6"/>
  <c r="AE18" i="6"/>
  <c r="AF15" i="6"/>
  <c r="AG11" i="6"/>
  <c r="AE14" i="6"/>
  <c r="AF9" i="6"/>
  <c r="AE9" i="6"/>
  <c r="AG8" i="6"/>
  <c r="AF19" i="6"/>
  <c r="AF14" i="6"/>
  <c r="AF12" i="6"/>
  <c r="O8" i="6"/>
  <c r="AA9" i="6"/>
  <c r="N24" i="6"/>
  <c r="Q8" i="6"/>
  <c r="E24" i="6"/>
  <c r="V10" i="6"/>
  <c r="AH10" i="6" s="1"/>
  <c r="I24" i="6"/>
  <c r="Y14" i="6"/>
  <c r="L24" i="6"/>
  <c r="Y19" i="6"/>
  <c r="Z7" i="6"/>
  <c r="M24" i="6"/>
  <c r="Z15" i="6"/>
  <c r="F24" i="6"/>
  <c r="O11" i="6"/>
  <c r="O16" i="6"/>
  <c r="AA17" i="6"/>
  <c r="AA11" i="6"/>
  <c r="AA21" i="6"/>
  <c r="AA10" i="6"/>
  <c r="AA19" i="6"/>
  <c r="Q12" i="6"/>
  <c r="Y18" i="6"/>
  <c r="Y11" i="6"/>
  <c r="R11" i="6"/>
  <c r="V17" i="6"/>
  <c r="AH17" i="6" s="1"/>
  <c r="AA13" i="6"/>
  <c r="V13" i="6"/>
  <c r="AH13" i="6" s="1"/>
  <c r="O20" i="6"/>
  <c r="R7" i="6"/>
  <c r="V20" i="6"/>
  <c r="AH20" i="6" s="1"/>
  <c r="AA15" i="6"/>
  <c r="V14" i="6"/>
  <c r="AH14" i="6" s="1"/>
  <c r="Z13" i="6"/>
  <c r="AA7" i="6"/>
  <c r="Q7" i="6"/>
  <c r="P18" i="6"/>
  <c r="P14" i="6"/>
  <c r="P10" i="6"/>
  <c r="P21" i="6"/>
  <c r="P17" i="6"/>
  <c r="P19" i="6"/>
  <c r="P13" i="6"/>
  <c r="P15" i="6"/>
  <c r="P9" i="6"/>
  <c r="Q9" i="6"/>
  <c r="Y9" i="6"/>
  <c r="Y8" i="6"/>
  <c r="Y20" i="6"/>
  <c r="Y16" i="6"/>
  <c r="Y21" i="6"/>
  <c r="Y12" i="6"/>
  <c r="V19" i="6"/>
  <c r="AH19" i="6" s="1"/>
  <c r="V15" i="6"/>
  <c r="AH15" i="6" s="1"/>
  <c r="V9" i="6"/>
  <c r="AH9" i="6" s="1"/>
  <c r="V8" i="6"/>
  <c r="AH8" i="6" s="1"/>
  <c r="V7" i="6"/>
  <c r="V21" i="6"/>
  <c r="AH21" i="6" s="1"/>
  <c r="V12" i="6"/>
  <c r="AH12" i="6" s="1"/>
  <c r="V11" i="6"/>
  <c r="AH11" i="6" s="1"/>
  <c r="AF7" i="6"/>
  <c r="S27" i="6"/>
  <c r="S28" i="6" s="1"/>
  <c r="P11" i="6"/>
  <c r="P7" i="6"/>
  <c r="V18" i="6"/>
  <c r="AH18" i="6" s="1"/>
  <c r="P12" i="6"/>
  <c r="Y7" i="6"/>
  <c r="O18" i="6"/>
  <c r="O14" i="6"/>
  <c r="O21" i="6"/>
  <c r="O17" i="6"/>
  <c r="O13" i="6"/>
  <c r="O10" i="6"/>
  <c r="O19" i="6"/>
  <c r="O15" i="6"/>
  <c r="O9" i="6"/>
  <c r="Z17" i="6"/>
  <c r="Q20" i="6"/>
  <c r="P20" i="6"/>
  <c r="X8" i="6"/>
  <c r="AJ8" i="6" s="1"/>
  <c r="X12" i="6"/>
  <c r="AJ12" i="6" s="1"/>
  <c r="X16" i="6"/>
  <c r="AJ16" i="6" s="1"/>
  <c r="X9" i="6"/>
  <c r="AJ9" i="6" s="1"/>
  <c r="X21" i="6"/>
  <c r="AJ21" i="6" s="1"/>
  <c r="X11" i="6"/>
  <c r="AJ11" i="6" s="1"/>
  <c r="X17" i="6"/>
  <c r="AJ17" i="6" s="1"/>
  <c r="Z10" i="6"/>
  <c r="X18" i="6"/>
  <c r="AJ18" i="6" s="1"/>
  <c r="O12" i="6"/>
  <c r="Q17" i="6"/>
  <c r="AA14" i="6"/>
  <c r="AA16" i="6"/>
  <c r="AA18" i="6"/>
  <c r="AA8" i="6"/>
  <c r="AA20" i="6"/>
  <c r="AA12" i="6"/>
  <c r="X7" i="6"/>
  <c r="V16" i="6"/>
  <c r="AH16" i="6" s="1"/>
  <c r="P8" i="6"/>
  <c r="Q14" i="6"/>
  <c r="Q10" i="6"/>
  <c r="Q18" i="6"/>
  <c r="Q11" i="6"/>
  <c r="Q16" i="6"/>
  <c r="Q19" i="6"/>
  <c r="Q15" i="6"/>
  <c r="W27" i="6"/>
  <c r="W28" i="6" s="1"/>
  <c r="AI7" i="6"/>
  <c r="Q21" i="6"/>
  <c r="Q13" i="6"/>
  <c r="Z20" i="6"/>
  <c r="Z14" i="6"/>
  <c r="Z21" i="6"/>
  <c r="Z16" i="6"/>
  <c r="Z18" i="6"/>
  <c r="Z12" i="6"/>
  <c r="Z9" i="6"/>
  <c r="Z8" i="6"/>
  <c r="Z11" i="6"/>
  <c r="AG7" i="6"/>
  <c r="T27" i="6"/>
  <c r="T28" i="6" s="1"/>
  <c r="AC8" i="6" l="1"/>
  <c r="AC10" i="6"/>
  <c r="AC14" i="6"/>
  <c r="AG27" i="6"/>
  <c r="AG28" i="6" s="1"/>
  <c r="AI27" i="6"/>
  <c r="AI28" i="6" s="1"/>
  <c r="AD16" i="6"/>
  <c r="AD11" i="6"/>
  <c r="AC13" i="6"/>
  <c r="AB11" i="6"/>
  <c r="AF27" i="6"/>
  <c r="AF28" i="6" s="1"/>
  <c r="AE11" i="6"/>
  <c r="AD19" i="6"/>
  <c r="AC9" i="6"/>
  <c r="AE7" i="6"/>
  <c r="AC11" i="6"/>
  <c r="AD13" i="6"/>
  <c r="AD21" i="6"/>
  <c r="AC18" i="6"/>
  <c r="AD7" i="6"/>
  <c r="AD15" i="6"/>
  <c r="AD9" i="6"/>
  <c r="AD12" i="6"/>
  <c r="AC15" i="6"/>
  <c r="AD18" i="6"/>
  <c r="AD17" i="6"/>
  <c r="AD20" i="6"/>
  <c r="AC12" i="6"/>
  <c r="AC19" i="6"/>
  <c r="AD10" i="6"/>
  <c r="AC17" i="6"/>
  <c r="AD14" i="6"/>
  <c r="AC21" i="6"/>
  <c r="AD8" i="6"/>
  <c r="O27" i="6"/>
  <c r="O28" i="6" s="1"/>
  <c r="Y27" i="6"/>
  <c r="Y28" i="6" s="1"/>
  <c r="AB16" i="6"/>
  <c r="AB20" i="6"/>
  <c r="AB8" i="6"/>
  <c r="R27" i="6"/>
  <c r="R28" i="6" s="1"/>
  <c r="Z27" i="6"/>
  <c r="Z28" i="6" s="1"/>
  <c r="AA27" i="6"/>
  <c r="AA28" i="6" s="1"/>
  <c r="U16" i="6"/>
  <c r="U11" i="6"/>
  <c r="U8" i="6"/>
  <c r="X27" i="6"/>
  <c r="X28" i="6" s="1"/>
  <c r="AJ7" i="6"/>
  <c r="AC7" i="6"/>
  <c r="P27" i="6"/>
  <c r="P28" i="6" s="1"/>
  <c r="U7" i="6"/>
  <c r="AB17" i="6"/>
  <c r="U17" i="6"/>
  <c r="AC20" i="6"/>
  <c r="U20" i="6"/>
  <c r="Q27" i="6"/>
  <c r="Q28" i="6" s="1"/>
  <c r="AB9" i="6"/>
  <c r="U9" i="6"/>
  <c r="AH7" i="6"/>
  <c r="V27" i="6"/>
  <c r="V28" i="6" s="1"/>
  <c r="AB19" i="6"/>
  <c r="U19" i="6"/>
  <c r="AB14" i="6"/>
  <c r="U14" i="6"/>
  <c r="AB15" i="6"/>
  <c r="U15" i="6"/>
  <c r="AB10" i="6"/>
  <c r="U10" i="6"/>
  <c r="AB13" i="6"/>
  <c r="U13" i="6"/>
  <c r="U12" i="6"/>
  <c r="AB12" i="6"/>
  <c r="AB21" i="6"/>
  <c r="U21" i="6"/>
  <c r="U18" i="6"/>
  <c r="AB18" i="6"/>
  <c r="AK8" i="6"/>
  <c r="AK13" i="6" l="1"/>
  <c r="AK9" i="6"/>
  <c r="AK10" i="6"/>
  <c r="AH27" i="6"/>
  <c r="AH28" i="6" s="1"/>
  <c r="AK18" i="6"/>
  <c r="AK11" i="6"/>
  <c r="AK12" i="6"/>
  <c r="AJ27" i="6"/>
  <c r="AJ28" i="6" s="1"/>
  <c r="AK16" i="6"/>
  <c r="AK15" i="6"/>
  <c r="AK17" i="6"/>
  <c r="AK14" i="6"/>
  <c r="AK21" i="6"/>
  <c r="AK19" i="6"/>
  <c r="AD27" i="6"/>
  <c r="AD28" i="6" s="1"/>
  <c r="AE27" i="6"/>
  <c r="AE28" i="6" s="1"/>
  <c r="AK20" i="6"/>
  <c r="U23" i="6"/>
  <c r="U27" i="6"/>
  <c r="AB27" i="6"/>
  <c r="AB28" i="6" s="1"/>
  <c r="AK7" i="6"/>
  <c r="AC27" i="6"/>
  <c r="AC28" i="6" s="1"/>
  <c r="U28" i="6" l="1"/>
  <c r="D8" i="5" l="1"/>
  <c r="D9" i="5"/>
  <c r="D10" i="5"/>
  <c r="D11" i="5"/>
  <c r="M45" i="5" s="1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E31" i="5"/>
  <c r="F31" i="5"/>
  <c r="G31" i="5"/>
  <c r="H31" i="5"/>
  <c r="I31" i="5"/>
  <c r="J31" i="5"/>
  <c r="K31" i="5"/>
  <c r="L31" i="5"/>
  <c r="M31" i="5"/>
  <c r="N31" i="5"/>
  <c r="O31" i="5"/>
  <c r="P31" i="5"/>
  <c r="G39" i="5"/>
  <c r="M34" i="5" l="1"/>
  <c r="E39" i="5"/>
  <c r="F39" i="5"/>
  <c r="K45" i="5"/>
  <c r="F42" i="5"/>
  <c r="O37" i="5"/>
  <c r="N46" i="5"/>
  <c r="P40" i="5"/>
  <c r="K43" i="5"/>
  <c r="G43" i="5"/>
  <c r="M40" i="5"/>
  <c r="L45" i="5"/>
  <c r="P37" i="5"/>
  <c r="M46" i="5"/>
  <c r="F46" i="5"/>
  <c r="N40" i="5"/>
  <c r="O47" i="5"/>
  <c r="E43" i="5"/>
  <c r="G47" i="5"/>
  <c r="F38" i="5"/>
  <c r="F47" i="5"/>
  <c r="M44" i="5"/>
  <c r="E38" i="5"/>
  <c r="E47" i="5"/>
  <c r="L44" i="5"/>
  <c r="J36" i="5"/>
  <c r="J48" i="5"/>
  <c r="J44" i="5"/>
  <c r="P41" i="5"/>
  <c r="O34" i="5"/>
  <c r="G44" i="5"/>
  <c r="O41" i="5"/>
  <c r="N34" i="5"/>
  <c r="O46" i="5"/>
  <c r="E42" i="5"/>
  <c r="O40" i="5"/>
  <c r="E46" i="5"/>
  <c r="P47" i="5"/>
  <c r="F43" i="5"/>
  <c r="G40" i="5"/>
  <c r="J47" i="5"/>
  <c r="O48" i="5"/>
  <c r="K44" i="5"/>
  <c r="G48" i="5"/>
  <c r="F48" i="5"/>
  <c r="E48" i="5"/>
  <c r="F44" i="5"/>
  <c r="N45" i="5"/>
  <c r="N39" i="5"/>
  <c r="L34" i="5"/>
  <c r="I36" i="5"/>
  <c r="N37" i="5"/>
  <c r="P38" i="5"/>
  <c r="P36" i="5"/>
  <c r="O36" i="5"/>
  <c r="N36" i="5"/>
  <c r="L35" i="5"/>
  <c r="P48" i="5"/>
  <c r="M36" i="5"/>
  <c r="N48" i="5"/>
  <c r="N47" i="5"/>
  <c r="L46" i="5"/>
  <c r="G45" i="5"/>
  <c r="E44" i="5"/>
  <c r="O38" i="5"/>
  <c r="J37" i="5"/>
  <c r="E36" i="5"/>
  <c r="M48" i="5"/>
  <c r="M47" i="5"/>
  <c r="K46" i="5"/>
  <c r="F45" i="5"/>
  <c r="N38" i="5"/>
  <c r="F37" i="5"/>
  <c r="L48" i="5"/>
  <c r="L47" i="5"/>
  <c r="J46" i="5"/>
  <c r="E45" i="5"/>
  <c r="P39" i="5"/>
  <c r="M38" i="5"/>
  <c r="E37" i="5"/>
  <c r="K48" i="5"/>
  <c r="K47" i="5"/>
  <c r="G46" i="5"/>
  <c r="O39" i="5"/>
  <c r="G38" i="5"/>
  <c r="P42" i="5"/>
  <c r="N41" i="5"/>
  <c r="F40" i="5"/>
  <c r="K34" i="5"/>
  <c r="G34" i="5"/>
  <c r="H35" i="5"/>
  <c r="P34" i="5"/>
  <c r="I35" i="5"/>
  <c r="K37" i="5"/>
  <c r="H39" i="5"/>
  <c r="H41" i="5"/>
  <c r="H43" i="5"/>
  <c r="H45" i="5"/>
  <c r="H47" i="5"/>
  <c r="J35" i="5"/>
  <c r="L37" i="5"/>
  <c r="L39" i="5"/>
  <c r="I41" i="5"/>
  <c r="I43" i="5"/>
  <c r="I45" i="5"/>
  <c r="I47" i="5"/>
  <c r="K35" i="5"/>
  <c r="M37" i="5"/>
  <c r="M39" i="5"/>
  <c r="J41" i="5"/>
  <c r="J43" i="5"/>
  <c r="J45" i="5"/>
  <c r="K36" i="5"/>
  <c r="K38" i="5"/>
  <c r="H40" i="5"/>
  <c r="H42" i="5"/>
  <c r="H44" i="5"/>
  <c r="H46" i="5"/>
  <c r="H48" i="5"/>
  <c r="L36" i="5"/>
  <c r="L38" i="5"/>
  <c r="I40" i="5"/>
  <c r="I42" i="5"/>
  <c r="I44" i="5"/>
  <c r="I46" i="5"/>
  <c r="I48" i="5"/>
  <c r="O42" i="5"/>
  <c r="G41" i="5"/>
  <c r="E40" i="5"/>
  <c r="P35" i="5"/>
  <c r="J34" i="5"/>
  <c r="K42" i="5"/>
  <c r="F41" i="5"/>
  <c r="O35" i="5"/>
  <c r="I34" i="5"/>
  <c r="P43" i="5"/>
  <c r="J42" i="5"/>
  <c r="E41" i="5"/>
  <c r="N35" i="5"/>
  <c r="H34" i="5"/>
  <c r="L43" i="5"/>
  <c r="G42" i="5"/>
  <c r="M35" i="5"/>
  <c r="P44" i="5"/>
  <c r="N42" i="5"/>
  <c r="M41" i="5"/>
  <c r="J38" i="5"/>
  <c r="H36" i="5"/>
  <c r="F34" i="5"/>
  <c r="P45" i="5"/>
  <c r="O44" i="5"/>
  <c r="N43" i="5"/>
  <c r="M42" i="5"/>
  <c r="L41" i="5"/>
  <c r="K40" i="5"/>
  <c r="J39" i="5"/>
  <c r="I38" i="5"/>
  <c r="H37" i="5"/>
  <c r="G36" i="5"/>
  <c r="F35" i="5"/>
  <c r="O43" i="5"/>
  <c r="L40" i="5"/>
  <c r="K39" i="5"/>
  <c r="I37" i="5"/>
  <c r="G35" i="5"/>
  <c r="P46" i="5"/>
  <c r="O45" i="5"/>
  <c r="N44" i="5"/>
  <c r="M43" i="5"/>
  <c r="L42" i="5"/>
  <c r="K41" i="5"/>
  <c r="J40" i="5"/>
  <c r="I39" i="5"/>
  <c r="H38" i="5"/>
  <c r="G37" i="5"/>
  <c r="F36" i="5"/>
  <c r="E35" i="5"/>
  <c r="M50" i="5" l="1"/>
  <c r="M51" i="5" s="1"/>
  <c r="G50" i="5"/>
  <c r="K50" i="5"/>
  <c r="K51" i="5" s="1"/>
  <c r="J50" i="5"/>
  <c r="J51" i="5" s="1"/>
  <c r="O50" i="5"/>
  <c r="O51" i="5" s="1"/>
  <c r="I50" i="5"/>
  <c r="I51" i="5" s="1"/>
  <c r="G51" i="5"/>
  <c r="H50" i="5"/>
  <c r="H51" i="5" s="1"/>
  <c r="L50" i="5"/>
  <c r="L51" i="5" s="1"/>
  <c r="E50" i="5"/>
  <c r="P50" i="5"/>
  <c r="P51" i="5" s="1"/>
  <c r="F50" i="5"/>
  <c r="F51" i="5" s="1"/>
  <c r="N50" i="5"/>
  <c r="N51" i="5" s="1"/>
  <c r="E51" i="5" l="1"/>
  <c r="C24" i="6"/>
</calcChain>
</file>

<file path=xl/sharedStrings.xml><?xml version="1.0" encoding="utf-8"?>
<sst xmlns="http://schemas.openxmlformats.org/spreadsheetml/2006/main" count="162" uniqueCount="117">
  <si>
    <t>Cost Center</t>
  </si>
  <si>
    <t>Company</t>
  </si>
  <si>
    <t>8001</t>
  </si>
  <si>
    <t>8010</t>
  </si>
  <si>
    <t>8040</t>
  </si>
  <si>
    <t>8050</t>
  </si>
  <si>
    <t>8051</t>
  </si>
  <si>
    <t>8052</t>
  </si>
  <si>
    <t>8053</t>
  </si>
  <si>
    <t>8054</t>
  </si>
  <si>
    <t>8058</t>
  </si>
  <si>
    <t>8059</t>
  </si>
  <si>
    <t>8060</t>
  </si>
  <si>
    <t>8081</t>
  </si>
  <si>
    <t>8082</t>
  </si>
  <si>
    <t>8120</t>
  </si>
  <si>
    <t>8580</t>
  </si>
  <si>
    <t>View</t>
  </si>
  <si>
    <t>Type</t>
  </si>
  <si>
    <t>Operating Revenue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</si>
  <si>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</si>
  <si>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</si>
  <si>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</si>
  <si>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</si>
  <si>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</si>
  <si>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</si>
  <si>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</si>
  <si>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</si>
  <si>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</si>
  <si>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</si>
  <si>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</si>
  <si>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</si>
  <si>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Natural gas field line purchas - Gas Purchases 8010-04751</t>
  </si>
  <si>
    <t>Natural gas city gate purchase - Cashouts 8040-04740</t>
  </si>
  <si>
    <t>Natural gas city gate purchase - Gas Purchases 8040-04751</t>
  </si>
  <si>
    <t>Natural gas city gate purchase - Capacity Release 8040-04774</t>
  </si>
  <si>
    <t>Other purchases - Reimbursement for Gas Loss 8050-04800</t>
  </si>
  <si>
    <t>Exchange gas - Imbalances 8060-04776</t>
  </si>
  <si>
    <t>Gas withdrawn from storage-Deb - Storage Injection/Withdrawal 8081-04756</t>
  </si>
  <si>
    <t>Gas delivered to storage-Credi - Storage Injection/Withdrawal 8082-04756</t>
  </si>
  <si>
    <t>Gas used for other utility ope - Company Used Gas 8120-04801</t>
  </si>
  <si>
    <t>Gas used for other utility ope - PGA Recoverable Company Used Gas 8120-04802</t>
  </si>
  <si>
    <t>Transmission and compression o - Commodity-Transportation 8580-04772</t>
  </si>
  <si>
    <t>Transmission and compression o - Demand Charges-Transportation 8580-04771</t>
  </si>
  <si>
    <t>Transmission and compression o - Demand-Storage 8580-04773</t>
  </si>
  <si>
    <t>PGA Offset to Unrecovered Gas  - PGA Recoveries 8059-04775</t>
  </si>
  <si>
    <t>PGA for Residential - PGA Recoveries 8051-04775</t>
  </si>
  <si>
    <t>PGA for Commercial - PGA Recoveries 8052-04775</t>
  </si>
  <si>
    <t>PGA for Industrial - PGA Recoveries 8053-04775</t>
  </si>
  <si>
    <t>PGA for Public Authorities - PGA Recoveries 8054-04775</t>
  </si>
  <si>
    <t>Unbilled PGA Cost - Unbilled PGA-Res 8058-04819</t>
  </si>
  <si>
    <t>Unbilled PGA Cost - Unbilled PGA-Comm 8058-04820</t>
  </si>
  <si>
    <t>Unbilled PGA Cost - Unbilled PGA-Ind 8058-04821</t>
  </si>
  <si>
    <t>Unbilled PGA Cost - Unbilled PGA-PA 8058-04822</t>
  </si>
  <si>
    <t>Purchased Gas Cost</t>
  </si>
  <si>
    <t>FERC</t>
  </si>
  <si>
    <t>A8010-04751</t>
  </si>
  <si>
    <t>A8040-04740</t>
  </si>
  <si>
    <t>A8040-04751</t>
  </si>
  <si>
    <t>A8040-04774</t>
  </si>
  <si>
    <t>A8050-04800</t>
  </si>
  <si>
    <t>A8060-04776</t>
  </si>
  <si>
    <t>A8081-04756</t>
  </si>
  <si>
    <t>A8082-04756</t>
  </si>
  <si>
    <t>A8120-04801</t>
  </si>
  <si>
    <t>A8120-04802</t>
  </si>
  <si>
    <t>A8580-04772</t>
  </si>
  <si>
    <t>A8580-04771</t>
  </si>
  <si>
    <t>A8580-04773</t>
  </si>
  <si>
    <t>A8059-04775</t>
  </si>
  <si>
    <t>A8051-04775</t>
  </si>
  <si>
    <t>A8052-04775</t>
  </si>
  <si>
    <t>A8053-04775</t>
  </si>
  <si>
    <t>A8054-04775</t>
  </si>
  <si>
    <t>A8058-04819</t>
  </si>
  <si>
    <t>A8058-04820</t>
  </si>
  <si>
    <t>A8058-04821</t>
  </si>
  <si>
    <t>A8058-04822</t>
  </si>
  <si>
    <t>Fiscal 2023</t>
  </si>
  <si>
    <t>Fiscal 2024</t>
  </si>
  <si>
    <t>Kentucky Division - 009REG</t>
  </si>
  <si>
    <t>ATMOS ENERGY CORP., KENTUCKY/MID STATES DIVISION</t>
  </si>
  <si>
    <t>KENTUCKY JURISDICTION</t>
  </si>
  <si>
    <t>Base Year</t>
  </si>
  <si>
    <t>Test Year</t>
  </si>
  <si>
    <t>GAS COST BY FERC ACCOUNT</t>
  </si>
  <si>
    <t>Actuals ==&gt;</t>
  </si>
  <si>
    <t>Base Period</t>
  </si>
  <si>
    <t>Forecast ==&gt;</t>
  </si>
  <si>
    <t>&lt;== Forecast</t>
  </si>
  <si>
    <t>Projection</t>
  </si>
  <si>
    <t>Actual</t>
  </si>
  <si>
    <t>Forcasted</t>
  </si>
  <si>
    <t>12- months</t>
  </si>
  <si>
    <t>Acct</t>
  </si>
  <si>
    <t>Description</t>
  </si>
  <si>
    <t>Total</t>
  </si>
  <si>
    <t>.</t>
  </si>
  <si>
    <t>Intercompany Gas Well-head Purchases</t>
  </si>
  <si>
    <t>Natural gas field line purchases</t>
  </si>
  <si>
    <t>Natural Gas City Gate Purchases</t>
  </si>
  <si>
    <t>PGA for Commercial</t>
  </si>
  <si>
    <t>PGA for Industrial</t>
  </si>
  <si>
    <t>PGA for Public Authority</t>
  </si>
  <si>
    <t>Unbilled PGA Costs</t>
  </si>
  <si>
    <t>PGA Offset to Unrecovered Gas Cost</t>
  </si>
  <si>
    <t>Exchange Gas</t>
  </si>
  <si>
    <t>Gas Withdrawn From Storage - Debit</t>
  </si>
  <si>
    <t>Gas Delivered to Storage</t>
  </si>
  <si>
    <t>Gas Used for Other Utility Operations</t>
  </si>
  <si>
    <t>Transmission and compression of gas by others</t>
  </si>
  <si>
    <t>Total Purchased Gas Cost</t>
  </si>
  <si>
    <t>Data Sources:</t>
  </si>
  <si>
    <t>Worksheet "Div 9 gas cost" (Smart View data query)</t>
  </si>
  <si>
    <t>KY Revenue  Billing Unit Forecast TYE 12.31.2022.xlsx</t>
  </si>
  <si>
    <t xml:space="preserve">PGA for Residential </t>
  </si>
  <si>
    <t>Other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</si>
</sst>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General;;"/>
    <numFmt numFmtId="167" formatCode="[$-409]mmm\-yy;@"/>
    <numFmt numFmtId="168" formatCode="000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8"/>
      <color indexed="62"/>
      <name val="Arial"/>
      <family val="2"/>
    </font>
    <font>
      <sz val="12"/>
      <color indexed="62"/>
      <name val="Arial"/>
      <family val="2"/>
    </font>
    <font>
      <sz val="10"/>
      <color indexed="18"/>
      <name val="Arial"/>
      <family val="2"/>
    </font>
    <font>
      <sz val="12"/>
      <name val="Tms Rmn"/>
    </font>
    <font>
      <sz val="9"/>
      <name val="Times New Roman"/>
      <family val="1"/>
    </font>
    <font>
      <b/>
      <sz val="11"/>
      <color indexed="12"/>
      <name val="Arial"/>
      <family val="2"/>
    </font>
    <font>
      <sz val="11"/>
      <color indexed="12"/>
      <name val="Book Antiqua"/>
      <family val="1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8"/>
      <name val="Palatino"/>
    </font>
    <font>
      <sz val="10"/>
      <color indexed="12"/>
      <name val="Arial"/>
      <family val="2"/>
    </font>
    <font>
      <b/>
      <sz val="12"/>
      <name val="Tms Rmn"/>
    </font>
    <font>
      <b/>
      <sz val="22"/>
      <color indexed="16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6"/>
      <color indexed="16"/>
      <name val="Arial"/>
      <family val="2"/>
    </font>
    <font>
      <sz val="12"/>
      <color indexed="13"/>
      <name val="Tms Rmn"/>
    </font>
    <font>
      <b/>
      <sz val="18"/>
      <name val="Palatino"/>
    </font>
    <font>
      <sz val="8"/>
      <color indexed="12"/>
      <name val="Arial"/>
      <family val="2"/>
    </font>
    <font>
      <sz val="12"/>
      <name val="新細明體"/>
      <family val="1"/>
      <charset val="136"/>
    </font>
    <font>
      <sz val="10"/>
      <color rgb="FF0000FF"/>
      <name val="Arial"/>
      <family val="2"/>
    </font>
    <font>
      <sz val="12"/>
      <name val="Helvetica-Narrow"/>
    </font>
    <font>
      <sz val="12"/>
      <color rgb="FF7030A0"/>
      <name val="Helvetica-Narrow"/>
      <family val="2"/>
    </font>
    <font>
      <sz val="12"/>
      <color rgb="FF0000FF"/>
      <name val="Helvetica-Narrow"/>
    </font>
    <font>
      <sz val="12"/>
      <name val="Helvetica-Narrow"/>
      <family val="2"/>
    </font>
    <font>
      <sz val="12"/>
      <color rgb="FF0000FF"/>
      <name val="Helvetica-Narrow"/>
      <family val="2"/>
    </font>
    <font>
      <sz val="12"/>
      <color rgb="FF008000"/>
      <name val="Helvetica-Narrow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3" fillId="3" borderId="1">
      <alignment horizontal="center" vertical="center"/>
    </xf>
    <xf numFmtId="3" fontId="6" fillId="4" borderId="0" applyBorder="0">
      <alignment horizontal="right"/>
      <protection locked="0"/>
    </xf>
    <xf numFmtId="0" fontId="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>
      <alignment horizontal="left" vertical="center" indent="1"/>
    </xf>
    <xf numFmtId="8" fontId="10" fillId="0" borderId="2">
      <protection locked="0"/>
    </xf>
    <xf numFmtId="0" fontId="7" fillId="0" borderId="0"/>
    <xf numFmtId="0" fontId="7" fillId="0" borderId="3"/>
    <xf numFmtId="6" fontId="11" fillId="0" borderId="0">
      <protection locked="0"/>
    </xf>
    <xf numFmtId="0" fontId="12" fillId="0" borderId="0" applyNumberFormat="0">
      <protection locked="0"/>
    </xf>
    <xf numFmtId="165" fontId="3" fillId="5" borderId="0" applyFill="0" applyBorder="0" applyProtection="0"/>
    <xf numFmtId="0" fontId="2" fillId="0" borderId="0">
      <protection locked="0"/>
    </xf>
    <xf numFmtId="38" fontId="12" fillId="6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15" fillId="0" borderId="0">
      <alignment horizontal="center"/>
    </xf>
    <xf numFmtId="0" fontId="2" fillId="0" borderId="0">
      <protection locked="0"/>
    </xf>
    <xf numFmtId="0" fontId="2" fillId="0" borderId="0">
      <protection locked="0"/>
    </xf>
    <xf numFmtId="0" fontId="16" fillId="0" borderId="6" applyNumberFormat="0" applyFill="0" applyAlignment="0" applyProtection="0"/>
    <xf numFmtId="10" fontId="12" fillId="7" borderId="7" applyNumberFormat="0" applyBorder="0" applyAlignment="0" applyProtection="0"/>
    <xf numFmtId="0" fontId="17" fillId="8" borderId="3"/>
    <xf numFmtId="0" fontId="18" fillId="0" borderId="0" applyNumberFormat="0">
      <alignment horizontal="left"/>
    </xf>
    <xf numFmtId="37" fontId="19" fillId="0" borderId="0"/>
    <xf numFmtId="3" fontId="12" fillId="6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43" fontId="5" fillId="0" borderId="0"/>
    <xf numFmtId="4" fontId="20" fillId="9" borderId="0">
      <alignment horizontal="right"/>
    </xf>
    <xf numFmtId="0" fontId="21" fillId="9" borderId="0">
      <alignment horizontal="right"/>
    </xf>
    <xf numFmtId="0" fontId="22" fillId="9" borderId="8"/>
    <xf numFmtId="0" fontId="22" fillId="0" borderId="0" applyBorder="0">
      <alignment horizontal="centerContinuous"/>
    </xf>
    <xf numFmtId="0" fontId="23" fillId="0" borderId="0" applyBorder="0">
      <alignment horizontal="centerContinuous"/>
    </xf>
    <xf numFmtId="10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0" fontId="7" fillId="0" borderId="0"/>
    <xf numFmtId="0" fontId="25" fillId="0" borderId="0" applyNumberFormat="0">
      <alignment horizontal="left"/>
    </xf>
    <xf numFmtId="0" fontId="7" fillId="0" borderId="3"/>
    <xf numFmtId="0" fontId="26" fillId="10" borderId="0"/>
    <xf numFmtId="166" fontId="27" fillId="0" borderId="0">
      <alignment horizontal="center"/>
    </xf>
    <xf numFmtId="0" fontId="17" fillId="0" borderId="9"/>
    <xf numFmtId="0" fontId="17" fillId="0" borderId="3"/>
    <xf numFmtId="37" fontId="12" fillId="11" borderId="0" applyNumberFormat="0" applyBorder="0" applyAlignment="0" applyProtection="0"/>
    <xf numFmtId="37" fontId="12" fillId="0" borderId="0"/>
    <xf numFmtId="3" fontId="28" fillId="0" borderId="6" applyProtection="0"/>
    <xf numFmtId="0" fontId="29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2" quotePrefix="1"/>
    <xf numFmtId="0" fontId="2" fillId="0" borderId="0" xfId="2"/>
    <xf numFmtId="43" fontId="2" fillId="0" borderId="0" xfId="1" quotePrefix="1" applyFont="1"/>
    <xf numFmtId="0" fontId="4" fillId="0" borderId="0" xfId="2" applyFont="1"/>
    <xf numFmtId="0" fontId="3" fillId="0" borderId="0" xfId="2" quotePrefix="1" applyFont="1"/>
    <xf numFmtId="43" fontId="2" fillId="0" borderId="0" xfId="1" quotePrefix="1" applyFont="1" applyAlignment="1">
      <alignment horizontal="center"/>
    </xf>
    <xf numFmtId="0" fontId="2" fillId="0" borderId="0" xfId="2" quotePrefix="1" applyAlignment="1">
      <alignment horizontal="center"/>
    </xf>
    <xf numFmtId="164" fontId="1" fillId="0" borderId="10" xfId="1" applyNumberFormat="1" applyFont="1" applyFill="1" applyBorder="1" applyProtection="1">
      <protection locked="0"/>
    </xf>
    <xf numFmtId="164" fontId="2" fillId="0" borderId="0" xfId="1" applyNumberFormat="1"/>
    <xf numFmtId="164" fontId="2" fillId="0" borderId="0" xfId="2" applyNumberFormat="1"/>
    <xf numFmtId="41" fontId="2" fillId="0" borderId="0" xfId="2" applyNumberFormat="1"/>
    <xf numFmtId="0" fontId="2" fillId="0" borderId="0" xfId="2" applyAlignment="1">
      <alignment horizontal="center"/>
    </xf>
    <xf numFmtId="0" fontId="3" fillId="2" borderId="0" xfId="2" quotePrefix="1" applyFont="1" applyFill="1" applyAlignment="1">
      <alignment horizontal="center"/>
    </xf>
    <xf numFmtId="0" fontId="2" fillId="2" borderId="0" xfId="2" quotePrefix="1" applyFill="1" applyAlignment="1">
      <alignment horizontal="center"/>
    </xf>
    <xf numFmtId="0" fontId="2" fillId="0" borderId="0" xfId="2" applyProtection="1">
      <protection locked="0"/>
    </xf>
    <xf numFmtId="37" fontId="3" fillId="0" borderId="0" xfId="2" applyNumberFormat="1" applyFont="1" applyAlignment="1" applyProtection="1">
      <alignment horizontal="center"/>
      <protection locked="0"/>
    </xf>
    <xf numFmtId="37" fontId="2" fillId="0" borderId="0" xfId="2" applyNumberFormat="1" applyProtection="1">
      <protection locked="0"/>
    </xf>
    <xf numFmtId="0" fontId="3" fillId="0" borderId="0" xfId="2" applyFont="1" applyAlignment="1" applyProtection="1">
      <alignment horizontal="center"/>
      <protection locked="0"/>
    </xf>
    <xf numFmtId="37" fontId="3" fillId="13" borderId="0" xfId="2" applyNumberFormat="1" applyFont="1" applyFill="1" applyProtection="1">
      <protection locked="0"/>
    </xf>
    <xf numFmtId="37" fontId="2" fillId="13" borderId="0" xfId="2" applyNumberFormat="1" applyFill="1" applyProtection="1">
      <protection locked="0"/>
    </xf>
    <xf numFmtId="37" fontId="3" fillId="14" borderId="0" xfId="2" applyNumberFormat="1" applyFont="1" applyFill="1" applyProtection="1">
      <protection locked="0"/>
    </xf>
    <xf numFmtId="37" fontId="2" fillId="14" borderId="0" xfId="2" applyNumberFormat="1" applyFill="1" applyProtection="1">
      <protection locked="0"/>
    </xf>
    <xf numFmtId="0" fontId="3" fillId="12" borderId="0" xfId="2" applyFont="1" applyFill="1" applyAlignment="1" applyProtection="1">
      <alignment horizontal="center"/>
      <protection locked="0"/>
    </xf>
    <xf numFmtId="37" fontId="3" fillId="14" borderId="0" xfId="2" applyNumberFormat="1" applyFont="1" applyFill="1" applyAlignment="1" applyProtection="1">
      <alignment horizontal="right"/>
      <protection locked="0"/>
    </xf>
    <xf numFmtId="0" fontId="3" fillId="15" borderId="0" xfId="2" applyFont="1" applyFill="1" applyProtection="1">
      <protection locked="0"/>
    </xf>
    <xf numFmtId="0" fontId="2" fillId="15" borderId="0" xfId="2" applyFill="1" applyProtection="1">
      <protection locked="0"/>
    </xf>
    <xf numFmtId="37" fontId="3" fillId="15" borderId="0" xfId="2" applyNumberFormat="1" applyFont="1" applyFill="1" applyAlignment="1" applyProtection="1">
      <alignment horizontal="right"/>
      <protection locked="0"/>
    </xf>
    <xf numFmtId="0" fontId="2" fillId="0" borderId="0" xfId="2" applyAlignment="1" applyProtection="1">
      <alignment horizontal="center"/>
      <protection locked="0"/>
    </xf>
    <xf numFmtId="0" fontId="2" fillId="12" borderId="0" xfId="2" applyFill="1" applyAlignment="1" applyProtection="1">
      <alignment horizontal="center"/>
      <protection locked="0"/>
    </xf>
    <xf numFmtId="0" fontId="2" fillId="0" borderId="13" xfId="2" applyBorder="1" applyProtection="1">
      <protection locked="0"/>
    </xf>
    <xf numFmtId="17" fontId="2" fillId="0" borderId="0" xfId="2" applyNumberFormat="1" applyAlignment="1" applyProtection="1">
      <alignment horizontal="center"/>
      <protection locked="0"/>
    </xf>
    <xf numFmtId="17" fontId="30" fillId="0" borderId="0" xfId="2" applyNumberFormat="1" applyFont="1" applyAlignment="1" applyProtection="1">
      <alignment horizontal="center"/>
      <protection locked="0"/>
    </xf>
    <xf numFmtId="167" fontId="2" fillId="12" borderId="13" xfId="2" applyNumberFormat="1" applyFill="1" applyBorder="1" applyAlignment="1" applyProtection="1">
      <alignment horizontal="center"/>
      <protection locked="0"/>
    </xf>
    <xf numFmtId="0" fontId="2" fillId="12" borderId="0" xfId="2" applyFill="1" applyProtection="1">
      <protection locked="0"/>
    </xf>
    <xf numFmtId="168" fontId="31" fillId="0" borderId="0" xfId="2" applyNumberFormat="1" applyFont="1" applyAlignment="1" applyProtection="1">
      <alignment horizontal="left"/>
      <protection locked="0"/>
    </xf>
    <xf numFmtId="0" fontId="31" fillId="0" borderId="0" xfId="2" applyFont="1" applyAlignment="1" applyProtection="1">
      <alignment horizontal="left"/>
      <protection locked="0"/>
    </xf>
    <xf numFmtId="164" fontId="32" fillId="0" borderId="0" xfId="1" applyNumberFormat="1" applyFont="1" applyAlignment="1" applyProtection="1">
      <alignment horizontal="left"/>
      <protection locked="0"/>
    </xf>
    <xf numFmtId="164" fontId="33" fillId="0" borderId="0" xfId="1" applyNumberFormat="1" applyFont="1" applyAlignment="1" applyProtection="1">
      <alignment horizontal="left"/>
      <protection locked="0"/>
    </xf>
    <xf numFmtId="164" fontId="33" fillId="12" borderId="0" xfId="1" applyNumberFormat="1" applyFont="1" applyFill="1" applyAlignment="1" applyProtection="1">
      <alignment horizontal="left"/>
      <protection locked="0"/>
    </xf>
    <xf numFmtId="0" fontId="34" fillId="0" borderId="0" xfId="2" applyFont="1" applyAlignment="1">
      <alignment horizontal="center"/>
    </xf>
    <xf numFmtId="168" fontId="34" fillId="0" borderId="0" xfId="2" applyNumberFormat="1" applyFont="1" applyAlignment="1" applyProtection="1">
      <alignment horizontal="left"/>
      <protection locked="0"/>
    </xf>
    <xf numFmtId="0" fontId="34" fillId="0" borderId="0" xfId="2" applyFont="1" applyAlignment="1" applyProtection="1">
      <alignment horizontal="left"/>
      <protection locked="0"/>
    </xf>
    <xf numFmtId="164" fontId="33" fillId="12" borderId="0" xfId="1" applyNumberFormat="1" applyFont="1" applyFill="1" applyBorder="1" applyAlignment="1" applyProtection="1">
      <alignment horizontal="left"/>
      <protection locked="0"/>
    </xf>
    <xf numFmtId="164" fontId="34" fillId="0" borderId="14" xfId="1" applyNumberFormat="1" applyFont="1" applyBorder="1" applyAlignment="1" applyProtection="1">
      <alignment horizontal="left"/>
      <protection locked="0"/>
    </xf>
    <xf numFmtId="164" fontId="31" fillId="0" borderId="14" xfId="1" applyNumberFormat="1" applyFont="1" applyBorder="1" applyAlignment="1" applyProtection="1">
      <alignment horizontal="left"/>
      <protection locked="0"/>
    </xf>
    <xf numFmtId="164" fontId="31" fillId="12" borderId="14" xfId="1" applyNumberFormat="1" applyFont="1" applyFill="1" applyBorder="1" applyAlignment="1" applyProtection="1">
      <alignment horizontal="left"/>
      <protection locked="0"/>
    </xf>
    <xf numFmtId="43" fontId="31" fillId="0" borderId="14" xfId="1" applyFont="1" applyBorder="1" applyAlignment="1" applyProtection="1">
      <alignment horizontal="left"/>
      <protection locked="0"/>
    </xf>
    <xf numFmtId="0" fontId="34" fillId="0" borderId="0" xfId="2" applyFont="1" applyAlignment="1" applyProtection="1">
      <alignment horizontal="left" indent="1"/>
      <protection locked="0"/>
    </xf>
    <xf numFmtId="164" fontId="35" fillId="0" borderId="0" xfId="2" applyNumberFormat="1" applyFont="1" applyAlignment="1" applyProtection="1">
      <alignment horizontal="left" indent="1"/>
      <protection locked="0"/>
    </xf>
    <xf numFmtId="0" fontId="37" fillId="0" borderId="0" xfId="2" applyFont="1" applyProtection="1">
      <protection locked="0"/>
    </xf>
    <xf numFmtId="164" fontId="39" fillId="0" borderId="0" xfId="2" applyNumberFormat="1" applyFont="1" applyAlignment="1" applyProtection="1">
      <alignment horizontal="center"/>
      <protection locked="0"/>
    </xf>
    <xf numFmtId="164" fontId="30" fillId="0" borderId="0" xfId="2" applyNumberFormat="1" applyFont="1" applyProtection="1">
      <protection locked="0"/>
    </xf>
    <xf numFmtId="0" fontId="30" fillId="0" borderId="0" xfId="2" applyFont="1" applyProtection="1">
      <protection locked="0"/>
    </xf>
    <xf numFmtId="17" fontId="3" fillId="0" borderId="0" xfId="2" applyNumberFormat="1" applyFont="1" applyAlignment="1" applyProtection="1">
      <alignment horizontal="center"/>
      <protection locked="0"/>
    </xf>
    <xf numFmtId="164" fontId="3" fillId="0" borderId="0" xfId="2" applyNumberFormat="1" applyFont="1" applyAlignment="1" applyProtection="1">
      <alignment horizontal="center"/>
      <protection locked="0"/>
    </xf>
    <xf numFmtId="0" fontId="40" fillId="0" borderId="0" xfId="2" applyFont="1" applyProtection="1">
      <protection locked="0"/>
    </xf>
    <xf numFmtId="41" fontId="2" fillId="0" borderId="0" xfId="2" applyNumberFormat="1" applyProtection="1">
      <protection locked="0"/>
    </xf>
    <xf numFmtId="164" fontId="36" fillId="0" borderId="0" xfId="2" applyNumberFormat="1" applyFont="1" applyAlignment="1" applyProtection="1">
      <alignment horizontal="left" indent="1"/>
      <protection locked="0"/>
    </xf>
    <xf numFmtId="0" fontId="38" fillId="0" borderId="0" xfId="2" applyFont="1" applyProtection="1">
      <protection locked="0"/>
    </xf>
    <xf numFmtId="164" fontId="30" fillId="0" borderId="0" xfId="2" applyNumberFormat="1" applyFont="1" applyAlignment="1" applyProtection="1">
      <alignment horizontal="center"/>
      <protection locked="0"/>
    </xf>
    <xf numFmtId="37" fontId="3" fillId="12" borderId="11" xfId="2" applyNumberFormat="1" applyFont="1" applyFill="1" applyBorder="1" applyAlignment="1" applyProtection="1">
      <alignment horizontal="center"/>
      <protection locked="0"/>
    </xf>
    <xf numFmtId="37" fontId="3" fillId="12" borderId="5" xfId="2" applyNumberFormat="1" applyFont="1" applyFill="1" applyBorder="1" applyAlignment="1" applyProtection="1">
      <alignment horizontal="center"/>
      <protection locked="0"/>
    </xf>
    <xf numFmtId="37" fontId="3" fillId="12" borderId="12" xfId="2" applyNumberFormat="1" applyFont="1" applyFill="1" applyBorder="1" applyAlignment="1" applyProtection="1">
      <alignment horizontal="center"/>
      <protection locked="0"/>
    </xf>
  </cellXfs>
  <cellStyles count="58">
    <cellStyle name="Actual Date" xfId="3" xr:uid="{00000000-0005-0000-0000-000000000000}"/>
    <cellStyle name="Affinity Input" xfId="4" xr:uid="{00000000-0005-0000-0000-000001000000}"/>
    <cellStyle name="Body" xfId="5" xr:uid="{00000000-0005-0000-0000-000002000000}"/>
    <cellStyle name="Comma" xfId="1" builtinId="3"/>
    <cellStyle name="Comma 2" xfId="6" xr:uid="{00000000-0005-0000-0000-000004000000}"/>
    <cellStyle name="Comma 3" xfId="7" xr:uid="{00000000-0005-0000-0000-000005000000}"/>
    <cellStyle name="ContentsHyperlink" xfId="8" xr:uid="{00000000-0005-0000-0000-000006000000}"/>
    <cellStyle name="Currency [2]" xfId="9" xr:uid="{00000000-0005-0000-0000-000007000000}"/>
    <cellStyle name="Custom - Style1" xfId="10" xr:uid="{00000000-0005-0000-0000-000008000000}"/>
    <cellStyle name="Data   - Style2" xfId="11" xr:uid="{00000000-0005-0000-0000-000009000000}"/>
    <cellStyle name="Date" xfId="12" xr:uid="{00000000-0005-0000-0000-00000A000000}"/>
    <cellStyle name="Edit" xfId="13" xr:uid="{00000000-0005-0000-0000-00000B000000}"/>
    <cellStyle name="Engine" xfId="14" xr:uid="{00000000-0005-0000-0000-00000C000000}"/>
    <cellStyle name="Fixed" xfId="15" xr:uid="{00000000-0005-0000-0000-00000D000000}"/>
    <cellStyle name="Grey" xfId="16" xr:uid="{00000000-0005-0000-0000-00000E000000}"/>
    <cellStyle name="HEADER" xfId="17" xr:uid="{00000000-0005-0000-0000-00000F000000}"/>
    <cellStyle name="Header1" xfId="18" xr:uid="{00000000-0005-0000-0000-000010000000}"/>
    <cellStyle name="Header2" xfId="19" xr:uid="{00000000-0005-0000-0000-000011000000}"/>
    <cellStyle name="heading" xfId="20" xr:uid="{00000000-0005-0000-0000-000012000000}"/>
    <cellStyle name="Heading1" xfId="21" xr:uid="{00000000-0005-0000-0000-000013000000}"/>
    <cellStyle name="Heading2" xfId="22" xr:uid="{00000000-0005-0000-0000-000014000000}"/>
    <cellStyle name="HIGHLIGHT" xfId="23" xr:uid="{00000000-0005-0000-0000-000015000000}"/>
    <cellStyle name="Input [yellow]" xfId="24" xr:uid="{00000000-0005-0000-0000-000016000000}"/>
    <cellStyle name="Labels - Style3" xfId="25" xr:uid="{00000000-0005-0000-0000-000017000000}"/>
    <cellStyle name="Large Page Heading" xfId="26" xr:uid="{00000000-0005-0000-0000-000018000000}"/>
    <cellStyle name="no dec" xfId="27" xr:uid="{00000000-0005-0000-0000-000019000000}"/>
    <cellStyle name="No Edit" xfId="28" xr:uid="{00000000-0005-0000-0000-00001A000000}"/>
    <cellStyle name="Normal" xfId="0" builtinId="0"/>
    <cellStyle name="Normal - Style1" xfId="29" xr:uid="{00000000-0005-0000-0000-00001C000000}"/>
    <cellStyle name="Normal - Style2" xfId="30" xr:uid="{00000000-0005-0000-0000-00001D000000}"/>
    <cellStyle name="Normal - Style3" xfId="31" xr:uid="{00000000-0005-0000-0000-00001E000000}"/>
    <cellStyle name="Normal - Style4" xfId="32" xr:uid="{00000000-0005-0000-0000-00001F000000}"/>
    <cellStyle name="Normal - Style5" xfId="33" xr:uid="{00000000-0005-0000-0000-000020000000}"/>
    <cellStyle name="Normal - Style6" xfId="34" xr:uid="{00000000-0005-0000-0000-000021000000}"/>
    <cellStyle name="Normal - Style7" xfId="35" xr:uid="{00000000-0005-0000-0000-000022000000}"/>
    <cellStyle name="Normal - Style8" xfId="36" xr:uid="{00000000-0005-0000-0000-000023000000}"/>
    <cellStyle name="Normal 2" xfId="2" xr:uid="{00000000-0005-0000-0000-000024000000}"/>
    <cellStyle name="Normal 3" xfId="37" xr:uid="{00000000-0005-0000-0000-000025000000}"/>
    <cellStyle name="nPlosion" xfId="38" xr:uid="{00000000-0005-0000-0000-000026000000}"/>
    <cellStyle name="Output Amounts" xfId="39" xr:uid="{00000000-0005-0000-0000-000027000000}"/>
    <cellStyle name="Output Column Headings" xfId="40" xr:uid="{00000000-0005-0000-0000-000028000000}"/>
    <cellStyle name="Output Line Items" xfId="41" xr:uid="{00000000-0005-0000-0000-000029000000}"/>
    <cellStyle name="Output Report Heading" xfId="42" xr:uid="{00000000-0005-0000-0000-00002A000000}"/>
    <cellStyle name="Output Report Title" xfId="43" xr:uid="{00000000-0005-0000-0000-00002B000000}"/>
    <cellStyle name="Percent [2]" xfId="44" xr:uid="{00000000-0005-0000-0000-00002C000000}"/>
    <cellStyle name="Percent 2" xfId="45" xr:uid="{00000000-0005-0000-0000-00002D000000}"/>
    <cellStyle name="PSChar" xfId="46" xr:uid="{00000000-0005-0000-0000-00002E000000}"/>
    <cellStyle name="Reset  - Style4" xfId="47" xr:uid="{00000000-0005-0000-0000-00002F000000}"/>
    <cellStyle name="Small Page Heading" xfId="48" xr:uid="{00000000-0005-0000-0000-000030000000}"/>
    <cellStyle name="Table  - Style5" xfId="49" xr:uid="{00000000-0005-0000-0000-000031000000}"/>
    <cellStyle name="Title  - Style6" xfId="50" xr:uid="{00000000-0005-0000-0000-000032000000}"/>
    <cellStyle name="title1" xfId="51" xr:uid="{00000000-0005-0000-0000-000033000000}"/>
    <cellStyle name="TotCol - Style7" xfId="52" xr:uid="{00000000-0005-0000-0000-000034000000}"/>
    <cellStyle name="TotRow - Style8" xfId="53" xr:uid="{00000000-0005-0000-0000-000035000000}"/>
    <cellStyle name="Unprot" xfId="54" xr:uid="{00000000-0005-0000-0000-000036000000}"/>
    <cellStyle name="Unprot$" xfId="55" xr:uid="{00000000-0005-0000-0000-000037000000}"/>
    <cellStyle name="Unprotect" xfId="56" xr:uid="{00000000-0005-0000-0000-000038000000}"/>
    <cellStyle name="一般_dept code" xfId="57" xr:uid="{00000000-0005-0000-0000-000039000000}"/>
  </cellStyles>
  <dxfs count="0"/>
  <tableStyles count="0" defaultTableStyle="TableStyleMedium2" defaultPivotStyle="PivotStyleLight16"/>
  <colors>
    <mruColors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MdSt-KY%20Rate%20Case\2024%20KY%20Rate%20Case\WIP%20-%20Model%20-%20Linked%20FiIing%20Copy%20with%20Relied%20Upons\Relied%20Upons\KY%20Revenue%20%20Billing%20Unit%20Forecast%20TYE%206.30.2024.xlsx" TargetMode="External"/><Relationship Id="rId1" Type="http://schemas.openxmlformats.org/officeDocument/2006/relationships/externalLinkPath" Target="KY%20Revenue%20%20Billing%20Unit%20Forecast%20TYE%206.3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Summary of Rates"/>
      <sheetName val="Summary of Revenue"/>
      <sheetName val="Summary of Stats"/>
      <sheetName val="Bill Frequency"/>
      <sheetName val="Test Year Revenue Present"/>
      <sheetName val="Contract &amp; Vol Adj"/>
      <sheetName val="WNA Summary"/>
      <sheetName val="WNA"/>
      <sheetName val="Test Year Monthly - (Pres)"/>
      <sheetName val="Test Year Revenue Proposed"/>
      <sheetName val="Test Year Monthly - (Prop)"/>
      <sheetName val="Rate Design"/>
      <sheetName val="Monthly Forecast"/>
      <sheetName val="TBS Adjustments"/>
      <sheetName val="Peak Day Estimate"/>
      <sheetName val="Other Revenue"/>
      <sheetName val="HDDs"/>
      <sheetName val="Gas Cost Worksheet"/>
      <sheetName val="CCS Extract"/>
      <sheetName val="KY Revenue  Billing Unit Foreca"/>
    </sheetNames>
    <sheetDataSet>
      <sheetData sheetId="0"/>
      <sheetData sheetId="1"/>
      <sheetData sheetId="2">
        <row r="11">
          <cell r="Q11">
            <v>3801156.1528409775</v>
          </cell>
        </row>
        <row r="25">
          <cell r="Q25">
            <v>1129287.7057436872</v>
          </cell>
          <cell r="R25">
            <v>1455295.2767813618</v>
          </cell>
          <cell r="S25">
            <v>1473037.2783011408</v>
          </cell>
          <cell r="T25">
            <v>2381591.9345197519</v>
          </cell>
          <cell r="U25">
            <v>5020342.9911030605</v>
          </cell>
          <cell r="V25">
            <v>8262032.1305326782</v>
          </cell>
          <cell r="W25">
            <v>10058758.094920952</v>
          </cell>
          <cell r="X25">
            <v>15181336.498621821</v>
          </cell>
          <cell r="Y25">
            <v>10675234.789721131</v>
          </cell>
          <cell r="AA25">
            <v>6982218.9628609549</v>
          </cell>
          <cell r="AB25">
            <v>4112629.6777597396</v>
          </cell>
          <cell r="AC25">
            <v>2020053.9170128419</v>
          </cell>
          <cell r="AD25">
            <v>1734260.1808545445</v>
          </cell>
          <cell r="AE25">
            <v>1895723.9966289767</v>
          </cell>
          <cell r="AF25">
            <v>1919919.1172605176</v>
          </cell>
          <cell r="AG25">
            <v>3099921.7521362798</v>
          </cell>
          <cell r="AH25">
            <v>8220794.5724572185</v>
          </cell>
          <cell r="AI25">
            <v>13532727.545907762</v>
          </cell>
          <cell r="AJ25">
            <v>16482301.918303896</v>
          </cell>
          <cell r="AK25">
            <v>16228082.105095781</v>
          </cell>
          <cell r="AL25">
            <v>11412264.325620897</v>
          </cell>
        </row>
      </sheetData>
      <sheetData sheetId="3">
        <row r="11">
          <cell r="O11">
            <v>160460.25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181C-E242-4EE6-9F4A-F0064973CA30}">
  <sheetPr>
    <tabColor rgb="FFFFFF00"/>
  </sheetPr>
  <dimension ref="A1:AL36"/>
  <sheetViews>
    <sheetView tabSelected="1" view="pageBreakPreview" zoomScale="80" zoomScaleNormal="80" zoomScaleSheetLayoutView="90" workbookViewId="0">
      <pane xSplit="2" ySplit="5" topLeftCell="G6" activePane="bottomRight" state="frozen"/>
      <selection pane="topRight" activeCell="D1" sqref="D1"/>
      <selection pane="bottomLeft" activeCell="A6" sqref="A6"/>
      <selection pane="bottomRight" activeCell="O23" sqref="O23"/>
    </sheetView>
  </sheetViews>
  <sheetFormatPr defaultColWidth="9.140625" defaultRowHeight="12.75"/>
  <cols>
    <col min="1" max="1" width="9.140625" style="16"/>
    <col min="2" max="2" width="61.5703125" style="16" bestFit="1" customWidth="1"/>
    <col min="3" max="3" width="16.28515625" style="16" customWidth="1"/>
    <col min="4" max="5" width="16" style="16" bestFit="1" customWidth="1"/>
    <col min="6" max="6" width="17.42578125" style="16" customWidth="1"/>
    <col min="7" max="7" width="16" style="16" bestFit="1" customWidth="1"/>
    <col min="8" max="9" width="17.7109375" style="16" customWidth="1"/>
    <col min="10" max="11" width="17.28515625" style="16" bestFit="1" customWidth="1"/>
    <col min="12" max="12" width="16.28515625" style="16" bestFit="1" customWidth="1"/>
    <col min="13" max="13" width="15.85546875" style="16" customWidth="1"/>
    <col min="14" max="14" width="17.28515625" style="16" customWidth="1"/>
    <col min="15" max="20" width="16" style="16" bestFit="1" customWidth="1"/>
    <col min="21" max="21" width="17.28515625" style="16" bestFit="1" customWidth="1"/>
    <col min="22" max="29" width="16" style="16" bestFit="1" customWidth="1"/>
    <col min="30" max="30" width="15.5703125" style="16" customWidth="1"/>
    <col min="31" max="32" width="16" style="16" bestFit="1" customWidth="1"/>
    <col min="33" max="36" width="15.5703125" style="16" customWidth="1"/>
    <col min="37" max="37" width="17.28515625" style="16" bestFit="1" customWidth="1"/>
    <col min="38" max="38" width="11.28515625" style="16" bestFit="1" customWidth="1"/>
    <col min="39" max="16384" width="9.140625" style="16"/>
  </cols>
  <sheetData>
    <row r="1" spans="1:38">
      <c r="A1" s="16" t="s">
        <v>81</v>
      </c>
    </row>
    <row r="2" spans="1:38">
      <c r="A2" s="16" t="s">
        <v>82</v>
      </c>
      <c r="I2" s="62" t="s">
        <v>83</v>
      </c>
      <c r="J2" s="63"/>
      <c r="K2" s="63"/>
      <c r="L2" s="63"/>
      <c r="M2" s="63"/>
      <c r="N2" s="63"/>
      <c r="O2" s="63"/>
      <c r="P2" s="63"/>
      <c r="Q2" s="63"/>
      <c r="R2" s="63"/>
      <c r="S2" s="63"/>
      <c r="T2" s="64"/>
      <c r="U2" s="17"/>
      <c r="V2" s="18"/>
      <c r="W2" s="18"/>
      <c r="X2" s="18"/>
      <c r="Y2" s="62" t="s">
        <v>84</v>
      </c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4"/>
      <c r="AK2" s="19"/>
      <c r="AL2" s="19"/>
    </row>
    <row r="3" spans="1:38">
      <c r="A3" s="16" t="s">
        <v>85</v>
      </c>
      <c r="C3" s="20" t="s">
        <v>86</v>
      </c>
      <c r="D3" s="21"/>
      <c r="E3" s="21"/>
      <c r="F3" s="21"/>
      <c r="G3" s="21"/>
      <c r="H3" s="21"/>
      <c r="I3" s="20" t="s">
        <v>86</v>
      </c>
      <c r="J3" s="21"/>
      <c r="K3" s="21"/>
      <c r="L3" s="21"/>
      <c r="M3" s="21"/>
      <c r="N3" s="21"/>
      <c r="O3" s="22"/>
      <c r="P3" s="23"/>
      <c r="Q3" s="23"/>
      <c r="R3" s="23"/>
      <c r="S3" s="23"/>
      <c r="T3" s="23"/>
      <c r="U3" s="24" t="s">
        <v>87</v>
      </c>
      <c r="V3" s="25"/>
      <c r="W3" s="25"/>
      <c r="X3" s="25"/>
      <c r="Y3" s="26" t="s">
        <v>88</v>
      </c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8" t="s">
        <v>89</v>
      </c>
      <c r="AK3" s="24" t="s">
        <v>90</v>
      </c>
    </row>
    <row r="4" spans="1:38">
      <c r="C4" s="29" t="s">
        <v>91</v>
      </c>
      <c r="D4" s="29" t="s">
        <v>91</v>
      </c>
      <c r="E4" s="29" t="s">
        <v>91</v>
      </c>
      <c r="F4" s="29" t="s">
        <v>91</v>
      </c>
      <c r="G4" s="29" t="s">
        <v>91</v>
      </c>
      <c r="H4" s="29" t="s">
        <v>91</v>
      </c>
      <c r="I4" s="29" t="s">
        <v>91</v>
      </c>
      <c r="J4" s="29" t="s">
        <v>91</v>
      </c>
      <c r="K4" s="29" t="s">
        <v>91</v>
      </c>
      <c r="L4" s="29" t="s">
        <v>91</v>
      </c>
      <c r="M4" s="29" t="s">
        <v>91</v>
      </c>
      <c r="N4" s="29" t="s">
        <v>91</v>
      </c>
      <c r="O4" s="29" t="s">
        <v>92</v>
      </c>
      <c r="P4" s="29" t="s">
        <v>92</v>
      </c>
      <c r="Q4" s="29" t="s">
        <v>92</v>
      </c>
      <c r="R4" s="29" t="s">
        <v>92</v>
      </c>
      <c r="S4" s="29" t="s">
        <v>92</v>
      </c>
      <c r="T4" s="29" t="s">
        <v>92</v>
      </c>
      <c r="U4" s="30" t="s">
        <v>93</v>
      </c>
      <c r="V4" s="29" t="s">
        <v>92</v>
      </c>
      <c r="W4" s="29" t="s">
        <v>92</v>
      </c>
      <c r="X4" s="29" t="s">
        <v>92</v>
      </c>
      <c r="Y4" s="29" t="s">
        <v>92</v>
      </c>
      <c r="Z4" s="29" t="s">
        <v>92</v>
      </c>
      <c r="AA4" s="29" t="s">
        <v>92</v>
      </c>
      <c r="AB4" s="29" t="s">
        <v>92</v>
      </c>
      <c r="AC4" s="29" t="s">
        <v>92</v>
      </c>
      <c r="AD4" s="29" t="s">
        <v>92</v>
      </c>
      <c r="AE4" s="29" t="s">
        <v>92</v>
      </c>
      <c r="AF4" s="29" t="s">
        <v>92</v>
      </c>
      <c r="AG4" s="29" t="s">
        <v>92</v>
      </c>
      <c r="AH4" s="29" t="s">
        <v>92</v>
      </c>
      <c r="AI4" s="29" t="s">
        <v>92</v>
      </c>
      <c r="AJ4" s="29" t="s">
        <v>92</v>
      </c>
      <c r="AK4" s="30" t="s">
        <v>93</v>
      </c>
    </row>
    <row r="5" spans="1:38">
      <c r="A5" s="31" t="s">
        <v>94</v>
      </c>
      <c r="B5" s="31" t="s">
        <v>95</v>
      </c>
      <c r="C5" s="32">
        <v>45138</v>
      </c>
      <c r="D5" s="33">
        <f>EOMONTH(C5,1)</f>
        <v>45169</v>
      </c>
      <c r="E5" s="33">
        <f t="shared" ref="E5:T5" si="0">EOMONTH(D5,1)</f>
        <v>45199</v>
      </c>
      <c r="F5" s="33">
        <f t="shared" si="0"/>
        <v>45230</v>
      </c>
      <c r="G5" s="33">
        <f t="shared" si="0"/>
        <v>45260</v>
      </c>
      <c r="H5" s="33">
        <f t="shared" si="0"/>
        <v>45291</v>
      </c>
      <c r="I5" s="33">
        <f t="shared" si="0"/>
        <v>45322</v>
      </c>
      <c r="J5" s="33">
        <f t="shared" si="0"/>
        <v>45351</v>
      </c>
      <c r="K5" s="33">
        <f t="shared" si="0"/>
        <v>45382</v>
      </c>
      <c r="L5" s="33">
        <f t="shared" si="0"/>
        <v>45412</v>
      </c>
      <c r="M5" s="33">
        <f t="shared" si="0"/>
        <v>45443</v>
      </c>
      <c r="N5" s="33">
        <f t="shared" si="0"/>
        <v>45473</v>
      </c>
      <c r="O5" s="33">
        <f t="shared" si="0"/>
        <v>45504</v>
      </c>
      <c r="P5" s="33">
        <f t="shared" si="0"/>
        <v>45535</v>
      </c>
      <c r="Q5" s="33">
        <f t="shared" si="0"/>
        <v>45565</v>
      </c>
      <c r="R5" s="33">
        <f>EOMONTH(Q5,1)</f>
        <v>45596</v>
      </c>
      <c r="S5" s="33">
        <f>EOMONTH(R5,1)</f>
        <v>45626</v>
      </c>
      <c r="T5" s="33">
        <f t="shared" si="0"/>
        <v>45657</v>
      </c>
      <c r="U5" s="34" t="s">
        <v>96</v>
      </c>
      <c r="V5" s="33">
        <f>EOMONTH(T5,1)</f>
        <v>45688</v>
      </c>
      <c r="W5" s="33">
        <f>EOMONTH(V5,1)</f>
        <v>45716</v>
      </c>
      <c r="X5" s="33">
        <f t="shared" ref="X5:AJ5" si="1">EOMONTH(W5,1)</f>
        <v>45747</v>
      </c>
      <c r="Y5" s="33">
        <f t="shared" si="1"/>
        <v>45777</v>
      </c>
      <c r="Z5" s="33">
        <f t="shared" si="1"/>
        <v>45808</v>
      </c>
      <c r="AA5" s="33">
        <f t="shared" si="1"/>
        <v>45838</v>
      </c>
      <c r="AB5" s="33">
        <f t="shared" si="1"/>
        <v>45869</v>
      </c>
      <c r="AC5" s="33">
        <f t="shared" si="1"/>
        <v>45900</v>
      </c>
      <c r="AD5" s="33">
        <f t="shared" si="1"/>
        <v>45930</v>
      </c>
      <c r="AE5" s="33">
        <f t="shared" si="1"/>
        <v>45961</v>
      </c>
      <c r="AF5" s="33">
        <f t="shared" si="1"/>
        <v>45991</v>
      </c>
      <c r="AG5" s="33">
        <f t="shared" si="1"/>
        <v>46022</v>
      </c>
      <c r="AH5" s="33">
        <f t="shared" si="1"/>
        <v>46053</v>
      </c>
      <c r="AI5" s="33">
        <f t="shared" si="1"/>
        <v>46081</v>
      </c>
      <c r="AJ5" s="33">
        <f t="shared" si="1"/>
        <v>46112</v>
      </c>
      <c r="AK5" s="34" t="s">
        <v>96</v>
      </c>
    </row>
    <row r="6" spans="1:38">
      <c r="C6" s="16" t="s">
        <v>97</v>
      </c>
      <c r="U6" s="35"/>
      <c r="AK6" s="35"/>
    </row>
    <row r="7" spans="1:38" ht="15">
      <c r="A7" s="36">
        <v>8001</v>
      </c>
      <c r="B7" s="37" t="s">
        <v>98</v>
      </c>
      <c r="C7" s="38">
        <f>+'Div 9 gas cost'!E34</f>
        <v>0</v>
      </c>
      <c r="D7" s="38">
        <f>+'Div 9 gas cost'!F34</f>
        <v>0</v>
      </c>
      <c r="E7" s="38">
        <f>+'Div 9 gas cost'!G34</f>
        <v>0</v>
      </c>
      <c r="F7" s="38">
        <f>+'Div 9 gas cost'!H34</f>
        <v>0</v>
      </c>
      <c r="G7" s="38">
        <f>+'Div 9 gas cost'!I34</f>
        <v>0</v>
      </c>
      <c r="H7" s="38">
        <f>+'Div 9 gas cost'!J34</f>
        <v>0</v>
      </c>
      <c r="I7" s="38">
        <f>+'Div 9 gas cost'!K34</f>
        <v>0</v>
      </c>
      <c r="J7" s="38">
        <f>+'Div 9 gas cost'!L34</f>
        <v>0</v>
      </c>
      <c r="K7" s="38">
        <f>+'Div 9 gas cost'!M34</f>
        <v>0</v>
      </c>
      <c r="L7" s="38">
        <f>+'Div 9 gas cost'!N34</f>
        <v>0</v>
      </c>
      <c r="M7" s="38">
        <f>+'Div 9 gas cost'!O34</f>
        <v>0</v>
      </c>
      <c r="N7" s="38">
        <f>+'Div 9 gas cost'!P34</f>
        <v>0</v>
      </c>
      <c r="O7" s="39">
        <f>(C7/C$23)*O$23</f>
        <v>0</v>
      </c>
      <c r="P7" s="39">
        <f t="shared" ref="O7:T21" si="2">(D7/D$23)*P$23</f>
        <v>0</v>
      </c>
      <c r="Q7" s="39">
        <f t="shared" si="2"/>
        <v>0</v>
      </c>
      <c r="R7" s="39">
        <f t="shared" si="2"/>
        <v>0</v>
      </c>
      <c r="S7" s="39">
        <f t="shared" si="2"/>
        <v>0</v>
      </c>
      <c r="T7" s="39">
        <f t="shared" si="2"/>
        <v>0</v>
      </c>
      <c r="U7" s="40">
        <f>SUM(I7:T7)</f>
        <v>0</v>
      </c>
      <c r="V7" s="39">
        <f t="shared" ref="V7:AG21" si="3">(I7/I$23)*V$23</f>
        <v>0</v>
      </c>
      <c r="W7" s="39">
        <f t="shared" si="3"/>
        <v>0</v>
      </c>
      <c r="X7" s="39">
        <f t="shared" si="3"/>
        <v>0</v>
      </c>
      <c r="Y7" s="39">
        <f t="shared" si="3"/>
        <v>0</v>
      </c>
      <c r="Z7" s="39">
        <f t="shared" si="3"/>
        <v>0</v>
      </c>
      <c r="AA7" s="39">
        <f t="shared" si="3"/>
        <v>0</v>
      </c>
      <c r="AB7" s="39">
        <f>(O7/O$23)*AB$23</f>
        <v>0</v>
      </c>
      <c r="AC7" s="39">
        <f t="shared" si="3"/>
        <v>0</v>
      </c>
      <c r="AD7" s="39">
        <f t="shared" si="3"/>
        <v>0</v>
      </c>
      <c r="AE7" s="39">
        <f t="shared" si="3"/>
        <v>0</v>
      </c>
      <c r="AF7" s="39">
        <f t="shared" si="3"/>
        <v>0</v>
      </c>
      <c r="AG7" s="39">
        <f t="shared" si="3"/>
        <v>0</v>
      </c>
      <c r="AH7" s="39">
        <f t="shared" ref="AH7:AJ21" si="4">(V7/V$23)*AH$23</f>
        <v>0</v>
      </c>
      <c r="AI7" s="39">
        <f t="shared" si="4"/>
        <v>0</v>
      </c>
      <c r="AJ7" s="39">
        <f t="shared" si="4"/>
        <v>0</v>
      </c>
      <c r="AK7" s="40">
        <f>SUM(Y7:AJ7)</f>
        <v>0</v>
      </c>
      <c r="AL7" s="41"/>
    </row>
    <row r="8" spans="1:38" ht="15">
      <c r="A8" s="42">
        <v>8010</v>
      </c>
      <c r="B8" s="37" t="s">
        <v>99</v>
      </c>
      <c r="C8" s="38">
        <f>+'Div 9 gas cost'!E35</f>
        <v>9513.76</v>
      </c>
      <c r="D8" s="38">
        <f>+'Div 9 gas cost'!F35</f>
        <v>14167.14</v>
      </c>
      <c r="E8" s="38">
        <f>+'Div 9 gas cost'!G35</f>
        <v>14598.17</v>
      </c>
      <c r="F8" s="38">
        <f>+'Div 9 gas cost'!H35</f>
        <v>11071.27</v>
      </c>
      <c r="G8" s="38">
        <f>+'Div 9 gas cost'!I35</f>
        <v>11280.78</v>
      </c>
      <c r="H8" s="38">
        <f>+'Div 9 gas cost'!J35</f>
        <v>4526.24</v>
      </c>
      <c r="I8" s="38">
        <f>+'Div 9 gas cost'!K35</f>
        <v>2335.77</v>
      </c>
      <c r="J8" s="38">
        <f>+'Div 9 gas cost'!L35</f>
        <v>422.93</v>
      </c>
      <c r="K8" s="38">
        <f>+'Div 9 gas cost'!M35</f>
        <v>389.78</v>
      </c>
      <c r="L8" s="38">
        <f>+'Div 9 gas cost'!N35</f>
        <v>881.28</v>
      </c>
      <c r="M8" s="38">
        <f>+'Div 9 gas cost'!O35</f>
        <v>3865.09</v>
      </c>
      <c r="N8" s="38">
        <f>+'Div 9 gas cost'!P35</f>
        <v>3421.18</v>
      </c>
      <c r="O8" s="39">
        <f>(C8/C$23)*O$23</f>
        <v>7415.4901453342427</v>
      </c>
      <c r="P8" s="39">
        <f t="shared" si="2"/>
        <v>19738.39060209948</v>
      </c>
      <c r="Q8" s="39">
        <f t="shared" si="2"/>
        <v>17271.35337471477</v>
      </c>
      <c r="R8" s="39">
        <f t="shared" si="2"/>
        <v>9910.7851781670088</v>
      </c>
      <c r="S8" s="39">
        <f t="shared" si="2"/>
        <v>8741.7883628506752</v>
      </c>
      <c r="T8" s="39">
        <f t="shared" si="2"/>
        <v>4239.3102084988541</v>
      </c>
      <c r="U8" s="40">
        <f>SUM(I8:T8)</f>
        <v>78633.147871665016</v>
      </c>
      <c r="V8" s="39">
        <f t="shared" si="3"/>
        <v>1691.5475795532921</v>
      </c>
      <c r="W8" s="39">
        <f t="shared" si="3"/>
        <v>760.46245144962859</v>
      </c>
      <c r="X8" s="39">
        <f t="shared" si="3"/>
        <v>766.2260259931486</v>
      </c>
      <c r="Y8" s="39">
        <f t="shared" si="3"/>
        <v>2392.2353989883945</v>
      </c>
      <c r="Z8" s="39">
        <f t="shared" si="3"/>
        <v>9695.5092340658739</v>
      </c>
      <c r="AA8" s="39">
        <f t="shared" si="3"/>
        <v>5356.248442850926</v>
      </c>
      <c r="AB8" s="39">
        <f t="shared" si="3"/>
        <v>11388.053916785808</v>
      </c>
      <c r="AC8" s="39">
        <f t="shared" si="3"/>
        <v>25711.99214086193</v>
      </c>
      <c r="AD8" s="39">
        <f t="shared" si="3"/>
        <v>22511.040293101021</v>
      </c>
      <c r="AE8" s="39">
        <f t="shared" si="3"/>
        <v>12900.051477855282</v>
      </c>
      <c r="AF8" s="39">
        <f t="shared" si="3"/>
        <v>14314.648711103817</v>
      </c>
      <c r="AG8" s="39">
        <f t="shared" si="3"/>
        <v>6943.7432737872487</v>
      </c>
      <c r="AH8" s="39">
        <f t="shared" si="4"/>
        <v>2771.7733792058793</v>
      </c>
      <c r="AI8" s="39">
        <f t="shared" si="4"/>
        <v>812.895959528155</v>
      </c>
      <c r="AJ8" s="39">
        <f t="shared" si="4"/>
        <v>819.12708376433841</v>
      </c>
      <c r="AK8" s="40">
        <f>SUM(Y8:AJ8)</f>
        <v>115617.31931189865</v>
      </c>
      <c r="AL8" s="41"/>
    </row>
    <row r="9" spans="1:38" ht="15">
      <c r="A9" s="42">
        <v>8040</v>
      </c>
      <c r="B9" s="43" t="s">
        <v>100</v>
      </c>
      <c r="C9" s="38">
        <f>+'Div 9 gas cost'!E36</f>
        <v>2867152.4599999995</v>
      </c>
      <c r="D9" s="38">
        <f>+'Div 9 gas cost'!F36</f>
        <v>3061926.6</v>
      </c>
      <c r="E9" s="38">
        <f>+'Div 9 gas cost'!G36</f>
        <v>3378081.1</v>
      </c>
      <c r="F9" s="38">
        <f>+'Div 9 gas cost'!H36</f>
        <v>3409745.93</v>
      </c>
      <c r="G9" s="38">
        <f>+'Div 9 gas cost'!I36</f>
        <v>4074640.5399999996</v>
      </c>
      <c r="H9" s="38">
        <f>+'Div 9 gas cost'!J36</f>
        <v>2381934.64</v>
      </c>
      <c r="I9" s="38">
        <f>+'Div 9 gas cost'!K36</f>
        <v>2946868.75</v>
      </c>
      <c r="J9" s="38">
        <f>+'Div 9 gas cost'!L36</f>
        <v>5393021.1799999997</v>
      </c>
      <c r="K9" s="38">
        <f>+'Div 9 gas cost'!M36</f>
        <v>690605.38</v>
      </c>
      <c r="L9" s="38">
        <f>+'Div 9 gas cost'!N36</f>
        <v>-1091427.83</v>
      </c>
      <c r="M9" s="38">
        <f>+'Div 9 gas cost'!O36</f>
        <v>2886911.81</v>
      </c>
      <c r="N9" s="38">
        <f>+'Div 9 gas cost'!P36</f>
        <v>2323452.7599999998</v>
      </c>
      <c r="O9" s="39">
        <f t="shared" si="2"/>
        <v>2234798.9451384968</v>
      </c>
      <c r="P9" s="39">
        <f t="shared" si="2"/>
        <v>4266034.1625591619</v>
      </c>
      <c r="Q9" s="39">
        <f>(E9/E$23)*Q$23</f>
        <v>3996667.5553542119</v>
      </c>
      <c r="R9" s="39">
        <f t="shared" si="2"/>
        <v>3052338.1169783846</v>
      </c>
      <c r="S9" s="39">
        <f t="shared" si="2"/>
        <v>3157551.6281118486</v>
      </c>
      <c r="T9" s="39">
        <f t="shared" si="2"/>
        <v>2230937.7839727988</v>
      </c>
      <c r="U9" s="40">
        <f>SUM(I9:T9)</f>
        <v>32087760.242114902</v>
      </c>
      <c r="V9" s="39">
        <f t="shared" si="3"/>
        <v>2134100.8324123244</v>
      </c>
      <c r="W9" s="39">
        <f t="shared" si="3"/>
        <v>9697089.6064657718</v>
      </c>
      <c r="X9" s="39">
        <f t="shared" si="3"/>
        <v>1357585.8582967015</v>
      </c>
      <c r="Y9" s="39">
        <f t="shared" si="3"/>
        <v>-2962681.8835864738</v>
      </c>
      <c r="Z9" s="39">
        <f t="shared" si="3"/>
        <v>7241766.7148213433</v>
      </c>
      <c r="AA9" s="39">
        <f t="shared" si="3"/>
        <v>3637630.9424782344</v>
      </c>
      <c r="AB9" s="39">
        <f t="shared" si="3"/>
        <v>3432006.5675532129</v>
      </c>
      <c r="AC9" s="39">
        <f t="shared" si="3"/>
        <v>5557101.3397973115</v>
      </c>
      <c r="AD9" s="39">
        <f t="shared" si="3"/>
        <v>5209154.2813560218</v>
      </c>
      <c r="AE9" s="39">
        <f t="shared" si="3"/>
        <v>3972976.7247486087</v>
      </c>
      <c r="AF9" s="39">
        <f t="shared" si="3"/>
        <v>5170480.0513902707</v>
      </c>
      <c r="AG9" s="39">
        <f t="shared" si="3"/>
        <v>3654146.1864816826</v>
      </c>
      <c r="AH9" s="39">
        <f t="shared" si="4"/>
        <v>3496942.0590484953</v>
      </c>
      <c r="AI9" s="39">
        <f t="shared" si="4"/>
        <v>10365699.115389695</v>
      </c>
      <c r="AJ9" s="39">
        <f t="shared" si="4"/>
        <v>1451315.0263003816</v>
      </c>
      <c r="AK9" s="40">
        <f t="shared" ref="AK9:AK23" si="5">SUM(Y9:AJ9)</f>
        <v>50226537.125778787</v>
      </c>
      <c r="AL9" s="41"/>
    </row>
    <row r="10" spans="1:38" ht="15">
      <c r="A10" s="36">
        <v>8050</v>
      </c>
      <c r="B10" s="37" t="s">
        <v>116</v>
      </c>
      <c r="C10" s="38">
        <f>+'Div 9 gas cost'!E37</f>
        <v>-1380.58</v>
      </c>
      <c r="D10" s="38">
        <f>+'Div 9 gas cost'!F37</f>
        <v>-1051.76</v>
      </c>
      <c r="E10" s="38">
        <f>+'Div 9 gas cost'!G37</f>
        <v>-3082.74</v>
      </c>
      <c r="F10" s="38">
        <f>+'Div 9 gas cost'!H37</f>
        <v>-2643.67</v>
      </c>
      <c r="G10" s="38">
        <f>+'Div 9 gas cost'!I37</f>
        <v>-3250.96</v>
      </c>
      <c r="H10" s="38">
        <f>+'Div 9 gas cost'!J37</f>
        <v>-371</v>
      </c>
      <c r="I10" s="38">
        <f>+'Div 9 gas cost'!K37</f>
        <v>-854.18</v>
      </c>
      <c r="J10" s="38">
        <f>+'Div 9 gas cost'!L37</f>
        <v>-721.32</v>
      </c>
      <c r="K10" s="38">
        <f>+'Div 9 gas cost'!M37</f>
        <v>-1099.46</v>
      </c>
      <c r="L10" s="38">
        <f>+'Div 9 gas cost'!N37</f>
        <v>-538.27</v>
      </c>
      <c r="M10" s="38">
        <f>+'Div 9 gas cost'!O37</f>
        <v>-1109.6099999999999</v>
      </c>
      <c r="N10" s="38">
        <f>+'Div 9 gas cost'!P37</f>
        <v>-2865.12</v>
      </c>
      <c r="O10" s="39">
        <f t="shared" si="2"/>
        <v>-1076.0916172833399</v>
      </c>
      <c r="P10" s="39">
        <f t="shared" si="2"/>
        <v>-1465.36631244303</v>
      </c>
      <c r="Q10" s="39">
        <f t="shared" si="2"/>
        <v>-3647.2442711907188</v>
      </c>
      <c r="R10" s="39">
        <f t="shared" si="2"/>
        <v>-2366.5618715797532</v>
      </c>
      <c r="S10" s="39">
        <f t="shared" si="2"/>
        <v>-2519.2588009067658</v>
      </c>
      <c r="T10" s="39">
        <f t="shared" si="2"/>
        <v>-347.48137247540444</v>
      </c>
      <c r="U10" s="40">
        <f t="shared" ref="U10:U21" si="6">SUM(I10:T10)</f>
        <v>-18609.964245879011</v>
      </c>
      <c r="V10" s="39">
        <f t="shared" si="3"/>
        <v>-618.59091926980432</v>
      </c>
      <c r="W10" s="39">
        <f t="shared" si="3"/>
        <v>-1296.9918792226754</v>
      </c>
      <c r="X10" s="39">
        <f t="shared" si="3"/>
        <v>-2161.3086011042828</v>
      </c>
      <c r="Y10" s="39">
        <f t="shared" si="3"/>
        <v>-1461.1344274390467</v>
      </c>
      <c r="Z10" s="39">
        <f t="shared" si="3"/>
        <v>-2783.4368672428927</v>
      </c>
      <c r="AA10" s="39">
        <f t="shared" si="3"/>
        <v>-4485.6729369928053</v>
      </c>
      <c r="AB10" s="39">
        <f t="shared" si="3"/>
        <v>-1652.5663330203988</v>
      </c>
      <c r="AC10" s="39">
        <f t="shared" si="3"/>
        <v>-1908.8429177711903</v>
      </c>
      <c r="AD10" s="39">
        <f t="shared" si="3"/>
        <v>-4753.7249088861308</v>
      </c>
      <c r="AE10" s="39">
        <f t="shared" si="3"/>
        <v>-3080.3583591098104</v>
      </c>
      <c r="AF10" s="39">
        <f t="shared" si="3"/>
        <v>-4125.2777178395518</v>
      </c>
      <c r="AG10" s="39">
        <f t="shared" si="3"/>
        <v>-569.15425487271318</v>
      </c>
      <c r="AH10" s="39">
        <f t="shared" si="4"/>
        <v>-1013.6243658622542</v>
      </c>
      <c r="AI10" s="39">
        <f t="shared" si="4"/>
        <v>-1386.4188246916717</v>
      </c>
      <c r="AJ10" s="39">
        <f t="shared" si="4"/>
        <v>-2310.5276399906093</v>
      </c>
      <c r="AK10" s="40">
        <f t="shared" si="5"/>
        <v>-29530.739553719075</v>
      </c>
      <c r="AL10" s="41"/>
    </row>
    <row r="11" spans="1:38" ht="15">
      <c r="A11" s="42">
        <v>8051</v>
      </c>
      <c r="B11" s="43" t="s">
        <v>115</v>
      </c>
      <c r="C11" s="38">
        <f>+'Div 9 gas cost'!E38</f>
        <v>711110.81</v>
      </c>
      <c r="D11" s="38">
        <f>+'Div 9 gas cost'!F38</f>
        <v>445353.11</v>
      </c>
      <c r="E11" s="38">
        <f>+'Div 9 gas cost'!G38</f>
        <v>505226.02</v>
      </c>
      <c r="F11" s="38">
        <f>+'Div 9 gas cost'!H38</f>
        <v>653145.47</v>
      </c>
      <c r="G11" s="38">
        <f>+'Div 9 gas cost'!I38</f>
        <v>2312473.46</v>
      </c>
      <c r="H11" s="38">
        <f>+'Div 9 gas cost'!J38</f>
        <v>4707636.25</v>
      </c>
      <c r="I11" s="38">
        <f>+'Div 9 gas cost'!K38</f>
        <v>7720127.6600000001</v>
      </c>
      <c r="J11" s="38">
        <f>+'Div 9 gas cost'!L38</f>
        <v>6363457.71</v>
      </c>
      <c r="K11" s="38">
        <f>+'Div 9 gas cost'!M38</f>
        <v>3725218.47</v>
      </c>
      <c r="L11" s="38">
        <f>+'Div 9 gas cost'!N38</f>
        <v>2707263.29</v>
      </c>
      <c r="M11" s="38">
        <f>+'Div 9 gas cost'!O38</f>
        <v>1007185.67</v>
      </c>
      <c r="N11" s="38">
        <f>+'Div 9 gas cost'!P38</f>
        <v>599709.44999999995</v>
      </c>
      <c r="O11" s="39">
        <f t="shared" si="2"/>
        <v>554274.56692155905</v>
      </c>
      <c r="P11" s="39">
        <f t="shared" si="2"/>
        <v>620488.93714890757</v>
      </c>
      <c r="Q11" s="39">
        <f t="shared" si="2"/>
        <v>597741.84884274623</v>
      </c>
      <c r="R11" s="39">
        <f t="shared" si="2"/>
        <v>584683.09807844297</v>
      </c>
      <c r="S11" s="39">
        <f t="shared" si="2"/>
        <v>1791999.6296381131</v>
      </c>
      <c r="T11" s="39">
        <f t="shared" si="2"/>
        <v>4409207.2918193163</v>
      </c>
      <c r="U11" s="40">
        <f>SUM(I11:T11)</f>
        <v>30681357.622449085</v>
      </c>
      <c r="V11" s="39">
        <f t="shared" si="3"/>
        <v>5590860.0834480366</v>
      </c>
      <c r="W11" s="39">
        <f t="shared" si="3"/>
        <v>11442013.216945214</v>
      </c>
      <c r="X11" s="39">
        <f t="shared" si="3"/>
        <v>7323001.0370577704</v>
      </c>
      <c r="Y11" s="39">
        <f t="shared" si="3"/>
        <v>7348868.7780498629</v>
      </c>
      <c r="Z11" s="39">
        <f t="shared" si="3"/>
        <v>2526507.2647477356</v>
      </c>
      <c r="AA11" s="39">
        <f t="shared" si="3"/>
        <v>938913.71039392403</v>
      </c>
      <c r="AB11" s="39">
        <f t="shared" si="3"/>
        <v>851205.85815589526</v>
      </c>
      <c r="AC11" s="39">
        <f t="shared" si="3"/>
        <v>808272.92341491766</v>
      </c>
      <c r="AD11" s="39">
        <f t="shared" si="3"/>
        <v>779081.43920389086</v>
      </c>
      <c r="AE11" s="39">
        <f t="shared" si="3"/>
        <v>761033.75543437933</v>
      </c>
      <c r="AF11" s="39">
        <f t="shared" si="3"/>
        <v>2934393.2984820888</v>
      </c>
      <c r="AG11" s="39">
        <f t="shared" si="3"/>
        <v>7222024.8034515465</v>
      </c>
      <c r="AH11" s="39">
        <f t="shared" si="4"/>
        <v>9161194.9515829794</v>
      </c>
      <c r="AI11" s="39">
        <f t="shared" si="4"/>
        <v>12230934.341586756</v>
      </c>
      <c r="AJ11" s="39">
        <f t="shared" si="4"/>
        <v>7828588.7980813561</v>
      </c>
      <c r="AK11" s="40">
        <f t="shared" si="5"/>
        <v>53391019.922585331</v>
      </c>
      <c r="AL11" s="41"/>
    </row>
    <row r="12" spans="1:38" ht="15">
      <c r="A12" s="42">
        <v>8052</v>
      </c>
      <c r="B12" s="43" t="s">
        <v>101</v>
      </c>
      <c r="C12" s="38">
        <f>+'Div 9 gas cost'!E39</f>
        <v>696632.02</v>
      </c>
      <c r="D12" s="38">
        <f>+'Div 9 gas cost'!F39</f>
        <v>429296.55</v>
      </c>
      <c r="E12" s="38">
        <f>+'Div 9 gas cost'!G39</f>
        <v>621825.16</v>
      </c>
      <c r="F12" s="38">
        <f>+'Div 9 gas cost'!H39</f>
        <v>782874.16</v>
      </c>
      <c r="G12" s="38">
        <f>+'Div 9 gas cost'!I39</f>
        <v>1323534.71</v>
      </c>
      <c r="H12" s="38">
        <f>+'Div 9 gas cost'!J39</f>
        <v>2370098.5099999998</v>
      </c>
      <c r="I12" s="38">
        <f>+'Div 9 gas cost'!K39</f>
        <v>3952614.24</v>
      </c>
      <c r="J12" s="38">
        <f>+'Div 9 gas cost'!L39</f>
        <v>3217648.61</v>
      </c>
      <c r="K12" s="38">
        <f>+'Div 9 gas cost'!M39</f>
        <v>1908461.95</v>
      </c>
      <c r="L12" s="38">
        <f>+'Div 9 gas cost'!N39</f>
        <v>1426521.17</v>
      </c>
      <c r="M12" s="38">
        <f>+'Div 9 gas cost'!O39</f>
        <v>693114.32</v>
      </c>
      <c r="N12" s="38">
        <f>+'Div 9 gas cost'!P39</f>
        <v>545419.56000000006</v>
      </c>
      <c r="O12" s="39">
        <f t="shared" si="2"/>
        <v>542989.08940674213</v>
      </c>
      <c r="P12" s="39">
        <f t="shared" si="2"/>
        <v>598118.10909144185</v>
      </c>
      <c r="Q12" s="39">
        <f t="shared" si="2"/>
        <v>735692.35566160374</v>
      </c>
      <c r="R12" s="39">
        <f t="shared" si="2"/>
        <v>700813.69357787748</v>
      </c>
      <c r="S12" s="39">
        <f t="shared" si="2"/>
        <v>1025643.6457148301</v>
      </c>
      <c r="T12" s="39">
        <f t="shared" si="2"/>
        <v>2219851.9761636415</v>
      </c>
      <c r="U12" s="40">
        <f t="shared" si="6"/>
        <v>17566888.719616137</v>
      </c>
      <c r="V12" s="39">
        <f t="shared" si="3"/>
        <v>2862454.3728962508</v>
      </c>
      <c r="W12" s="39">
        <f t="shared" si="3"/>
        <v>5785593.2420591814</v>
      </c>
      <c r="X12" s="39">
        <f t="shared" si="3"/>
        <v>3751637.3741793712</v>
      </c>
      <c r="Y12" s="39">
        <f t="shared" si="3"/>
        <v>3872293.0740290727</v>
      </c>
      <c r="Z12" s="39">
        <f t="shared" si="3"/>
        <v>1738664.8926217211</v>
      </c>
      <c r="AA12" s="39">
        <f t="shared" si="3"/>
        <v>853916.68048756209</v>
      </c>
      <c r="AB12" s="39">
        <f t="shared" si="3"/>
        <v>833874.61991046753</v>
      </c>
      <c r="AC12" s="39">
        <f t="shared" si="3"/>
        <v>779131.81628043065</v>
      </c>
      <c r="AD12" s="39">
        <f t="shared" si="3"/>
        <v>958882.60186201369</v>
      </c>
      <c r="AE12" s="39">
        <f t="shared" si="3"/>
        <v>912191.3714219518</v>
      </c>
      <c r="AF12" s="39">
        <f t="shared" si="3"/>
        <v>1679487.981380956</v>
      </c>
      <c r="AG12" s="39">
        <f t="shared" si="3"/>
        <v>3635988.278797783</v>
      </c>
      <c r="AH12" s="39">
        <f t="shared" si="4"/>
        <v>4690423.6841393113</v>
      </c>
      <c r="AI12" s="39">
        <f t="shared" si="4"/>
        <v>6184507.0206662659</v>
      </c>
      <c r="AJ12" s="39">
        <f t="shared" si="4"/>
        <v>4010654.398837043</v>
      </c>
      <c r="AK12" s="40">
        <f t="shared" si="5"/>
        <v>30150016.420434579</v>
      </c>
      <c r="AL12" s="41"/>
    </row>
    <row r="13" spans="1:38" ht="15">
      <c r="A13" s="42">
        <v>8053</v>
      </c>
      <c r="B13" s="43" t="s">
        <v>102</v>
      </c>
      <c r="C13" s="38">
        <f>+'Div 9 gas cost'!E40</f>
        <v>97366.28</v>
      </c>
      <c r="D13" s="38">
        <f>+'Div 9 gas cost'!F40</f>
        <v>101545.68</v>
      </c>
      <c r="E13" s="38">
        <f>+'Div 9 gas cost'!G40</f>
        <v>86945.93</v>
      </c>
      <c r="F13" s="38">
        <f>+'Div 9 gas cost'!H40</f>
        <v>95901.64</v>
      </c>
      <c r="G13" s="38">
        <f>+'Div 9 gas cost'!I40</f>
        <v>206156.18</v>
      </c>
      <c r="H13" s="38">
        <f>+'Div 9 gas cost'!J40</f>
        <v>341386.9</v>
      </c>
      <c r="I13" s="38">
        <f>+'Div 9 gas cost'!K40</f>
        <v>534300.01</v>
      </c>
      <c r="J13" s="38">
        <f>+'Div 9 gas cost'!L40</f>
        <v>453403.8</v>
      </c>
      <c r="K13" s="38">
        <f>+'Div 9 gas cost'!M40</f>
        <v>297282.49</v>
      </c>
      <c r="L13" s="38">
        <f>+'Div 9 gas cost'!N40</f>
        <v>225281.96</v>
      </c>
      <c r="M13" s="38">
        <f>+'Div 9 gas cost'!O40</f>
        <v>257645.7</v>
      </c>
      <c r="N13" s="38">
        <f>+'Div 9 gas cost'!P40</f>
        <v>97110.18</v>
      </c>
      <c r="O13" s="39">
        <f t="shared" si="2"/>
        <v>75892.043716454325</v>
      </c>
      <c r="P13" s="39">
        <f t="shared" si="2"/>
        <v>141478.68206256171</v>
      </c>
      <c r="Q13" s="39">
        <f t="shared" si="2"/>
        <v>102867.26908394779</v>
      </c>
      <c r="R13" s="39">
        <f t="shared" si="2"/>
        <v>85849.279466033098</v>
      </c>
      <c r="S13" s="39">
        <f t="shared" si="2"/>
        <v>159756.12459898595</v>
      </c>
      <c r="T13" s="39">
        <f t="shared" si="2"/>
        <v>319745.52171731449</v>
      </c>
      <c r="U13" s="40">
        <f t="shared" si="6"/>
        <v>2750613.0606452972</v>
      </c>
      <c r="V13" s="39">
        <f t="shared" si="3"/>
        <v>386936.1660911818</v>
      </c>
      <c r="W13" s="39">
        <f t="shared" si="3"/>
        <v>815256.81612696452</v>
      </c>
      <c r="X13" s="39">
        <f t="shared" si="3"/>
        <v>584395.25093654869</v>
      </c>
      <c r="Y13" s="39">
        <f t="shared" si="3"/>
        <v>611528.09489093989</v>
      </c>
      <c r="Z13" s="39">
        <f t="shared" si="3"/>
        <v>646299.63686935254</v>
      </c>
      <c r="AA13" s="39">
        <f t="shared" si="3"/>
        <v>152037.08966203858</v>
      </c>
      <c r="AB13" s="39">
        <f t="shared" si="3"/>
        <v>116548.28861741979</v>
      </c>
      <c r="AC13" s="39">
        <f t="shared" si="3"/>
        <v>184295.61125946941</v>
      </c>
      <c r="AD13" s="39">
        <f t="shared" si="3"/>
        <v>134074.56780891994</v>
      </c>
      <c r="AE13" s="39">
        <f t="shared" si="3"/>
        <v>111742.92495899252</v>
      </c>
      <c r="AF13" s="39">
        <f t="shared" si="3"/>
        <v>261600.11065928824</v>
      </c>
      <c r="AG13" s="39">
        <f t="shared" si="3"/>
        <v>523724.54634179367</v>
      </c>
      <c r="AH13" s="39">
        <f t="shared" si="4"/>
        <v>634034.40588218661</v>
      </c>
      <c r="AI13" s="39">
        <f t="shared" si="4"/>
        <v>871468.36841725977</v>
      </c>
      <c r="AJ13" s="39">
        <f t="shared" si="4"/>
        <v>624742.5190823056</v>
      </c>
      <c r="AK13" s="40">
        <f t="shared" si="5"/>
        <v>4872096.1644499665</v>
      </c>
      <c r="AL13" s="41"/>
    </row>
    <row r="14" spans="1:38" ht="15">
      <c r="A14" s="42">
        <v>8054</v>
      </c>
      <c r="B14" s="43" t="s">
        <v>103</v>
      </c>
      <c r="C14" s="38">
        <f>+'Div 9 gas cost'!E41</f>
        <v>111308.2</v>
      </c>
      <c r="D14" s="38">
        <f>+'Div 9 gas cost'!F41</f>
        <v>77378.559999999998</v>
      </c>
      <c r="E14" s="38">
        <f>+'Div 9 gas cost'!G41</f>
        <v>71159.62</v>
      </c>
      <c r="F14" s="38">
        <f>+'Div 9 gas cost'!H41</f>
        <v>110767.32</v>
      </c>
      <c r="G14" s="38">
        <f>+'Div 9 gas cost'!I41</f>
        <v>228427.13</v>
      </c>
      <c r="H14" s="38">
        <f>+'Div 9 gas cost'!J41</f>
        <v>388577.29</v>
      </c>
      <c r="I14" s="38">
        <f>+'Div 9 gas cost'!K41</f>
        <v>622566.44999999995</v>
      </c>
      <c r="J14" s="38">
        <f>+'Div 9 gas cost'!L41</f>
        <v>530933.05000000005</v>
      </c>
      <c r="K14" s="38">
        <f>+'Div 9 gas cost'!M41</f>
        <v>320792.7</v>
      </c>
      <c r="L14" s="38">
        <f>+'Div 9 gas cost'!N41</f>
        <v>240455.27</v>
      </c>
      <c r="M14" s="38">
        <f>+'Div 9 gas cost'!O41</f>
        <v>148657.79</v>
      </c>
      <c r="N14" s="38">
        <f>+'Div 9 gas cost'!P41</f>
        <v>90946.2</v>
      </c>
      <c r="O14" s="39">
        <f t="shared" si="2"/>
        <v>86759.058478970779</v>
      </c>
      <c r="P14" s="39">
        <f t="shared" si="2"/>
        <v>107807.80323396188</v>
      </c>
      <c r="Q14" s="39">
        <f t="shared" si="2"/>
        <v>84190.20624026304</v>
      </c>
      <c r="R14" s="39">
        <f t="shared" si="2"/>
        <v>99156.746541388842</v>
      </c>
      <c r="S14" s="39">
        <f t="shared" si="2"/>
        <v>177014.49959961791</v>
      </c>
      <c r="T14" s="39">
        <f t="shared" si="2"/>
        <v>363944.39364413277</v>
      </c>
      <c r="U14" s="40">
        <f t="shared" si="6"/>
        <v>2873224.1677383347</v>
      </c>
      <c r="V14" s="39">
        <f t="shared" si="3"/>
        <v>450858.07746849459</v>
      </c>
      <c r="W14" s="39">
        <f t="shared" si="3"/>
        <v>954660.69741713349</v>
      </c>
      <c r="X14" s="39">
        <f t="shared" si="3"/>
        <v>630611.41076661798</v>
      </c>
      <c r="Y14" s="39">
        <f t="shared" si="3"/>
        <v>652716.05933110032</v>
      </c>
      <c r="Z14" s="39">
        <f t="shared" si="3"/>
        <v>372905.41117045801</v>
      </c>
      <c r="AA14" s="39">
        <f t="shared" si="3"/>
        <v>142386.67422737443</v>
      </c>
      <c r="AB14" s="39">
        <f t="shared" si="3"/>
        <v>133236.88877797822</v>
      </c>
      <c r="AC14" s="39">
        <f t="shared" si="3"/>
        <v>140434.62029677219</v>
      </c>
      <c r="AD14" s="39">
        <f t="shared" si="3"/>
        <v>109731.36174340738</v>
      </c>
      <c r="AE14" s="39">
        <f t="shared" si="3"/>
        <v>129064.1570537137</v>
      </c>
      <c r="AF14" s="39">
        <f t="shared" si="3"/>
        <v>289860.64102266362</v>
      </c>
      <c r="AG14" s="39">
        <f t="shared" si="3"/>
        <v>596119.72493371472</v>
      </c>
      <c r="AH14" s="39">
        <f t="shared" si="4"/>
        <v>738776.9827066483</v>
      </c>
      <c r="AI14" s="39">
        <f t="shared" si="4"/>
        <v>1020484.0780388243</v>
      </c>
      <c r="AJ14" s="39">
        <f t="shared" si="4"/>
        <v>674149.49162062781</v>
      </c>
      <c r="AK14" s="40">
        <f t="shared" si="5"/>
        <v>4999866.0909232832</v>
      </c>
      <c r="AL14" s="41"/>
    </row>
    <row r="15" spans="1:38" ht="15">
      <c r="A15" s="42">
        <v>8058</v>
      </c>
      <c r="B15" s="43" t="s">
        <v>104</v>
      </c>
      <c r="C15" s="38">
        <f>+'Div 9 gas cost'!E42</f>
        <v>-170518.08</v>
      </c>
      <c r="D15" s="38">
        <f>+'Div 9 gas cost'!F42</f>
        <v>-8917.74</v>
      </c>
      <c r="E15" s="38">
        <f>+'Div 9 gas cost'!G42</f>
        <v>-40028.83</v>
      </c>
      <c r="F15" s="38">
        <f>+'Div 9 gas cost'!H42</f>
        <v>1017996.49</v>
      </c>
      <c r="G15" s="38">
        <f>+'Div 9 gas cost'!I42</f>
        <v>2408979.67</v>
      </c>
      <c r="H15" s="38">
        <f>+'Div 9 gas cost'!J42</f>
        <v>1013019.79</v>
      </c>
      <c r="I15" s="38">
        <f>+'Div 9 gas cost'!K42</f>
        <v>1060325.6800000002</v>
      </c>
      <c r="J15" s="38">
        <f>+'Div 9 gas cost'!L42</f>
        <v>-2117487.7000000002</v>
      </c>
      <c r="K15" s="38">
        <f>+'Div 9 gas cost'!M42</f>
        <v>-821588.57</v>
      </c>
      <c r="L15" s="38">
        <f>+'Div 9 gas cost'!N42</f>
        <v>-2026664.49</v>
      </c>
      <c r="M15" s="38">
        <f>+'Div 9 gas cost'!O42</f>
        <v>-466260.98</v>
      </c>
      <c r="N15" s="38">
        <f>+'Div 9 gas cost'!P42</f>
        <v>-44546.26</v>
      </c>
      <c r="O15" s="39">
        <f t="shared" si="2"/>
        <v>-132910.1366695519</v>
      </c>
      <c r="P15" s="39">
        <f t="shared" si="2"/>
        <v>-12424.65560501037</v>
      </c>
      <c r="Q15" s="39">
        <f t="shared" si="2"/>
        <v>-47358.817448103691</v>
      </c>
      <c r="R15" s="39">
        <f t="shared" si="2"/>
        <v>911290.62198989256</v>
      </c>
      <c r="S15" s="39">
        <f t="shared" si="2"/>
        <v>1866784.9603972293</v>
      </c>
      <c r="T15" s="39">
        <f t="shared" si="2"/>
        <v>948801.90559015097</v>
      </c>
      <c r="U15" s="40">
        <f t="shared" si="6"/>
        <v>-882038.44174539368</v>
      </c>
      <c r="V15" s="39">
        <f t="shared" si="3"/>
        <v>767880.11556882691</v>
      </c>
      <c r="W15" s="39">
        <f t="shared" si="3"/>
        <v>-3807414.6720649651</v>
      </c>
      <c r="X15" s="39">
        <f t="shared" si="3"/>
        <v>-1615071.4377148489</v>
      </c>
      <c r="Y15" s="39">
        <f t="shared" si="3"/>
        <v>-5501382.6875122106</v>
      </c>
      <c r="Z15" s="39">
        <f t="shared" si="3"/>
        <v>-1169607.3408574194</v>
      </c>
      <c r="AA15" s="39">
        <f t="shared" si="3"/>
        <v>-69742.263125539292</v>
      </c>
      <c r="AB15" s="39">
        <f t="shared" si="3"/>
        <v>-204111.63292187272</v>
      </c>
      <c r="AC15" s="39">
        <f t="shared" si="3"/>
        <v>-16184.837645018688</v>
      </c>
      <c r="AD15" s="39">
        <f t="shared" si="3"/>
        <v>-61726.271513189051</v>
      </c>
      <c r="AE15" s="39">
        <f t="shared" si="3"/>
        <v>1186151.8258768858</v>
      </c>
      <c r="AF15" s="39">
        <f t="shared" si="3"/>
        <v>3056854.0232360521</v>
      </c>
      <c r="AG15" s="39">
        <f t="shared" si="3"/>
        <v>1554082.2742554243</v>
      </c>
      <c r="AH15" s="39">
        <f t="shared" si="4"/>
        <v>1258249.9531684937</v>
      </c>
      <c r="AI15" s="39">
        <f t="shared" si="4"/>
        <v>-4069934.0214233235</v>
      </c>
      <c r="AJ15" s="39">
        <f t="shared" si="4"/>
        <v>-1726577.6833039485</v>
      </c>
      <c r="AK15" s="40">
        <f t="shared" si="5"/>
        <v>-5763928.6617656648</v>
      </c>
      <c r="AL15" s="41"/>
    </row>
    <row r="16" spans="1:38" ht="15">
      <c r="A16" s="42">
        <v>8059</v>
      </c>
      <c r="B16" s="43" t="s">
        <v>105</v>
      </c>
      <c r="C16" s="38">
        <f>+'Div 9 gas cost'!E43</f>
        <v>-1618019.24</v>
      </c>
      <c r="D16" s="38">
        <f>+'Div 9 gas cost'!F43</f>
        <v>-1811476.8</v>
      </c>
      <c r="E16" s="38">
        <f>+'Div 9 gas cost'!G43</f>
        <v>-2158406.87</v>
      </c>
      <c r="F16" s="38">
        <f>+'Div 9 gas cost'!H43</f>
        <v>-2574622.4700000002</v>
      </c>
      <c r="G16" s="38">
        <f>+'Div 9 gas cost'!I43</f>
        <v>-3815030.92</v>
      </c>
      <c r="H16" s="38">
        <f>+'Div 9 gas cost'!J43</f>
        <v>-6857144.5499999998</v>
      </c>
      <c r="I16" s="38">
        <f>+'Div 9 gas cost'!K43</f>
        <v>-8676793.8399999999</v>
      </c>
      <c r="J16" s="38">
        <f>+'Div 9 gas cost'!L43</f>
        <v>-13579545.5</v>
      </c>
      <c r="K16" s="38">
        <f>+'Div 9 gas cost'!M43</f>
        <v>-8298361.1299999999</v>
      </c>
      <c r="L16" s="38">
        <f>+'Div 9 gas cost'!N43</f>
        <v>-5458963.1600000001</v>
      </c>
      <c r="M16" s="38">
        <f>+'Div 9 gas cost'!O43</f>
        <v>-4696903.54</v>
      </c>
      <c r="N16" s="38">
        <f>+'Div 9 gas cost'!P43</f>
        <v>-1473753.01</v>
      </c>
      <c r="O16" s="39">
        <f t="shared" si="2"/>
        <v>-1261163.3811638302</v>
      </c>
      <c r="P16" s="39">
        <f t="shared" si="2"/>
        <v>-2523842.9665437937</v>
      </c>
      <c r="Q16" s="39">
        <f t="shared" si="2"/>
        <v>-2553649.3805855154</v>
      </c>
      <c r="R16" s="39">
        <f t="shared" si="2"/>
        <v>-2304751.8681282033</v>
      </c>
      <c r="S16" s="39">
        <f t="shared" si="2"/>
        <v>-2956372.9547399646</v>
      </c>
      <c r="T16" s="39">
        <f t="shared" si="2"/>
        <v>-6422452.8288308345</v>
      </c>
      <c r="U16" s="40">
        <f t="shared" si="6"/>
        <v>-60206553.559992135</v>
      </c>
      <c r="V16" s="39">
        <f t="shared" si="3"/>
        <v>-6283670.7459788062</v>
      </c>
      <c r="W16" s="39">
        <f t="shared" si="3"/>
        <v>-24417124.489872489</v>
      </c>
      <c r="X16" s="39">
        <f t="shared" si="3"/>
        <v>-16312843.837282352</v>
      </c>
      <c r="Y16" s="39">
        <f t="shared" si="3"/>
        <v>-14818360.694813848</v>
      </c>
      <c r="Z16" s="39">
        <f t="shared" si="3"/>
        <v>-11782098.642874213</v>
      </c>
      <c r="AA16" s="39">
        <f t="shared" si="3"/>
        <v>-2307328.8353607138</v>
      </c>
      <c r="AB16" s="39">
        <f t="shared" si="3"/>
        <v>-1936783.1796804625</v>
      </c>
      <c r="AC16" s="39">
        <f t="shared" si="3"/>
        <v>-3287655.6062094197</v>
      </c>
      <c r="AD16" s="39">
        <f t="shared" si="3"/>
        <v>-3328361.2959347693</v>
      </c>
      <c r="AE16" s="39">
        <f t="shared" si="3"/>
        <v>-2999905.3766228189</v>
      </c>
      <c r="AF16" s="39">
        <f t="shared" si="3"/>
        <v>-4841050.6580040734</v>
      </c>
      <c r="AG16" s="39">
        <f t="shared" si="3"/>
        <v>-10519603.765255352</v>
      </c>
      <c r="AH16" s="39">
        <f t="shared" si="4"/>
        <v>-10296435.942995055</v>
      </c>
      <c r="AI16" s="39">
        <f t="shared" si="4"/>
        <v>-26100673.088167638</v>
      </c>
      <c r="AJ16" s="39">
        <f t="shared" si="4"/>
        <v>-17439099.88311417</v>
      </c>
      <c r="AK16" s="40">
        <f t="shared" si="5"/>
        <v>-109657356.96903254</v>
      </c>
      <c r="AL16" s="41"/>
    </row>
    <row r="17" spans="1:38" ht="15">
      <c r="A17" s="42">
        <v>8060</v>
      </c>
      <c r="B17" s="43" t="s">
        <v>106</v>
      </c>
      <c r="C17" s="38">
        <f>+'Div 9 gas cost'!E44</f>
        <v>-1491710.47</v>
      </c>
      <c r="D17" s="38">
        <f>+'Div 9 gas cost'!F44</f>
        <v>-1231310.58</v>
      </c>
      <c r="E17" s="38">
        <f>+'Div 9 gas cost'!G44</f>
        <v>-1301289.93</v>
      </c>
      <c r="F17" s="38">
        <f>+'Div 9 gas cost'!H44</f>
        <v>-829429.36</v>
      </c>
      <c r="G17" s="38">
        <f>+'Div 9 gas cost'!I44</f>
        <v>-600453.93999999994</v>
      </c>
      <c r="H17" s="38">
        <f>+'Div 9 gas cost'!J44</f>
        <v>269680.46000000002</v>
      </c>
      <c r="I17" s="38">
        <f>+'Div 9 gas cost'!K44</f>
        <v>1175391.3400000001</v>
      </c>
      <c r="J17" s="38">
        <f>+'Div 9 gas cost'!L44</f>
        <v>1463290.42</v>
      </c>
      <c r="K17" s="38">
        <f>+'Div 9 gas cost'!M44</f>
        <v>1130451.57</v>
      </c>
      <c r="L17" s="38">
        <f>+'Div 9 gas cost'!N44</f>
        <v>935816.89</v>
      </c>
      <c r="M17" s="38">
        <f>+'Div 9 gas cost'!O44</f>
        <v>-6733.05</v>
      </c>
      <c r="N17" s="38">
        <f>+'Div 9 gas cost'!P44</f>
        <v>-1205145.97</v>
      </c>
      <c r="O17" s="39">
        <f t="shared" si="2"/>
        <v>-1162712.1443022434</v>
      </c>
      <c r="P17" s="39">
        <f t="shared" si="2"/>
        <v>-1715525.4469524305</v>
      </c>
      <c r="Q17" s="39">
        <f t="shared" si="2"/>
        <v>-1539579.1543726267</v>
      </c>
      <c r="R17" s="39">
        <f t="shared" si="2"/>
        <v>-742489.00148081908</v>
      </c>
      <c r="S17" s="39">
        <f t="shared" si="2"/>
        <v>-465308.36210969771</v>
      </c>
      <c r="T17" s="39">
        <f t="shared" si="2"/>
        <v>252584.73415255637</v>
      </c>
      <c r="U17" s="40">
        <f t="shared" si="6"/>
        <v>-1879958.1750652608</v>
      </c>
      <c r="V17" s="39">
        <f t="shared" si="3"/>
        <v>851209.82639767649</v>
      </c>
      <c r="W17" s="39">
        <f t="shared" si="3"/>
        <v>2631114.8889318719</v>
      </c>
      <c r="X17" s="39">
        <f t="shared" si="3"/>
        <v>2222231.5512823025</v>
      </c>
      <c r="Y17" s="39">
        <f t="shared" si="3"/>
        <v>2540275.8388131224</v>
      </c>
      <c r="Z17" s="39">
        <f t="shared" si="3"/>
        <v>-16889.735671983635</v>
      </c>
      <c r="AA17" s="39">
        <f t="shared" si="3"/>
        <v>-1886793.8036643991</v>
      </c>
      <c r="AB17" s="39">
        <f t="shared" si="3"/>
        <v>-1785590.4774341478</v>
      </c>
      <c r="AC17" s="39">
        <f t="shared" si="3"/>
        <v>-2234709.8959931321</v>
      </c>
      <c r="AD17" s="39">
        <f t="shared" si="3"/>
        <v>-2006648.096798202</v>
      </c>
      <c r="AE17" s="39">
        <f t="shared" si="3"/>
        <v>-966436.68172165973</v>
      </c>
      <c r="AF17" s="39">
        <f t="shared" si="3"/>
        <v>-761940.86032155622</v>
      </c>
      <c r="AG17" s="39">
        <f t="shared" si="3"/>
        <v>413719.0869677373</v>
      </c>
      <c r="AH17" s="39">
        <f t="shared" si="4"/>
        <v>1394794.1905072532</v>
      </c>
      <c r="AI17" s="39">
        <f t="shared" si="4"/>
        <v>2812528.9528627833</v>
      </c>
      <c r="AJ17" s="39">
        <f t="shared" si="4"/>
        <v>2375656.7752858484</v>
      </c>
      <c r="AK17" s="40">
        <f t="shared" si="5"/>
        <v>-122034.7071683351</v>
      </c>
      <c r="AL17" s="41"/>
    </row>
    <row r="18" spans="1:38" ht="15">
      <c r="A18" s="42">
        <v>8081</v>
      </c>
      <c r="B18" s="43" t="s">
        <v>107</v>
      </c>
      <c r="C18" s="38">
        <f>+'Div 9 gas cost'!E45</f>
        <v>0</v>
      </c>
      <c r="D18" s="38">
        <f>+'Div 9 gas cost'!F45</f>
        <v>0</v>
      </c>
      <c r="E18" s="38">
        <f>+'Div 9 gas cost'!G45</f>
        <v>0</v>
      </c>
      <c r="F18" s="38">
        <f>+'Div 9 gas cost'!H45</f>
        <v>0</v>
      </c>
      <c r="G18" s="38">
        <f>+'Div 9 gas cost'!I45</f>
        <v>3792.27</v>
      </c>
      <c r="H18" s="38">
        <f>+'Div 9 gas cost'!J45</f>
        <v>1872669.08</v>
      </c>
      <c r="I18" s="38">
        <f>+'Div 9 gas cost'!K45</f>
        <v>2057298.21</v>
      </c>
      <c r="J18" s="38">
        <f>+'Div 9 gas cost'!L45</f>
        <v>4173242.15</v>
      </c>
      <c r="K18" s="38">
        <f>+'Div 9 gas cost'!M45</f>
        <v>4167729.36</v>
      </c>
      <c r="L18" s="38">
        <f>+'Div 9 gas cost'!N45</f>
        <v>3184081.39</v>
      </c>
      <c r="M18" s="38">
        <f>+'Div 9 gas cost'!O45</f>
        <v>22720</v>
      </c>
      <c r="N18" s="38">
        <f>+'Div 9 gas cost'!P45</f>
        <v>0</v>
      </c>
      <c r="O18" s="39">
        <f t="shared" si="2"/>
        <v>0</v>
      </c>
      <c r="P18" s="39">
        <f t="shared" si="2"/>
        <v>0</v>
      </c>
      <c r="Q18" s="39">
        <f t="shared" si="2"/>
        <v>0</v>
      </c>
      <c r="R18" s="39">
        <f t="shared" si="2"/>
        <v>0</v>
      </c>
      <c r="S18" s="39">
        <f t="shared" si="2"/>
        <v>2938.7348884374774</v>
      </c>
      <c r="T18" s="39">
        <f t="shared" si="2"/>
        <v>1753955.8547456956</v>
      </c>
      <c r="U18" s="40">
        <f t="shared" si="6"/>
        <v>15361965.699634133</v>
      </c>
      <c r="V18" s="39">
        <f t="shared" si="3"/>
        <v>1489880.3424758518</v>
      </c>
      <c r="W18" s="39">
        <f t="shared" si="3"/>
        <v>7503827.9523370741</v>
      </c>
      <c r="X18" s="39">
        <f t="shared" si="3"/>
        <v>8192884.973389525</v>
      </c>
      <c r="Y18" s="39">
        <f t="shared" si="3"/>
        <v>8643191.9644360151</v>
      </c>
      <c r="Z18" s="39">
        <f t="shared" si="3"/>
        <v>56992.714218291592</v>
      </c>
      <c r="AA18" s="39">
        <f t="shared" si="3"/>
        <v>0</v>
      </c>
      <c r="AB18" s="39">
        <f t="shared" si="3"/>
        <v>0</v>
      </c>
      <c r="AC18" s="39">
        <f t="shared" si="3"/>
        <v>0</v>
      </c>
      <c r="AD18" s="39">
        <f t="shared" si="3"/>
        <v>0</v>
      </c>
      <c r="AE18" s="39">
        <f t="shared" si="3"/>
        <v>0</v>
      </c>
      <c r="AF18" s="39">
        <f t="shared" si="3"/>
        <v>4812.1683844253384</v>
      </c>
      <c r="AG18" s="39">
        <f t="shared" si="3"/>
        <v>2872877.5602441221</v>
      </c>
      <c r="AH18" s="39">
        <f t="shared" si="4"/>
        <v>2441321.0254288334</v>
      </c>
      <c r="AI18" s="39">
        <f t="shared" si="4"/>
        <v>8021213.1602572314</v>
      </c>
      <c r="AJ18" s="39">
        <f t="shared" si="4"/>
        <v>8758530.4442911725</v>
      </c>
      <c r="AK18" s="40">
        <f t="shared" si="5"/>
        <v>30798939.037260093</v>
      </c>
      <c r="AL18" s="41"/>
    </row>
    <row r="19" spans="1:38" ht="15">
      <c r="A19" s="42">
        <v>8082</v>
      </c>
      <c r="B19" s="43" t="s">
        <v>108</v>
      </c>
      <c r="C19" s="38">
        <f>+'Div 9 gas cost'!E46</f>
        <v>-1371478.22</v>
      </c>
      <c r="D19" s="38">
        <f>+'Div 9 gas cost'!F46</f>
        <v>-1680164.01</v>
      </c>
      <c r="E19" s="38">
        <f>+'Div 9 gas cost'!G46</f>
        <v>-1576624.87</v>
      </c>
      <c r="F19" s="38">
        <f>+'Div 9 gas cost'!H46</f>
        <v>-1628714.35</v>
      </c>
      <c r="G19" s="38">
        <f>+'Div 9 gas cost'!I46</f>
        <v>-1761530.2</v>
      </c>
      <c r="H19" s="38">
        <f>+'Div 9 gas cost'!J46</f>
        <v>-72622.710000000006</v>
      </c>
      <c r="I19" s="38">
        <f>+'Div 9 gas cost'!K46</f>
        <v>-11969.77</v>
      </c>
      <c r="J19" s="38">
        <f>+'Div 9 gas cost'!L46</f>
        <v>-10539.21</v>
      </c>
      <c r="K19" s="38">
        <f>+'Div 9 gas cost'!M46</f>
        <v>-29777.03</v>
      </c>
      <c r="L19" s="38">
        <f>+'Div 9 gas cost'!N46</f>
        <v>-2200</v>
      </c>
      <c r="M19" s="38">
        <f>+'Div 9 gas cost'!O46</f>
        <v>-306312.44</v>
      </c>
      <c r="N19" s="38">
        <f>+'Div 9 gas cost'!P46</f>
        <v>-1390229.17</v>
      </c>
      <c r="O19" s="39">
        <f t="shared" si="2"/>
        <v>-1068997.2445122169</v>
      </c>
      <c r="P19" s="39">
        <f t="shared" si="2"/>
        <v>-2340891.2105738898</v>
      </c>
      <c r="Q19" s="39">
        <f t="shared" si="2"/>
        <v>-1865332.796448715</v>
      </c>
      <c r="R19" s="39">
        <f t="shared" si="2"/>
        <v>-1457993.350306506</v>
      </c>
      <c r="S19" s="39">
        <f t="shared" si="2"/>
        <v>-1365058.4625504636</v>
      </c>
      <c r="T19" s="39">
        <f t="shared" si="2"/>
        <v>-68018.972894025021</v>
      </c>
      <c r="U19" s="40">
        <f t="shared" si="6"/>
        <v>-9917319.6572858151</v>
      </c>
      <c r="V19" s="39">
        <f t="shared" si="3"/>
        <v>-8668.4200376362442</v>
      </c>
      <c r="W19" s="39">
        <f t="shared" si="3"/>
        <v>-18950.354604644832</v>
      </c>
      <c r="X19" s="39">
        <f t="shared" si="3"/>
        <v>-58535.41834567902</v>
      </c>
      <c r="Y19" s="39">
        <f t="shared" si="3"/>
        <v>-5971.9020944245503</v>
      </c>
      <c r="Z19" s="39">
        <f t="shared" si="3"/>
        <v>-768379.28496600315</v>
      </c>
      <c r="AA19" s="39">
        <f t="shared" si="3"/>
        <v>-2176562.7143320246</v>
      </c>
      <c r="AB19" s="39">
        <f t="shared" si="3"/>
        <v>-1641671.422766333</v>
      </c>
      <c r="AC19" s="39">
        <f t="shared" si="3"/>
        <v>-3049335.5624691406</v>
      </c>
      <c r="AD19" s="39">
        <f t="shared" si="3"/>
        <v>-2431227.0630959338</v>
      </c>
      <c r="AE19" s="39">
        <f t="shared" si="3"/>
        <v>-1897749.6671765391</v>
      </c>
      <c r="AF19" s="39">
        <f t="shared" si="3"/>
        <v>-2235278.5895124665</v>
      </c>
      <c r="AG19" s="39">
        <f t="shared" si="3"/>
        <v>-111411.1169727416</v>
      </c>
      <c r="AH19" s="39">
        <f t="shared" si="4"/>
        <v>-14204.091088256617</v>
      </c>
      <c r="AI19" s="39">
        <f t="shared" si="4"/>
        <v>-20256.972136331606</v>
      </c>
      <c r="AJ19" s="39">
        <f t="shared" si="4"/>
        <v>-62576.765732113548</v>
      </c>
      <c r="AK19" s="40">
        <f t="shared" si="5"/>
        <v>-14414625.152342308</v>
      </c>
      <c r="AL19" s="41"/>
    </row>
    <row r="20" spans="1:38" ht="15">
      <c r="A20" s="42">
        <v>8120</v>
      </c>
      <c r="B20" s="43" t="s">
        <v>109</v>
      </c>
      <c r="C20" s="38">
        <f>+'Div 9 gas cost'!E47</f>
        <v>2929.0999999999995</v>
      </c>
      <c r="D20" s="38">
        <f>+'Div 9 gas cost'!F47</f>
        <v>-124.60000000000014</v>
      </c>
      <c r="E20" s="38">
        <f>+'Div 9 gas cost'!G47</f>
        <v>-80.789999999999964</v>
      </c>
      <c r="F20" s="38">
        <f>+'Div 9 gas cost'!H47</f>
        <v>-225.09999999999991</v>
      </c>
      <c r="G20" s="38">
        <f>+'Div 9 gas cost'!I47</f>
        <v>-1104.45</v>
      </c>
      <c r="H20" s="38">
        <f>+'Div 9 gas cost'!J47</f>
        <v>513.59999999999945</v>
      </c>
      <c r="I20" s="38">
        <f>+'Div 9 gas cost'!K47</f>
        <v>-318.59000000000015</v>
      </c>
      <c r="J20" s="38">
        <f>+'Div 9 gas cost'!L47</f>
        <v>-4878.9799999999996</v>
      </c>
      <c r="K20" s="38">
        <f>+'Div 9 gas cost'!M47</f>
        <v>336.33000000000175</v>
      </c>
      <c r="L20" s="38">
        <f>+'Div 9 gas cost'!N47</f>
        <v>-664.71000000000095</v>
      </c>
      <c r="M20" s="38">
        <f>+'Div 9 gas cost'!O47</f>
        <v>-853.18000000000029</v>
      </c>
      <c r="N20" s="38">
        <f>+'Div 9 gas cost'!P47</f>
        <v>1623.6599999999999</v>
      </c>
      <c r="O20" s="39">
        <f t="shared" si="2"/>
        <v>2283.0838895135598</v>
      </c>
      <c r="P20" s="39">
        <f t="shared" si="2"/>
        <v>-173.59915050049608</v>
      </c>
      <c r="Q20" s="39">
        <f t="shared" si="2"/>
        <v>-95.584079315640651</v>
      </c>
      <c r="R20" s="39">
        <f t="shared" si="2"/>
        <v>-201.50513388304978</v>
      </c>
      <c r="S20" s="39">
        <f t="shared" si="2"/>
        <v>-855.8688457137207</v>
      </c>
      <c r="T20" s="39">
        <f t="shared" si="2"/>
        <v>481.04159812228448</v>
      </c>
      <c r="U20" s="40">
        <f t="shared" si="6"/>
        <v>-3317.9017217770629</v>
      </c>
      <c r="V20" s="39">
        <f t="shared" si="3"/>
        <v>-230.72055183938639</v>
      </c>
      <c r="W20" s="39">
        <f t="shared" si="3"/>
        <v>-8772.8018617116504</v>
      </c>
      <c r="X20" s="39">
        <f t="shared" si="3"/>
        <v>661.15449567006272</v>
      </c>
      <c r="Y20" s="39">
        <f t="shared" si="3"/>
        <v>-1804.3559278113401</v>
      </c>
      <c r="Z20" s="39">
        <f t="shared" si="3"/>
        <v>-2140.1867921110052</v>
      </c>
      <c r="AA20" s="39">
        <f t="shared" si="3"/>
        <v>2542.0253674812011</v>
      </c>
      <c r="AB20" s="39">
        <f t="shared" si="3"/>
        <v>3506.1583146576436</v>
      </c>
      <c r="AC20" s="39">
        <f t="shared" si="3"/>
        <v>-226.13697759402393</v>
      </c>
      <c r="AD20" s="39">
        <f t="shared" si="3"/>
        <v>-124.58184452432263</v>
      </c>
      <c r="AE20" s="39">
        <f t="shared" si="3"/>
        <v>-262.2826096432679</v>
      </c>
      <c r="AF20" s="39">
        <f t="shared" si="3"/>
        <v>-1401.482323826775</v>
      </c>
      <c r="AG20" s="39">
        <f t="shared" si="3"/>
        <v>787.91812750033739</v>
      </c>
      <c r="AH20" s="39">
        <f t="shared" si="4"/>
        <v>-378.05917572415154</v>
      </c>
      <c r="AI20" s="39">
        <f t="shared" si="4"/>
        <v>-9377.6821900046743</v>
      </c>
      <c r="AJ20" s="39">
        <f t="shared" si="4"/>
        <v>706.80130351085575</v>
      </c>
      <c r="AK20" s="40">
        <f t="shared" si="5"/>
        <v>-8171.864728089522</v>
      </c>
      <c r="AL20" s="41"/>
    </row>
    <row r="21" spans="1:38" ht="15">
      <c r="A21" s="42">
        <v>8580</v>
      </c>
      <c r="B21" s="43" t="s">
        <v>110</v>
      </c>
      <c r="C21" s="38">
        <f>+'Div 9 gas cost'!E48</f>
        <v>1605922.29</v>
      </c>
      <c r="D21" s="38">
        <f>+'Div 9 gas cost'!F48</f>
        <v>1647909.41</v>
      </c>
      <c r="E21" s="38">
        <f>+'Div 9 gas cost'!G48</f>
        <v>1646725.14</v>
      </c>
      <c r="F21" s="38">
        <f>+'Div 9 gas cost'!H48</f>
        <v>1614592.65</v>
      </c>
      <c r="G21" s="38">
        <f>+'Div 9 gas cost'!I48</f>
        <v>2090552.4300000002</v>
      </c>
      <c r="H21" s="38">
        <f>+'Div 9 gas cost'!J48</f>
        <v>2401327.84</v>
      </c>
      <c r="I21" s="38">
        <f>+'Div 9 gas cost'!K48</f>
        <v>2507723.7200000002</v>
      </c>
      <c r="J21" s="38">
        <f>+'Div 9 gas cost'!L48</f>
        <v>2560829.35</v>
      </c>
      <c r="K21" s="38">
        <f>+'Div 9 gas cost'!M48</f>
        <v>2340061.5300000003</v>
      </c>
      <c r="L21" s="38">
        <f>+'Div 9 gas cost'!N48</f>
        <v>2432349.7000000002</v>
      </c>
      <c r="M21" s="38">
        <f>+'Div 9 gas cost'!O48</f>
        <v>2097561.7400000002</v>
      </c>
      <c r="N21" s="38">
        <f>+'Div 9 gas cost'!P48</f>
        <v>1745119.33</v>
      </c>
      <c r="O21" s="39">
        <f t="shared" si="2"/>
        <v>1251734.4263117423</v>
      </c>
      <c r="P21" s="39">
        <f t="shared" si="2"/>
        <v>2295952.4372212947</v>
      </c>
      <c r="Q21" s="39">
        <f t="shared" si="2"/>
        <v>1948269.6669491213</v>
      </c>
      <c r="R21" s="39">
        <f t="shared" si="2"/>
        <v>1445351.8796305563</v>
      </c>
      <c r="S21" s="39">
        <f t="shared" si="2"/>
        <v>1620026.886837896</v>
      </c>
      <c r="T21" s="39">
        <f t="shared" si="2"/>
        <v>2249101.6000177851</v>
      </c>
      <c r="U21" s="44">
        <f t="shared" si="6"/>
        <v>24494082.266968403</v>
      </c>
      <c r="V21" s="39">
        <f t="shared" si="3"/>
        <v>1816075.2080703059</v>
      </c>
      <c r="W21" s="39">
        <f t="shared" si="3"/>
        <v>4604578.9261701908</v>
      </c>
      <c r="X21" s="39">
        <f t="shared" si="3"/>
        <v>4600071.9552346133</v>
      </c>
      <c r="Y21" s="39">
        <f t="shared" si="3"/>
        <v>6602615.5762740579</v>
      </c>
      <c r="Z21" s="39">
        <f t="shared" si="3"/>
        <v>5261696.1621057419</v>
      </c>
      <c r="AA21" s="39">
        <f t="shared" si="3"/>
        <v>2732183.8353730445</v>
      </c>
      <c r="AB21" s="39">
        <f t="shared" si="3"/>
        <v>1922303.024743964</v>
      </c>
      <c r="AC21" s="39">
        <f t="shared" si="3"/>
        <v>2990796.5756512894</v>
      </c>
      <c r="AD21" s="39">
        <f t="shared" si="3"/>
        <v>2539324.8590886681</v>
      </c>
      <c r="AE21" s="39">
        <f t="shared" si="3"/>
        <v>1881295.3076536632</v>
      </c>
      <c r="AF21" s="39">
        <f t="shared" si="3"/>
        <v>2652788.517070136</v>
      </c>
      <c r="AG21" s="39">
        <f t="shared" si="3"/>
        <v>3683897.4595156377</v>
      </c>
      <c r="AH21" s="39">
        <f t="shared" si="4"/>
        <v>2975824.6100853845</v>
      </c>
      <c r="AI21" s="39">
        <f t="shared" si="4"/>
        <v>4922062.354659427</v>
      </c>
      <c r="AJ21" s="39">
        <f t="shared" si="4"/>
        <v>4917665.803525107</v>
      </c>
      <c r="AK21" s="44">
        <f t="shared" si="5"/>
        <v>43082454.085746109</v>
      </c>
      <c r="AL21" s="41"/>
    </row>
    <row r="22" spans="1:38" ht="15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6"/>
      <c r="P22" s="46"/>
      <c r="Q22" s="46"/>
      <c r="R22" s="46"/>
      <c r="S22" s="46"/>
      <c r="T22" s="46"/>
      <c r="U22" s="47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8"/>
      <c r="AH22" s="48"/>
      <c r="AI22" s="48"/>
      <c r="AJ22" s="48"/>
      <c r="AK22" s="47"/>
    </row>
    <row r="23" spans="1:38" ht="15">
      <c r="B23" s="49" t="s">
        <v>111</v>
      </c>
      <c r="C23" s="50">
        <f t="shared" ref="C23:N23" si="7">SUM(C7:C21)</f>
        <v>1448828.3299999991</v>
      </c>
      <c r="D23" s="50">
        <f t="shared" si="7"/>
        <v>1044531.5599999997</v>
      </c>
      <c r="E23" s="50">
        <f t="shared" si="7"/>
        <v>1245047.1099999994</v>
      </c>
      <c r="F23" s="50">
        <f t="shared" si="7"/>
        <v>2660459.98</v>
      </c>
      <c r="G23" s="50">
        <f t="shared" si="7"/>
        <v>6478466.6999999974</v>
      </c>
      <c r="H23" s="50">
        <f t="shared" si="7"/>
        <v>8821232.3399999999</v>
      </c>
      <c r="I23" s="50">
        <f t="shared" si="7"/>
        <v>13889615.450000001</v>
      </c>
      <c r="J23" s="50">
        <f t="shared" si="7"/>
        <v>8443076.4900000021</v>
      </c>
      <c r="K23" s="50">
        <f t="shared" si="7"/>
        <v>5430503.370000001</v>
      </c>
      <c r="L23" s="50">
        <f t="shared" si="7"/>
        <v>2572192.4900000002</v>
      </c>
      <c r="M23" s="50">
        <f t="shared" si="7"/>
        <v>1639489.3200000012</v>
      </c>
      <c r="N23" s="50">
        <f t="shared" si="7"/>
        <v>1290262.7900000005</v>
      </c>
      <c r="O23" s="59">
        <f>+'[1]Summary of Revenue'!Q$25</f>
        <v>1129287.7057436872</v>
      </c>
      <c r="P23" s="59">
        <f>+'[1]Summary of Revenue'!R$25</f>
        <v>1455295.2767813618</v>
      </c>
      <c r="Q23" s="59">
        <f>+'[1]Summary of Revenue'!S$25</f>
        <v>1473037.2783011408</v>
      </c>
      <c r="R23" s="59">
        <f>+'[1]Summary of Revenue'!T$25</f>
        <v>2381591.9345197519</v>
      </c>
      <c r="S23" s="59">
        <f>+'[1]Summary of Revenue'!U$25</f>
        <v>5020342.9911030605</v>
      </c>
      <c r="T23" s="59">
        <f>+'[1]Summary of Revenue'!V$25</f>
        <v>8262032.1305326782</v>
      </c>
      <c r="U23" s="50">
        <f>SUM(U7:U21)</f>
        <v>52986727.226981685</v>
      </c>
      <c r="V23" s="59">
        <f>+'[1]Summary of Revenue'!W$25</f>
        <v>10058758.094920952</v>
      </c>
      <c r="W23" s="59">
        <f>+'[1]Summary of Revenue'!X$25</f>
        <v>15181336.498621821</v>
      </c>
      <c r="X23" s="59">
        <f>+'[1]Summary of Revenue'!Y$25</f>
        <v>10675234.789721131</v>
      </c>
      <c r="Y23" s="59">
        <f>+'[1]Summary of Revenue'!AA$25</f>
        <v>6982218.9628609549</v>
      </c>
      <c r="Z23" s="59">
        <f>+'[1]Summary of Revenue'!AB$25</f>
        <v>4112629.6777597396</v>
      </c>
      <c r="AA23" s="59">
        <f>+'[1]Summary of Revenue'!AC$25</f>
        <v>2020053.9170128419</v>
      </c>
      <c r="AB23" s="59">
        <f>+'[1]Summary of Revenue'!AD$25</f>
        <v>1734260.1808545445</v>
      </c>
      <c r="AC23" s="59">
        <f>+'[1]Summary of Revenue'!AE$25</f>
        <v>1895723.9966289767</v>
      </c>
      <c r="AD23" s="59">
        <f>+'[1]Summary of Revenue'!AF$25</f>
        <v>1919919.1172605176</v>
      </c>
      <c r="AE23" s="59">
        <f>+'[1]Summary of Revenue'!AG$25</f>
        <v>3099921.7521362798</v>
      </c>
      <c r="AF23" s="59">
        <f>+'[1]Summary of Revenue'!AH$25</f>
        <v>8220794.5724572185</v>
      </c>
      <c r="AG23" s="59">
        <f>+'[1]Summary of Revenue'!AI$25</f>
        <v>13532727.545907762</v>
      </c>
      <c r="AH23" s="59">
        <f>+'[1]Summary of Revenue'!AJ$25</f>
        <v>16482301.918303896</v>
      </c>
      <c r="AI23" s="59">
        <f>+'[1]Summary of Revenue'!AK$25</f>
        <v>16228082.105095781</v>
      </c>
      <c r="AJ23" s="59">
        <f>+'[1]Summary of Revenue'!AL$25</f>
        <v>11412264.325620897</v>
      </c>
      <c r="AK23" s="50">
        <f t="shared" si="5"/>
        <v>87640898.071899384</v>
      </c>
    </row>
    <row r="24" spans="1:38">
      <c r="C24" s="58">
        <f>+C23-'Div 9 gas cost'!E50</f>
        <v>0</v>
      </c>
      <c r="D24" s="58">
        <f>+D23-'Div 9 gas cost'!F50</f>
        <v>0</v>
      </c>
      <c r="E24" s="58">
        <f>+E23-'Div 9 gas cost'!G50</f>
        <v>0</v>
      </c>
      <c r="F24" s="58">
        <f>+F23-'Div 9 gas cost'!H50</f>
        <v>0</v>
      </c>
      <c r="G24" s="58">
        <f>+G23-'Div 9 gas cost'!I50</f>
        <v>0</v>
      </c>
      <c r="H24" s="58">
        <f>+H23-'Div 9 gas cost'!J50</f>
        <v>0</v>
      </c>
      <c r="I24" s="58">
        <f>+I23-'Div 9 gas cost'!K50</f>
        <v>0</v>
      </c>
      <c r="J24" s="58">
        <f>+J23-'Div 9 gas cost'!L50</f>
        <v>0</v>
      </c>
      <c r="K24" s="58">
        <f>+K23-'Div 9 gas cost'!M50</f>
        <v>0</v>
      </c>
      <c r="L24" s="58">
        <f>+L23-'Div 9 gas cost'!N50</f>
        <v>0</v>
      </c>
      <c r="M24" s="58">
        <f>+M23-'Div 9 gas cost'!O50</f>
        <v>0</v>
      </c>
      <c r="N24" s="58">
        <f>+N23-'Div 9 gas cost'!P50</f>
        <v>0</v>
      </c>
      <c r="P24" s="51"/>
    </row>
    <row r="25" spans="1:38">
      <c r="W25" s="60"/>
    </row>
    <row r="26" spans="1:38">
      <c r="C26" s="51"/>
    </row>
    <row r="27" spans="1:38"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61">
        <f>SUM(O7:O21)</f>
        <v>1129287.7057436875</v>
      </c>
      <c r="P27" s="61">
        <f t="shared" ref="P27:AJ27" si="8">SUM(P7:P21)</f>
        <v>1455295.2767813604</v>
      </c>
      <c r="Q27" s="61">
        <f t="shared" si="8"/>
        <v>1473037.2783011412</v>
      </c>
      <c r="R27" s="61">
        <f t="shared" si="8"/>
        <v>2381591.934519751</v>
      </c>
      <c r="S27" s="61">
        <f t="shared" si="8"/>
        <v>5020342.9911030633</v>
      </c>
      <c r="T27" s="61">
        <f t="shared" si="8"/>
        <v>8262032.1305326773</v>
      </c>
      <c r="U27" s="61">
        <f t="shared" si="8"/>
        <v>52986727.226981685</v>
      </c>
      <c r="V27" s="61">
        <f t="shared" si="8"/>
        <v>10058758.094920948</v>
      </c>
      <c r="W27" s="61">
        <f t="shared" si="8"/>
        <v>15181336.498621821</v>
      </c>
      <c r="X27" s="61">
        <f t="shared" si="8"/>
        <v>10675234.789721131</v>
      </c>
      <c r="Y27" s="61">
        <f>SUM(Y7:Y21)</f>
        <v>6982218.9628609512</v>
      </c>
      <c r="Z27" s="61">
        <f t="shared" si="8"/>
        <v>4112629.6777597354</v>
      </c>
      <c r="AA27" s="61">
        <f t="shared" si="8"/>
        <v>2020053.9170128412</v>
      </c>
      <c r="AB27" s="61">
        <f t="shared" si="8"/>
        <v>1734260.1808545445</v>
      </c>
      <c r="AC27" s="61">
        <f t="shared" si="8"/>
        <v>1895723.9966289781</v>
      </c>
      <c r="AD27" s="61">
        <f t="shared" si="8"/>
        <v>1919919.1172605171</v>
      </c>
      <c r="AE27" s="61">
        <f t="shared" si="8"/>
        <v>3099921.7521362798</v>
      </c>
      <c r="AF27" s="61">
        <f t="shared" si="8"/>
        <v>8220794.5724572232</v>
      </c>
      <c r="AG27" s="61">
        <f t="shared" si="8"/>
        <v>13532727.545907762</v>
      </c>
      <c r="AH27" s="61">
        <f t="shared" si="8"/>
        <v>16482301.918303896</v>
      </c>
      <c r="AI27" s="61">
        <f t="shared" si="8"/>
        <v>16228082.10509578</v>
      </c>
      <c r="AJ27" s="61">
        <f t="shared" si="8"/>
        <v>11412264.325620895</v>
      </c>
    </row>
    <row r="28" spans="1:38"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>
        <f t="shared" ref="O28:X28" si="9">O23-O27</f>
        <v>0</v>
      </c>
      <c r="P28" s="53">
        <f t="shared" si="9"/>
        <v>0</v>
      </c>
      <c r="Q28" s="53">
        <f t="shared" si="9"/>
        <v>0</v>
      </c>
      <c r="R28" s="53">
        <f t="shared" si="9"/>
        <v>0</v>
      </c>
      <c r="S28" s="53">
        <f t="shared" si="9"/>
        <v>0</v>
      </c>
      <c r="T28" s="53">
        <f t="shared" si="9"/>
        <v>0</v>
      </c>
      <c r="U28" s="53">
        <f t="shared" si="9"/>
        <v>0</v>
      </c>
      <c r="V28" s="53">
        <f t="shared" si="9"/>
        <v>0</v>
      </c>
      <c r="W28" s="53">
        <f t="shared" si="9"/>
        <v>0</v>
      </c>
      <c r="X28" s="53">
        <f t="shared" si="9"/>
        <v>0</v>
      </c>
      <c r="Y28" s="53">
        <f>Y23-Y27</f>
        <v>0</v>
      </c>
      <c r="Z28" s="53">
        <f t="shared" ref="Z28:AJ28" si="10">Z23-Z27</f>
        <v>4.1909515857696533E-9</v>
      </c>
      <c r="AA28" s="53">
        <f t="shared" si="10"/>
        <v>0</v>
      </c>
      <c r="AB28" s="53">
        <f t="shared" si="10"/>
        <v>0</v>
      </c>
      <c r="AC28" s="53">
        <f t="shared" si="10"/>
        <v>0</v>
      </c>
      <c r="AD28" s="53">
        <f t="shared" si="10"/>
        <v>0</v>
      </c>
      <c r="AE28" s="53">
        <f t="shared" si="10"/>
        <v>0</v>
      </c>
      <c r="AF28" s="53">
        <f t="shared" si="10"/>
        <v>0</v>
      </c>
      <c r="AG28" s="53">
        <f t="shared" si="10"/>
        <v>0</v>
      </c>
      <c r="AH28" s="53">
        <f t="shared" si="10"/>
        <v>0</v>
      </c>
      <c r="AI28" s="53">
        <f t="shared" si="10"/>
        <v>0</v>
      </c>
      <c r="AJ28" s="53">
        <f t="shared" si="10"/>
        <v>0</v>
      </c>
    </row>
    <row r="29" spans="1:38">
      <c r="N29" s="54"/>
    </row>
    <row r="30" spans="1:38">
      <c r="H30" s="18"/>
      <c r="I30" s="18"/>
      <c r="J30" s="18"/>
      <c r="K30" s="18"/>
      <c r="L30" s="18"/>
      <c r="M30" s="18"/>
      <c r="N30" s="18"/>
    </row>
    <row r="31" spans="1:38">
      <c r="A31" s="16" t="s">
        <v>112</v>
      </c>
      <c r="C31" s="55"/>
      <c r="D31" s="55"/>
      <c r="E31" s="55"/>
      <c r="F31" s="55"/>
      <c r="G31" s="55"/>
      <c r="H31" s="55"/>
      <c r="I31" s="56"/>
      <c r="J31" s="56"/>
      <c r="K31" s="56"/>
      <c r="L31" s="56"/>
      <c r="M31" s="56"/>
      <c r="N31" s="56"/>
      <c r="O31" s="55"/>
      <c r="P31" s="55"/>
      <c r="Q31" s="55"/>
      <c r="R31" s="55"/>
      <c r="S31" s="55"/>
      <c r="T31" s="55"/>
    </row>
    <row r="32" spans="1:38">
      <c r="B32" s="16" t="s">
        <v>113</v>
      </c>
      <c r="N32" s="54"/>
    </row>
    <row r="33" spans="2:16">
      <c r="B33" s="16" t="s">
        <v>114</v>
      </c>
      <c r="N33" s="54"/>
    </row>
    <row r="34" spans="2:16">
      <c r="N34" s="54"/>
      <c r="O34" s="57"/>
    </row>
    <row r="36" spans="2:16">
      <c r="P36" s="51"/>
    </row>
  </sheetData>
  <mergeCells count="2">
    <mergeCell ref="I2:T2"/>
    <mergeCell ref="Y2:AJ2"/>
  </mergeCells>
  <pageMargins left="0.75" right="0.75" top="1" bottom="1" header="0.5" footer="0.5"/>
  <pageSetup scale="37" orientation="portrait" r:id="rId1"/>
  <headerFooter alignWithMargins="0"/>
  <colBreaks count="1" manualBreakCount="1">
    <brk id="13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7"/>
  <sheetViews>
    <sheetView showGridLines="0" view="pageBreakPreview" zoomScale="90" zoomScaleNormal="88" zoomScaleSheetLayoutView="90" workbookViewId="0">
      <pane xSplit="3" ySplit="7" topLeftCell="D8" activePane="bottomRight" state="frozen"/>
      <selection pane="topRight" activeCell="C1" sqref="C1"/>
      <selection pane="bottomLeft" activeCell="A10" sqref="A10"/>
      <selection pane="bottomRight" activeCell="C12" sqref="C12"/>
    </sheetView>
  </sheetViews>
  <sheetFormatPr defaultColWidth="9.140625" defaultRowHeight="12.75"/>
  <cols>
    <col min="1" max="1" width="8.7109375" customWidth="1"/>
    <col min="2" max="2" width="12.5703125" style="3" customWidth="1"/>
    <col min="3" max="3" width="76.42578125" style="3" bestFit="1" customWidth="1"/>
    <col min="4" max="4" width="6.85546875" style="13" customWidth="1"/>
    <col min="5" max="11" width="12.140625" style="3" bestFit="1" customWidth="1"/>
    <col min="12" max="12" width="12.85546875" style="3" bestFit="1" customWidth="1"/>
    <col min="13" max="16" width="12.140625" style="3" bestFit="1" customWidth="1"/>
    <col min="17" max="16384" width="9.140625" style="3"/>
  </cols>
  <sheetData>
    <row r="1" spans="1:16" ht="12" customHeight="1">
      <c r="C1" s="4" t="s">
        <v>17</v>
      </c>
      <c r="D1" s="7"/>
    </row>
    <row r="2" spans="1:16" ht="12" customHeight="1">
      <c r="C2" s="4" t="s">
        <v>18</v>
      </c>
      <c r="D2" s="7"/>
    </row>
    <row r="3" spans="1:16" ht="12.75" customHeight="1">
      <c r="C3" s="4" t="s">
        <v>0</v>
      </c>
      <c r="D3" s="7"/>
    </row>
    <row r="4" spans="1:16" s="5" customFormat="1" ht="12.75" customHeight="1">
      <c r="A4"/>
      <c r="C4" s="4" t="s">
        <v>1</v>
      </c>
      <c r="D4" s="7"/>
    </row>
    <row r="5" spans="1:16" s="5" customFormat="1" ht="12.75" customHeight="1">
      <c r="A5"/>
      <c r="C5" s="4" t="s">
        <v>80</v>
      </c>
      <c r="D5" s="7"/>
    </row>
    <row r="6" spans="1:16">
      <c r="E6" s="4" t="s">
        <v>78</v>
      </c>
      <c r="F6" s="4" t="s">
        <v>78</v>
      </c>
      <c r="G6" s="4" t="s">
        <v>78</v>
      </c>
      <c r="H6" s="4" t="s">
        <v>79</v>
      </c>
      <c r="I6" s="4" t="s">
        <v>79</v>
      </c>
      <c r="J6" s="4" t="s">
        <v>79</v>
      </c>
      <c r="K6" s="4" t="s">
        <v>79</v>
      </c>
      <c r="L6" s="4" t="s">
        <v>79</v>
      </c>
      <c r="M6" s="4" t="s">
        <v>79</v>
      </c>
      <c r="N6" s="4" t="s">
        <v>79</v>
      </c>
      <c r="O6" s="4" t="s">
        <v>79</v>
      </c>
      <c r="P6" s="4" t="s">
        <v>79</v>
      </c>
    </row>
    <row r="7" spans="1:16" ht="12.75" customHeight="1">
      <c r="C7" s="6" t="s">
        <v>19</v>
      </c>
      <c r="D7" s="14" t="s">
        <v>55</v>
      </c>
      <c r="E7" s="8" t="s">
        <v>26</v>
      </c>
      <c r="F7" s="8" t="s">
        <v>27</v>
      </c>
      <c r="G7" s="8" t="s">
        <v>28</v>
      </c>
      <c r="H7" s="8" t="s">
        <v>29</v>
      </c>
      <c r="I7" s="8" t="s">
        <v>30</v>
      </c>
      <c r="J7" s="8" t="s">
        <v>31</v>
      </c>
      <c r="K7" s="8" t="s">
        <v>20</v>
      </c>
      <c r="L7" s="8" t="s">
        <v>21</v>
      </c>
      <c r="M7" s="8" t="s">
        <v>22</v>
      </c>
      <c r="N7" s="8" t="s">
        <v>23</v>
      </c>
      <c r="O7" s="8" t="s">
        <v>24</v>
      </c>
      <c r="P7" s="8" t="s">
        <v>25</v>
      </c>
    </row>
    <row r="8" spans="1:16" ht="15">
      <c r="B8" s="2" t="s">
        <v>56</v>
      </c>
      <c r="C8" s="2" t="s">
        <v>32</v>
      </c>
      <c r="D8" s="15" t="str">
        <f t="shared" ref="D8:D29" si="0">LEFT(RIGHT(C8,10),4)</f>
        <v>8010</v>
      </c>
      <c r="E8" s="9">
        <v>9513.76</v>
      </c>
      <c r="F8" s="9">
        <v>14167.14</v>
      </c>
      <c r="G8" s="9">
        <v>14598.17</v>
      </c>
      <c r="H8" s="9">
        <v>11071.27</v>
      </c>
      <c r="I8" s="9">
        <v>11280.78</v>
      </c>
      <c r="J8" s="9">
        <v>4526.24</v>
      </c>
      <c r="K8" s="9">
        <v>2335.77</v>
      </c>
      <c r="L8" s="9">
        <v>422.93</v>
      </c>
      <c r="M8" s="9">
        <v>389.78</v>
      </c>
      <c r="N8" s="9">
        <v>881.28</v>
      </c>
      <c r="O8" s="9">
        <v>3865.09</v>
      </c>
      <c r="P8" s="9">
        <v>3421.18</v>
      </c>
    </row>
    <row r="9" spans="1:16" ht="15">
      <c r="B9" s="2" t="s">
        <v>57</v>
      </c>
      <c r="C9" s="2" t="s">
        <v>33</v>
      </c>
      <c r="D9" s="15" t="str">
        <f t="shared" si="0"/>
        <v>8040</v>
      </c>
      <c r="E9" s="9">
        <v>-23607.7</v>
      </c>
      <c r="F9" s="9">
        <v>-333111.73</v>
      </c>
      <c r="G9" s="9">
        <v>-4186.67</v>
      </c>
      <c r="H9" s="9">
        <v>-137834.69</v>
      </c>
      <c r="I9" s="9">
        <v>-303969.78999999998</v>
      </c>
      <c r="J9" s="9">
        <v>22949.43</v>
      </c>
      <c r="K9" s="9">
        <v>180607.87</v>
      </c>
      <c r="L9" s="9">
        <v>-109126.71</v>
      </c>
      <c r="M9" s="9">
        <v>20079.650000000001</v>
      </c>
      <c r="N9" s="9">
        <v>-1006437.1</v>
      </c>
      <c r="O9" s="9">
        <v>1005401.99</v>
      </c>
      <c r="P9" s="9">
        <v>-63468.39</v>
      </c>
    </row>
    <row r="10" spans="1:16" ht="15">
      <c r="B10" s="2" t="s">
        <v>58</v>
      </c>
      <c r="C10" s="2" t="s">
        <v>34</v>
      </c>
      <c r="D10" s="15" t="str">
        <f t="shared" si="0"/>
        <v>8040</v>
      </c>
      <c r="E10" s="9">
        <v>3295544.76</v>
      </c>
      <c r="F10" s="9">
        <v>3799822.93</v>
      </c>
      <c r="G10" s="9">
        <v>3787052.37</v>
      </c>
      <c r="H10" s="9">
        <v>3952365.22</v>
      </c>
      <c r="I10" s="9">
        <v>4783394.93</v>
      </c>
      <c r="J10" s="9">
        <v>2483985.21</v>
      </c>
      <c r="K10" s="9">
        <v>2891260.88</v>
      </c>
      <c r="L10" s="9">
        <v>5627147.8899999997</v>
      </c>
      <c r="M10" s="9">
        <v>795525.73</v>
      </c>
      <c r="N10" s="9">
        <v>40009.269999999997</v>
      </c>
      <c r="O10" s="9">
        <v>2006509.82</v>
      </c>
      <c r="P10" s="9">
        <v>2511921.15</v>
      </c>
    </row>
    <row r="11" spans="1:16" ht="15">
      <c r="B11" s="2" t="s">
        <v>59</v>
      </c>
      <c r="C11" s="2" t="s">
        <v>35</v>
      </c>
      <c r="D11" s="15" t="str">
        <f t="shared" si="0"/>
        <v>8040</v>
      </c>
      <c r="E11" s="9">
        <v>-404784.6</v>
      </c>
      <c r="F11" s="9">
        <v>-404784.6</v>
      </c>
      <c r="G11" s="9">
        <v>-404784.6</v>
      </c>
      <c r="H11" s="9">
        <v>-404784.6</v>
      </c>
      <c r="I11" s="9">
        <v>-404784.6</v>
      </c>
      <c r="J11" s="9">
        <v>-125000</v>
      </c>
      <c r="K11" s="9">
        <v>-125000</v>
      </c>
      <c r="L11" s="9">
        <v>-125000</v>
      </c>
      <c r="M11" s="9">
        <v>-125000</v>
      </c>
      <c r="N11" s="9">
        <v>-125000</v>
      </c>
      <c r="O11" s="9">
        <v>-125000</v>
      </c>
      <c r="P11" s="9">
        <v>-125000</v>
      </c>
    </row>
    <row r="12" spans="1:16" ht="15">
      <c r="B12" s="2" t="s">
        <v>60</v>
      </c>
      <c r="C12" s="2" t="s">
        <v>36</v>
      </c>
      <c r="D12" s="15" t="str">
        <f t="shared" si="0"/>
        <v>8050</v>
      </c>
      <c r="E12" s="9">
        <v>-1380.58</v>
      </c>
      <c r="F12" s="9">
        <v>-1051.76</v>
      </c>
      <c r="G12" s="9">
        <v>-3082.74</v>
      </c>
      <c r="H12" s="9">
        <v>-2643.67</v>
      </c>
      <c r="I12" s="9">
        <v>-3250.96</v>
      </c>
      <c r="J12" s="9">
        <v>-371</v>
      </c>
      <c r="K12" s="9">
        <v>-854.18</v>
      </c>
      <c r="L12" s="9">
        <v>-721.32</v>
      </c>
      <c r="M12" s="9">
        <v>-1099.46</v>
      </c>
      <c r="N12" s="9">
        <v>-538.27</v>
      </c>
      <c r="O12" s="9">
        <v>-1109.6099999999999</v>
      </c>
      <c r="P12" s="9">
        <v>-2865.12</v>
      </c>
    </row>
    <row r="13" spans="1:16" ht="15">
      <c r="B13" s="2" t="s">
        <v>61</v>
      </c>
      <c r="C13" s="2" t="s">
        <v>37</v>
      </c>
      <c r="D13" s="15" t="str">
        <f t="shared" si="0"/>
        <v>8060</v>
      </c>
      <c r="E13" s="9">
        <v>-1491710.47</v>
      </c>
      <c r="F13" s="9">
        <v>-1231310.58</v>
      </c>
      <c r="G13" s="9">
        <v>-1301289.93</v>
      </c>
      <c r="H13" s="9">
        <v>-829429.36</v>
      </c>
      <c r="I13" s="9">
        <v>-600453.93999999994</v>
      </c>
      <c r="J13" s="9">
        <v>269680.46000000002</v>
      </c>
      <c r="K13" s="9">
        <v>1175391.3400000001</v>
      </c>
      <c r="L13" s="9">
        <v>1463290.42</v>
      </c>
      <c r="M13" s="9">
        <v>1130451.57</v>
      </c>
      <c r="N13" s="9">
        <v>935816.89</v>
      </c>
      <c r="O13" s="9">
        <v>-6733.05</v>
      </c>
      <c r="P13" s="9">
        <v>-1205145.97</v>
      </c>
    </row>
    <row r="14" spans="1:16" ht="15">
      <c r="B14" s="2" t="s">
        <v>62</v>
      </c>
      <c r="C14" s="2" t="s">
        <v>38</v>
      </c>
      <c r="D14" s="15" t="str">
        <f t="shared" si="0"/>
        <v>8081</v>
      </c>
      <c r="E14" s="9">
        <v>0</v>
      </c>
      <c r="F14" s="9">
        <v>0</v>
      </c>
      <c r="G14" s="9">
        <v>0</v>
      </c>
      <c r="H14" s="9">
        <v>0</v>
      </c>
      <c r="I14" s="9">
        <v>3792.27</v>
      </c>
      <c r="J14" s="9">
        <v>1872669.08</v>
      </c>
      <c r="K14" s="9">
        <v>2057298.21</v>
      </c>
      <c r="L14" s="9">
        <v>4173242.15</v>
      </c>
      <c r="M14" s="9">
        <v>4167729.36</v>
      </c>
      <c r="N14" s="9">
        <v>3184081.39</v>
      </c>
      <c r="O14" s="9">
        <v>22720</v>
      </c>
      <c r="P14" s="9">
        <v>0</v>
      </c>
    </row>
    <row r="15" spans="1:16" ht="15">
      <c r="B15" s="2" t="s">
        <v>63</v>
      </c>
      <c r="C15" s="2" t="s">
        <v>39</v>
      </c>
      <c r="D15" s="15" t="str">
        <f t="shared" si="0"/>
        <v>8082</v>
      </c>
      <c r="E15" s="9">
        <v>-1371478.22</v>
      </c>
      <c r="F15" s="9">
        <v>-1680164.01</v>
      </c>
      <c r="G15" s="9">
        <v>-1576624.87</v>
      </c>
      <c r="H15" s="9">
        <v>-1628714.35</v>
      </c>
      <c r="I15" s="9">
        <v>-1761530.2</v>
      </c>
      <c r="J15" s="9">
        <v>-72622.710000000006</v>
      </c>
      <c r="K15" s="9">
        <v>-11969.77</v>
      </c>
      <c r="L15" s="9">
        <v>-10539.21</v>
      </c>
      <c r="M15" s="9">
        <v>-29777.03</v>
      </c>
      <c r="N15" s="9">
        <v>-2200</v>
      </c>
      <c r="O15" s="9">
        <v>-306312.44</v>
      </c>
      <c r="P15" s="9">
        <v>-1390229.17</v>
      </c>
    </row>
    <row r="16" spans="1:16" ht="15">
      <c r="B16" s="2" t="s">
        <v>64</v>
      </c>
      <c r="C16" s="2" t="s">
        <v>40</v>
      </c>
      <c r="D16" s="15" t="str">
        <f t="shared" si="0"/>
        <v>8120</v>
      </c>
      <c r="E16" s="9">
        <v>-2222.3000000000002</v>
      </c>
      <c r="F16" s="9">
        <v>-1334.4</v>
      </c>
      <c r="G16" s="9">
        <v>-805.04</v>
      </c>
      <c r="H16" s="9">
        <v>-891.43</v>
      </c>
      <c r="I16" s="9">
        <v>-3123.04</v>
      </c>
      <c r="J16" s="9">
        <v>-4592.88</v>
      </c>
      <c r="K16" s="9">
        <v>-13501.56</v>
      </c>
      <c r="L16" s="9">
        <v>-25471.42</v>
      </c>
      <c r="M16" s="9">
        <v>-19513.25</v>
      </c>
      <c r="N16" s="9">
        <v>-13916.44</v>
      </c>
      <c r="O16" s="9">
        <v>-10931.1</v>
      </c>
      <c r="P16" s="9">
        <v>-6272.22</v>
      </c>
    </row>
    <row r="17" spans="2:16" ht="15">
      <c r="B17" s="2" t="s">
        <v>65</v>
      </c>
      <c r="C17" s="2" t="s">
        <v>41</v>
      </c>
      <c r="D17" s="15" t="str">
        <f t="shared" si="0"/>
        <v>8120</v>
      </c>
      <c r="E17" s="9">
        <v>5151.3999999999996</v>
      </c>
      <c r="F17" s="9">
        <v>1209.8</v>
      </c>
      <c r="G17" s="9">
        <v>724.25</v>
      </c>
      <c r="H17" s="9">
        <v>666.33</v>
      </c>
      <c r="I17" s="9">
        <v>2018.59</v>
      </c>
      <c r="J17" s="9">
        <v>5106.4799999999996</v>
      </c>
      <c r="K17" s="9">
        <v>13182.97</v>
      </c>
      <c r="L17" s="9">
        <v>20592.439999999999</v>
      </c>
      <c r="M17" s="9">
        <v>19849.580000000002</v>
      </c>
      <c r="N17" s="9">
        <v>13251.73</v>
      </c>
      <c r="O17" s="9">
        <v>10077.92</v>
      </c>
      <c r="P17" s="9">
        <v>7895.88</v>
      </c>
    </row>
    <row r="18" spans="2:16" ht="15">
      <c r="B18" s="2" t="s">
        <v>66</v>
      </c>
      <c r="C18" s="2" t="s">
        <v>42</v>
      </c>
      <c r="D18" s="15" t="str">
        <f t="shared" si="0"/>
        <v>8580</v>
      </c>
      <c r="E18" s="9">
        <v>41781.379999999997</v>
      </c>
      <c r="F18" s="9">
        <v>43101.87</v>
      </c>
      <c r="G18" s="9">
        <v>41917.599999999999</v>
      </c>
      <c r="H18" s="9">
        <v>50451.74</v>
      </c>
      <c r="I18" s="9">
        <v>61832.84</v>
      </c>
      <c r="J18" s="9">
        <v>59055.99</v>
      </c>
      <c r="K18" s="9">
        <v>97021.87</v>
      </c>
      <c r="L18" s="9">
        <v>150127.5</v>
      </c>
      <c r="M18" s="9">
        <v>58765.63</v>
      </c>
      <c r="N18" s="9">
        <v>47214.87</v>
      </c>
      <c r="O18" s="9">
        <v>45955.46</v>
      </c>
      <c r="P18" s="9">
        <v>57555.66</v>
      </c>
    </row>
    <row r="19" spans="2:16" ht="15">
      <c r="B19" s="2" t="s">
        <v>67</v>
      </c>
      <c r="C19" s="2" t="s">
        <v>43</v>
      </c>
      <c r="D19" s="15" t="str">
        <f t="shared" si="0"/>
        <v>8580</v>
      </c>
      <c r="E19" s="9">
        <v>381877.4</v>
      </c>
      <c r="F19" s="9">
        <v>389829.13</v>
      </c>
      <c r="G19" s="9">
        <v>389829.13</v>
      </c>
      <c r="H19" s="9">
        <v>381877.4</v>
      </c>
      <c r="I19" s="9">
        <v>425143.73</v>
      </c>
      <c r="J19" s="9">
        <v>697198.4</v>
      </c>
      <c r="K19" s="9">
        <v>717486.5</v>
      </c>
      <c r="L19" s="9">
        <v>717486.5</v>
      </c>
      <c r="M19" s="9">
        <v>686378.1</v>
      </c>
      <c r="N19" s="9">
        <v>704278.5</v>
      </c>
      <c r="O19" s="9">
        <v>543683.94999999995</v>
      </c>
      <c r="P19" s="9">
        <v>473580.39</v>
      </c>
    </row>
    <row r="20" spans="2:16" ht="15">
      <c r="B20" s="2" t="s">
        <v>68</v>
      </c>
      <c r="C20" s="2" t="s">
        <v>44</v>
      </c>
      <c r="D20" s="15" t="str">
        <f t="shared" si="0"/>
        <v>8580</v>
      </c>
      <c r="E20" s="9">
        <v>1182263.51</v>
      </c>
      <c r="F20" s="9">
        <v>1214978.4099999999</v>
      </c>
      <c r="G20" s="9">
        <v>1214978.4099999999</v>
      </c>
      <c r="H20" s="9">
        <v>1182263.51</v>
      </c>
      <c r="I20" s="9">
        <v>1603575.86</v>
      </c>
      <c r="J20" s="9">
        <v>1645073.45</v>
      </c>
      <c r="K20" s="9">
        <v>1693215.35</v>
      </c>
      <c r="L20" s="9">
        <v>1693215.35</v>
      </c>
      <c r="M20" s="9">
        <v>1594917.8</v>
      </c>
      <c r="N20" s="9">
        <v>1680856.33</v>
      </c>
      <c r="O20" s="9">
        <v>1507922.33</v>
      </c>
      <c r="P20" s="9">
        <v>1213983.28</v>
      </c>
    </row>
    <row r="21" spans="2:16" ht="15">
      <c r="B21" s="2" t="s">
        <v>69</v>
      </c>
      <c r="C21" s="2" t="s">
        <v>45</v>
      </c>
      <c r="D21" s="15" t="str">
        <f t="shared" si="0"/>
        <v>8059</v>
      </c>
      <c r="E21" s="9">
        <v>-1618019.24</v>
      </c>
      <c r="F21" s="9">
        <v>-1811476.8</v>
      </c>
      <c r="G21" s="9">
        <v>-2158406.87</v>
      </c>
      <c r="H21" s="9">
        <v>-2574622.4700000002</v>
      </c>
      <c r="I21" s="9">
        <v>-3815030.92</v>
      </c>
      <c r="J21" s="9">
        <v>-6857144.5499999998</v>
      </c>
      <c r="K21" s="9">
        <v>-8676793.8399999999</v>
      </c>
      <c r="L21" s="9">
        <v>-13579545.5</v>
      </c>
      <c r="M21" s="9">
        <v>-8298361.1299999999</v>
      </c>
      <c r="N21" s="9">
        <v>-5458963.1600000001</v>
      </c>
      <c r="O21" s="9">
        <v>-4696903.54</v>
      </c>
      <c r="P21" s="9">
        <v>-1473753.01</v>
      </c>
    </row>
    <row r="22" spans="2:16" ht="15">
      <c r="B22" s="2" t="s">
        <v>70</v>
      </c>
      <c r="C22" s="2" t="s">
        <v>46</v>
      </c>
      <c r="D22" s="15" t="str">
        <f t="shared" si="0"/>
        <v>8051</v>
      </c>
      <c r="E22" s="9">
        <v>711110.81</v>
      </c>
      <c r="F22" s="9">
        <v>445353.11</v>
      </c>
      <c r="G22" s="9">
        <v>505226.02</v>
      </c>
      <c r="H22" s="9">
        <v>653145.47</v>
      </c>
      <c r="I22" s="9">
        <v>2312473.46</v>
      </c>
      <c r="J22" s="9">
        <v>4707636.25</v>
      </c>
      <c r="K22" s="9">
        <v>7720127.6600000001</v>
      </c>
      <c r="L22" s="9">
        <v>6363457.71</v>
      </c>
      <c r="M22" s="9">
        <v>3725218.47</v>
      </c>
      <c r="N22" s="9">
        <v>2707263.29</v>
      </c>
      <c r="O22" s="9">
        <v>1007185.67</v>
      </c>
      <c r="P22" s="9">
        <v>599709.44999999995</v>
      </c>
    </row>
    <row r="23" spans="2:16" ht="15">
      <c r="B23" s="2" t="s">
        <v>71</v>
      </c>
      <c r="C23" s="2" t="s">
        <v>47</v>
      </c>
      <c r="D23" s="15" t="str">
        <f t="shared" si="0"/>
        <v>8052</v>
      </c>
      <c r="E23" s="9">
        <v>696632.02</v>
      </c>
      <c r="F23" s="9">
        <v>429296.55</v>
      </c>
      <c r="G23" s="9">
        <v>621825.16</v>
      </c>
      <c r="H23" s="9">
        <v>782874.16</v>
      </c>
      <c r="I23" s="9">
        <v>1323534.71</v>
      </c>
      <c r="J23" s="9">
        <v>2370098.5099999998</v>
      </c>
      <c r="K23" s="9">
        <v>3952614.24</v>
      </c>
      <c r="L23" s="9">
        <v>3217648.61</v>
      </c>
      <c r="M23" s="9">
        <v>1908461.95</v>
      </c>
      <c r="N23" s="9">
        <v>1426521.17</v>
      </c>
      <c r="O23" s="9">
        <v>693114.32</v>
      </c>
      <c r="P23" s="9">
        <v>545419.56000000006</v>
      </c>
    </row>
    <row r="24" spans="2:16" ht="15">
      <c r="B24" s="2" t="s">
        <v>72</v>
      </c>
      <c r="C24" s="2" t="s">
        <v>48</v>
      </c>
      <c r="D24" s="15" t="str">
        <f t="shared" si="0"/>
        <v>8053</v>
      </c>
      <c r="E24" s="9">
        <v>97366.28</v>
      </c>
      <c r="F24" s="9">
        <v>101545.68</v>
      </c>
      <c r="G24" s="9">
        <v>86945.93</v>
      </c>
      <c r="H24" s="9">
        <v>95901.64</v>
      </c>
      <c r="I24" s="9">
        <v>206156.18</v>
      </c>
      <c r="J24" s="9">
        <v>341386.9</v>
      </c>
      <c r="K24" s="9">
        <v>534300.01</v>
      </c>
      <c r="L24" s="9">
        <v>453403.8</v>
      </c>
      <c r="M24" s="9">
        <v>297282.49</v>
      </c>
      <c r="N24" s="9">
        <v>225281.96</v>
      </c>
      <c r="O24" s="9">
        <v>257645.7</v>
      </c>
      <c r="P24" s="9">
        <v>97110.18</v>
      </c>
    </row>
    <row r="25" spans="2:16" ht="15">
      <c r="B25" s="2" t="s">
        <v>73</v>
      </c>
      <c r="C25" s="2" t="s">
        <v>49</v>
      </c>
      <c r="D25" s="15" t="str">
        <f t="shared" si="0"/>
        <v>8054</v>
      </c>
      <c r="E25" s="9">
        <v>111308.2</v>
      </c>
      <c r="F25" s="9">
        <v>77378.559999999998</v>
      </c>
      <c r="G25" s="9">
        <v>71159.62</v>
      </c>
      <c r="H25" s="9">
        <v>110767.32</v>
      </c>
      <c r="I25" s="9">
        <v>228427.13</v>
      </c>
      <c r="J25" s="9">
        <v>388577.29</v>
      </c>
      <c r="K25" s="9">
        <v>622566.44999999995</v>
      </c>
      <c r="L25" s="9">
        <v>530933.05000000005</v>
      </c>
      <c r="M25" s="9">
        <v>320792.7</v>
      </c>
      <c r="N25" s="9">
        <v>240455.27</v>
      </c>
      <c r="O25" s="9">
        <v>148657.79</v>
      </c>
      <c r="P25" s="9">
        <v>90946.2</v>
      </c>
    </row>
    <row r="26" spans="2:16" ht="15">
      <c r="B26" s="2" t="s">
        <v>74</v>
      </c>
      <c r="C26" s="2" t="s">
        <v>50</v>
      </c>
      <c r="D26" s="15" t="str">
        <f t="shared" si="0"/>
        <v>8058</v>
      </c>
      <c r="E26" s="9">
        <v>-82687</v>
      </c>
      <c r="F26" s="9">
        <v>-997</v>
      </c>
      <c r="G26" s="9">
        <v>-18011</v>
      </c>
      <c r="H26" s="9">
        <v>662666</v>
      </c>
      <c r="I26" s="9">
        <v>1613063</v>
      </c>
      <c r="J26" s="9">
        <v>603087</v>
      </c>
      <c r="K26" s="9">
        <v>719471</v>
      </c>
      <c r="L26" s="9">
        <v>-1387498</v>
      </c>
      <c r="M26" s="9">
        <v>-508240</v>
      </c>
      <c r="N26" s="9">
        <v>-1362141</v>
      </c>
      <c r="O26" s="9">
        <v>-315624</v>
      </c>
      <c r="P26" s="9">
        <v>-17535</v>
      </c>
    </row>
    <row r="27" spans="2:16" ht="15">
      <c r="B27" s="2" t="s">
        <v>75</v>
      </c>
      <c r="C27" s="2" t="s">
        <v>51</v>
      </c>
      <c r="D27" s="15" t="str">
        <f t="shared" si="0"/>
        <v>8058</v>
      </c>
      <c r="E27" s="9">
        <v>-79287</v>
      </c>
      <c r="F27" s="9">
        <v>-2737</v>
      </c>
      <c r="G27" s="9">
        <v>-17965</v>
      </c>
      <c r="H27" s="9">
        <v>289433</v>
      </c>
      <c r="I27" s="9">
        <v>647613</v>
      </c>
      <c r="J27" s="9">
        <v>362043</v>
      </c>
      <c r="K27" s="9">
        <v>295481</v>
      </c>
      <c r="L27" s="9">
        <v>-629539</v>
      </c>
      <c r="M27" s="9">
        <v>-271918</v>
      </c>
      <c r="N27" s="9">
        <v>-577030</v>
      </c>
      <c r="O27" s="9">
        <v>-89018</v>
      </c>
      <c r="P27" s="9">
        <v>-17747</v>
      </c>
    </row>
    <row r="28" spans="2:16" ht="15">
      <c r="B28" s="2" t="s">
        <v>76</v>
      </c>
      <c r="C28" s="2" t="s">
        <v>52</v>
      </c>
      <c r="D28" s="15" t="str">
        <f t="shared" si="0"/>
        <v>8058</v>
      </c>
      <c r="E28" s="9">
        <v>3416.92</v>
      </c>
      <c r="F28" s="9">
        <v>-5080.74</v>
      </c>
      <c r="G28" s="9">
        <v>-1517.83</v>
      </c>
      <c r="H28" s="9">
        <v>11771.49</v>
      </c>
      <c r="I28" s="9">
        <v>27599.67</v>
      </c>
      <c r="J28" s="9">
        <v>-2575.21</v>
      </c>
      <c r="K28" s="9">
        <v>-6940.32</v>
      </c>
      <c r="L28" s="9">
        <v>3212.3</v>
      </c>
      <c r="M28" s="9">
        <v>-2319.5700000000002</v>
      </c>
      <c r="N28" s="9">
        <v>16684.509999999998</v>
      </c>
      <c r="O28" s="9">
        <v>-31513.98</v>
      </c>
      <c r="P28" s="9">
        <v>-6904.26</v>
      </c>
    </row>
    <row r="29" spans="2:16" ht="15">
      <c r="B29" s="2" t="s">
        <v>77</v>
      </c>
      <c r="C29" s="2" t="s">
        <v>53</v>
      </c>
      <c r="D29" s="15" t="str">
        <f t="shared" si="0"/>
        <v>8058</v>
      </c>
      <c r="E29" s="9">
        <v>-11961</v>
      </c>
      <c r="F29" s="9">
        <v>-103</v>
      </c>
      <c r="G29" s="9">
        <v>-2535</v>
      </c>
      <c r="H29" s="9">
        <v>54126</v>
      </c>
      <c r="I29" s="9">
        <v>120704</v>
      </c>
      <c r="J29" s="9">
        <v>50465</v>
      </c>
      <c r="K29" s="9">
        <v>52314</v>
      </c>
      <c r="L29" s="9">
        <v>-103663</v>
      </c>
      <c r="M29" s="9">
        <v>-39111</v>
      </c>
      <c r="N29" s="9">
        <v>-104178</v>
      </c>
      <c r="O29" s="9">
        <v>-30105</v>
      </c>
      <c r="P29" s="9">
        <v>-2360</v>
      </c>
    </row>
    <row r="30" spans="2:16">
      <c r="C30" s="2"/>
      <c r="D30" s="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2:16" ht="15">
      <c r="B31" s="3" t="s">
        <v>54</v>
      </c>
      <c r="C31" s="2" t="s">
        <v>54</v>
      </c>
      <c r="D31" s="8"/>
      <c r="E31" s="9">
        <f t="shared" ref="E31:P31" si="1">SUM(E8:E29)</f>
        <v>1448828.3299999998</v>
      </c>
      <c r="F31" s="9">
        <f t="shared" si="1"/>
        <v>1044531.56</v>
      </c>
      <c r="G31" s="9">
        <f t="shared" si="1"/>
        <v>1245047.1099999994</v>
      </c>
      <c r="H31" s="9">
        <f t="shared" si="1"/>
        <v>2660459.98</v>
      </c>
      <c r="I31" s="9">
        <f t="shared" si="1"/>
        <v>6478466.7000000011</v>
      </c>
      <c r="J31" s="9">
        <f t="shared" si="1"/>
        <v>8821232.3399999999</v>
      </c>
      <c r="K31" s="9">
        <f t="shared" si="1"/>
        <v>13889615.449999999</v>
      </c>
      <c r="L31" s="9">
        <f t="shared" si="1"/>
        <v>8443076.4900000002</v>
      </c>
      <c r="M31" s="9">
        <f t="shared" si="1"/>
        <v>5430503.3699999992</v>
      </c>
      <c r="N31" s="9">
        <f t="shared" si="1"/>
        <v>2572192.4900000002</v>
      </c>
      <c r="O31" s="9">
        <f t="shared" si="1"/>
        <v>1639489.3200000003</v>
      </c>
      <c r="P31" s="9">
        <f t="shared" si="1"/>
        <v>1290262.7899999998</v>
      </c>
    </row>
    <row r="33" spans="4:16"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4:16">
      <c r="D34" s="8" t="s">
        <v>2</v>
      </c>
      <c r="E34" s="12">
        <f>SUMIF($D$8:$D$29,$D34,E$8:E$29)</f>
        <v>0</v>
      </c>
      <c r="F34" s="12">
        <f t="shared" ref="E34:G48" si="2">SUMIF($D$8:$D$29,$D34,F$8:F$29)</f>
        <v>0</v>
      </c>
      <c r="G34" s="12">
        <f t="shared" si="2"/>
        <v>0</v>
      </c>
      <c r="H34" s="12">
        <f t="shared" ref="H34:P48" si="3">SUMIF($D$8:$D$29,$D34,H$8:H$29)</f>
        <v>0</v>
      </c>
      <c r="I34" s="12">
        <f t="shared" si="3"/>
        <v>0</v>
      </c>
      <c r="J34" s="12">
        <f t="shared" si="3"/>
        <v>0</v>
      </c>
      <c r="K34" s="12">
        <f t="shared" si="3"/>
        <v>0</v>
      </c>
      <c r="L34" s="12">
        <f t="shared" si="3"/>
        <v>0</v>
      </c>
      <c r="M34" s="12">
        <f t="shared" si="3"/>
        <v>0</v>
      </c>
      <c r="N34" s="12">
        <f t="shared" si="3"/>
        <v>0</v>
      </c>
      <c r="O34" s="12">
        <f t="shared" si="3"/>
        <v>0</v>
      </c>
      <c r="P34" s="12">
        <f t="shared" si="3"/>
        <v>0</v>
      </c>
    </row>
    <row r="35" spans="4:16">
      <c r="D35" s="8" t="s">
        <v>3</v>
      </c>
      <c r="E35" s="12">
        <f t="shared" si="2"/>
        <v>9513.76</v>
      </c>
      <c r="F35" s="12">
        <f t="shared" si="2"/>
        <v>14167.14</v>
      </c>
      <c r="G35" s="12">
        <f t="shared" si="2"/>
        <v>14598.17</v>
      </c>
      <c r="H35" s="12">
        <f t="shared" si="3"/>
        <v>11071.27</v>
      </c>
      <c r="I35" s="12">
        <f t="shared" si="3"/>
        <v>11280.78</v>
      </c>
      <c r="J35" s="12">
        <f t="shared" si="3"/>
        <v>4526.24</v>
      </c>
      <c r="K35" s="12">
        <f t="shared" si="3"/>
        <v>2335.77</v>
      </c>
      <c r="L35" s="12">
        <f t="shared" si="3"/>
        <v>422.93</v>
      </c>
      <c r="M35" s="12">
        <f t="shared" si="3"/>
        <v>389.78</v>
      </c>
      <c r="N35" s="12">
        <f t="shared" si="3"/>
        <v>881.28</v>
      </c>
      <c r="O35" s="12">
        <f t="shared" si="3"/>
        <v>3865.09</v>
      </c>
      <c r="P35" s="12">
        <f t="shared" si="3"/>
        <v>3421.18</v>
      </c>
    </row>
    <row r="36" spans="4:16">
      <c r="D36" s="8" t="s">
        <v>4</v>
      </c>
      <c r="E36" s="12">
        <f t="shared" si="2"/>
        <v>2867152.4599999995</v>
      </c>
      <c r="F36" s="12">
        <f t="shared" si="2"/>
        <v>3061926.6</v>
      </c>
      <c r="G36" s="12">
        <f t="shared" si="2"/>
        <v>3378081.1</v>
      </c>
      <c r="H36" s="12">
        <f t="shared" si="3"/>
        <v>3409745.93</v>
      </c>
      <c r="I36" s="12">
        <f t="shared" si="3"/>
        <v>4074640.5399999996</v>
      </c>
      <c r="J36" s="12">
        <f t="shared" si="3"/>
        <v>2381934.64</v>
      </c>
      <c r="K36" s="12">
        <f t="shared" si="3"/>
        <v>2946868.75</v>
      </c>
      <c r="L36" s="12">
        <f t="shared" si="3"/>
        <v>5393021.1799999997</v>
      </c>
      <c r="M36" s="12">
        <f t="shared" si="3"/>
        <v>690605.38</v>
      </c>
      <c r="N36" s="12">
        <f t="shared" si="3"/>
        <v>-1091427.83</v>
      </c>
      <c r="O36" s="12">
        <f t="shared" si="3"/>
        <v>2886911.81</v>
      </c>
      <c r="P36" s="12">
        <f t="shared" si="3"/>
        <v>2323452.7599999998</v>
      </c>
    </row>
    <row r="37" spans="4:16">
      <c r="D37" s="8" t="s">
        <v>5</v>
      </c>
      <c r="E37" s="12">
        <f t="shared" si="2"/>
        <v>-1380.58</v>
      </c>
      <c r="F37" s="12">
        <f t="shared" si="2"/>
        <v>-1051.76</v>
      </c>
      <c r="G37" s="12">
        <f t="shared" si="2"/>
        <v>-3082.74</v>
      </c>
      <c r="H37" s="12">
        <f t="shared" si="3"/>
        <v>-2643.67</v>
      </c>
      <c r="I37" s="12">
        <f t="shared" si="3"/>
        <v>-3250.96</v>
      </c>
      <c r="J37" s="12">
        <f t="shared" si="3"/>
        <v>-371</v>
      </c>
      <c r="K37" s="12">
        <f t="shared" si="3"/>
        <v>-854.18</v>
      </c>
      <c r="L37" s="12">
        <f t="shared" si="3"/>
        <v>-721.32</v>
      </c>
      <c r="M37" s="12">
        <f t="shared" si="3"/>
        <v>-1099.46</v>
      </c>
      <c r="N37" s="12">
        <f t="shared" si="3"/>
        <v>-538.27</v>
      </c>
      <c r="O37" s="12">
        <f t="shared" si="3"/>
        <v>-1109.6099999999999</v>
      </c>
      <c r="P37" s="12">
        <f t="shared" si="3"/>
        <v>-2865.12</v>
      </c>
    </row>
    <row r="38" spans="4:16">
      <c r="D38" s="8" t="s">
        <v>6</v>
      </c>
      <c r="E38" s="12">
        <f t="shared" si="2"/>
        <v>711110.81</v>
      </c>
      <c r="F38" s="12">
        <f t="shared" si="2"/>
        <v>445353.11</v>
      </c>
      <c r="G38" s="12">
        <f t="shared" si="2"/>
        <v>505226.02</v>
      </c>
      <c r="H38" s="12">
        <f t="shared" si="3"/>
        <v>653145.47</v>
      </c>
      <c r="I38" s="12">
        <f t="shared" si="3"/>
        <v>2312473.46</v>
      </c>
      <c r="J38" s="12">
        <f t="shared" si="3"/>
        <v>4707636.25</v>
      </c>
      <c r="K38" s="12">
        <f t="shared" si="3"/>
        <v>7720127.6600000001</v>
      </c>
      <c r="L38" s="12">
        <f t="shared" si="3"/>
        <v>6363457.71</v>
      </c>
      <c r="M38" s="12">
        <f t="shared" si="3"/>
        <v>3725218.47</v>
      </c>
      <c r="N38" s="12">
        <f t="shared" si="3"/>
        <v>2707263.29</v>
      </c>
      <c r="O38" s="12">
        <f t="shared" si="3"/>
        <v>1007185.67</v>
      </c>
      <c r="P38" s="12">
        <f t="shared" si="3"/>
        <v>599709.44999999995</v>
      </c>
    </row>
    <row r="39" spans="4:16">
      <c r="D39" s="8" t="s">
        <v>7</v>
      </c>
      <c r="E39" s="12">
        <f t="shared" si="2"/>
        <v>696632.02</v>
      </c>
      <c r="F39" s="12">
        <f t="shared" si="2"/>
        <v>429296.55</v>
      </c>
      <c r="G39" s="12">
        <f t="shared" si="2"/>
        <v>621825.16</v>
      </c>
      <c r="H39" s="12">
        <f t="shared" si="3"/>
        <v>782874.16</v>
      </c>
      <c r="I39" s="12">
        <f t="shared" si="3"/>
        <v>1323534.71</v>
      </c>
      <c r="J39" s="12">
        <f t="shared" si="3"/>
        <v>2370098.5099999998</v>
      </c>
      <c r="K39" s="12">
        <f t="shared" si="3"/>
        <v>3952614.24</v>
      </c>
      <c r="L39" s="12">
        <f t="shared" si="3"/>
        <v>3217648.61</v>
      </c>
      <c r="M39" s="12">
        <f t="shared" si="3"/>
        <v>1908461.95</v>
      </c>
      <c r="N39" s="12">
        <f t="shared" si="3"/>
        <v>1426521.17</v>
      </c>
      <c r="O39" s="12">
        <f t="shared" si="3"/>
        <v>693114.32</v>
      </c>
      <c r="P39" s="12">
        <f t="shared" si="3"/>
        <v>545419.56000000006</v>
      </c>
    </row>
    <row r="40" spans="4:16">
      <c r="D40" s="8" t="s">
        <v>8</v>
      </c>
      <c r="E40" s="12">
        <f t="shared" si="2"/>
        <v>97366.28</v>
      </c>
      <c r="F40" s="12">
        <f t="shared" si="2"/>
        <v>101545.68</v>
      </c>
      <c r="G40" s="12">
        <f t="shared" si="2"/>
        <v>86945.93</v>
      </c>
      <c r="H40" s="12">
        <f t="shared" si="3"/>
        <v>95901.64</v>
      </c>
      <c r="I40" s="12">
        <f t="shared" si="3"/>
        <v>206156.18</v>
      </c>
      <c r="J40" s="12">
        <f t="shared" si="3"/>
        <v>341386.9</v>
      </c>
      <c r="K40" s="12">
        <f t="shared" si="3"/>
        <v>534300.01</v>
      </c>
      <c r="L40" s="12">
        <f t="shared" si="3"/>
        <v>453403.8</v>
      </c>
      <c r="M40" s="12">
        <f t="shared" si="3"/>
        <v>297282.49</v>
      </c>
      <c r="N40" s="12">
        <f t="shared" si="3"/>
        <v>225281.96</v>
      </c>
      <c r="O40" s="12">
        <f t="shared" si="3"/>
        <v>257645.7</v>
      </c>
      <c r="P40" s="12">
        <f t="shared" si="3"/>
        <v>97110.18</v>
      </c>
    </row>
    <row r="41" spans="4:16">
      <c r="D41" s="8" t="s">
        <v>9</v>
      </c>
      <c r="E41" s="12">
        <f t="shared" si="2"/>
        <v>111308.2</v>
      </c>
      <c r="F41" s="12">
        <f t="shared" si="2"/>
        <v>77378.559999999998</v>
      </c>
      <c r="G41" s="12">
        <f t="shared" si="2"/>
        <v>71159.62</v>
      </c>
      <c r="H41" s="12">
        <f t="shared" si="3"/>
        <v>110767.32</v>
      </c>
      <c r="I41" s="12">
        <f t="shared" si="3"/>
        <v>228427.13</v>
      </c>
      <c r="J41" s="12">
        <f t="shared" si="3"/>
        <v>388577.29</v>
      </c>
      <c r="K41" s="12">
        <f t="shared" si="3"/>
        <v>622566.44999999995</v>
      </c>
      <c r="L41" s="12">
        <f t="shared" si="3"/>
        <v>530933.05000000005</v>
      </c>
      <c r="M41" s="12">
        <f t="shared" si="3"/>
        <v>320792.7</v>
      </c>
      <c r="N41" s="12">
        <f t="shared" si="3"/>
        <v>240455.27</v>
      </c>
      <c r="O41" s="12">
        <f t="shared" si="3"/>
        <v>148657.79</v>
      </c>
      <c r="P41" s="12">
        <f t="shared" si="3"/>
        <v>90946.2</v>
      </c>
    </row>
    <row r="42" spans="4:16">
      <c r="D42" s="8" t="s">
        <v>10</v>
      </c>
      <c r="E42" s="12">
        <f t="shared" si="2"/>
        <v>-170518.08</v>
      </c>
      <c r="F42" s="12">
        <f t="shared" si="2"/>
        <v>-8917.74</v>
      </c>
      <c r="G42" s="12">
        <f t="shared" si="2"/>
        <v>-40028.83</v>
      </c>
      <c r="H42" s="12">
        <f t="shared" si="3"/>
        <v>1017996.49</v>
      </c>
      <c r="I42" s="12">
        <f t="shared" si="3"/>
        <v>2408979.67</v>
      </c>
      <c r="J42" s="12">
        <f t="shared" si="3"/>
        <v>1013019.79</v>
      </c>
      <c r="K42" s="12">
        <f t="shared" si="3"/>
        <v>1060325.6800000002</v>
      </c>
      <c r="L42" s="12">
        <f t="shared" si="3"/>
        <v>-2117487.7000000002</v>
      </c>
      <c r="M42" s="12">
        <f t="shared" si="3"/>
        <v>-821588.57</v>
      </c>
      <c r="N42" s="12">
        <f t="shared" si="3"/>
        <v>-2026664.49</v>
      </c>
      <c r="O42" s="12">
        <f t="shared" si="3"/>
        <v>-466260.98</v>
      </c>
      <c r="P42" s="12">
        <f t="shared" si="3"/>
        <v>-44546.26</v>
      </c>
    </row>
    <row r="43" spans="4:16">
      <c r="D43" s="8" t="s">
        <v>11</v>
      </c>
      <c r="E43" s="12">
        <f t="shared" si="2"/>
        <v>-1618019.24</v>
      </c>
      <c r="F43" s="12">
        <f t="shared" si="2"/>
        <v>-1811476.8</v>
      </c>
      <c r="G43" s="12">
        <f t="shared" si="2"/>
        <v>-2158406.87</v>
      </c>
      <c r="H43" s="12">
        <f t="shared" si="3"/>
        <v>-2574622.4700000002</v>
      </c>
      <c r="I43" s="12">
        <f t="shared" si="3"/>
        <v>-3815030.92</v>
      </c>
      <c r="J43" s="12">
        <f t="shared" si="3"/>
        <v>-6857144.5499999998</v>
      </c>
      <c r="K43" s="12">
        <f t="shared" si="3"/>
        <v>-8676793.8399999999</v>
      </c>
      <c r="L43" s="12">
        <f t="shared" si="3"/>
        <v>-13579545.5</v>
      </c>
      <c r="M43" s="12">
        <f t="shared" si="3"/>
        <v>-8298361.1299999999</v>
      </c>
      <c r="N43" s="12">
        <f t="shared" si="3"/>
        <v>-5458963.1600000001</v>
      </c>
      <c r="O43" s="12">
        <f t="shared" si="3"/>
        <v>-4696903.54</v>
      </c>
      <c r="P43" s="12">
        <f t="shared" si="3"/>
        <v>-1473753.01</v>
      </c>
    </row>
    <row r="44" spans="4:16">
      <c r="D44" s="8" t="s">
        <v>12</v>
      </c>
      <c r="E44" s="12">
        <f t="shared" si="2"/>
        <v>-1491710.47</v>
      </c>
      <c r="F44" s="12">
        <f t="shared" si="2"/>
        <v>-1231310.58</v>
      </c>
      <c r="G44" s="12">
        <f t="shared" si="2"/>
        <v>-1301289.93</v>
      </c>
      <c r="H44" s="12">
        <f t="shared" si="3"/>
        <v>-829429.36</v>
      </c>
      <c r="I44" s="12">
        <f t="shared" si="3"/>
        <v>-600453.93999999994</v>
      </c>
      <c r="J44" s="12">
        <f t="shared" si="3"/>
        <v>269680.46000000002</v>
      </c>
      <c r="K44" s="12">
        <f t="shared" si="3"/>
        <v>1175391.3400000001</v>
      </c>
      <c r="L44" s="12">
        <f t="shared" si="3"/>
        <v>1463290.42</v>
      </c>
      <c r="M44" s="12">
        <f t="shared" si="3"/>
        <v>1130451.57</v>
      </c>
      <c r="N44" s="12">
        <f t="shared" si="3"/>
        <v>935816.89</v>
      </c>
      <c r="O44" s="12">
        <f t="shared" si="3"/>
        <v>-6733.05</v>
      </c>
      <c r="P44" s="12">
        <f t="shared" si="3"/>
        <v>-1205145.97</v>
      </c>
    </row>
    <row r="45" spans="4:16">
      <c r="D45" s="8" t="s">
        <v>13</v>
      </c>
      <c r="E45" s="12">
        <f t="shared" si="2"/>
        <v>0</v>
      </c>
      <c r="F45" s="12">
        <f t="shared" si="2"/>
        <v>0</v>
      </c>
      <c r="G45" s="12">
        <f t="shared" si="2"/>
        <v>0</v>
      </c>
      <c r="H45" s="12">
        <f t="shared" si="3"/>
        <v>0</v>
      </c>
      <c r="I45" s="12">
        <f t="shared" si="3"/>
        <v>3792.27</v>
      </c>
      <c r="J45" s="12">
        <f t="shared" si="3"/>
        <v>1872669.08</v>
      </c>
      <c r="K45" s="12">
        <f t="shared" si="3"/>
        <v>2057298.21</v>
      </c>
      <c r="L45" s="12">
        <f t="shared" si="3"/>
        <v>4173242.15</v>
      </c>
      <c r="M45" s="12">
        <f t="shared" si="3"/>
        <v>4167729.36</v>
      </c>
      <c r="N45" s="12">
        <f t="shared" si="3"/>
        <v>3184081.39</v>
      </c>
      <c r="O45" s="12">
        <f t="shared" si="3"/>
        <v>22720</v>
      </c>
      <c r="P45" s="12">
        <f t="shared" si="3"/>
        <v>0</v>
      </c>
    </row>
    <row r="46" spans="4:16">
      <c r="D46" s="8" t="s">
        <v>14</v>
      </c>
      <c r="E46" s="12">
        <f t="shared" si="2"/>
        <v>-1371478.22</v>
      </c>
      <c r="F46" s="12">
        <f t="shared" si="2"/>
        <v>-1680164.01</v>
      </c>
      <c r="G46" s="12">
        <f t="shared" si="2"/>
        <v>-1576624.87</v>
      </c>
      <c r="H46" s="12">
        <f t="shared" si="3"/>
        <v>-1628714.35</v>
      </c>
      <c r="I46" s="12">
        <f t="shared" si="3"/>
        <v>-1761530.2</v>
      </c>
      <c r="J46" s="12">
        <f t="shared" si="3"/>
        <v>-72622.710000000006</v>
      </c>
      <c r="K46" s="12">
        <f t="shared" si="3"/>
        <v>-11969.77</v>
      </c>
      <c r="L46" s="12">
        <f t="shared" si="3"/>
        <v>-10539.21</v>
      </c>
      <c r="M46" s="12">
        <f t="shared" si="3"/>
        <v>-29777.03</v>
      </c>
      <c r="N46" s="12">
        <f t="shared" si="3"/>
        <v>-2200</v>
      </c>
      <c r="O46" s="12">
        <f t="shared" si="3"/>
        <v>-306312.44</v>
      </c>
      <c r="P46" s="12">
        <f t="shared" si="3"/>
        <v>-1390229.17</v>
      </c>
    </row>
    <row r="47" spans="4:16">
      <c r="D47" s="8" t="s">
        <v>15</v>
      </c>
      <c r="E47" s="12">
        <f t="shared" si="2"/>
        <v>2929.0999999999995</v>
      </c>
      <c r="F47" s="12">
        <f t="shared" si="2"/>
        <v>-124.60000000000014</v>
      </c>
      <c r="G47" s="12">
        <f t="shared" si="2"/>
        <v>-80.789999999999964</v>
      </c>
      <c r="H47" s="12">
        <f t="shared" si="3"/>
        <v>-225.09999999999991</v>
      </c>
      <c r="I47" s="12">
        <f t="shared" si="3"/>
        <v>-1104.45</v>
      </c>
      <c r="J47" s="12">
        <f t="shared" si="3"/>
        <v>513.59999999999945</v>
      </c>
      <c r="K47" s="12">
        <f t="shared" si="3"/>
        <v>-318.59000000000015</v>
      </c>
      <c r="L47" s="12">
        <f t="shared" si="3"/>
        <v>-4878.9799999999996</v>
      </c>
      <c r="M47" s="12">
        <f t="shared" si="3"/>
        <v>336.33000000000175</v>
      </c>
      <c r="N47" s="12">
        <f t="shared" si="3"/>
        <v>-664.71000000000095</v>
      </c>
      <c r="O47" s="12">
        <f t="shared" si="3"/>
        <v>-853.18000000000029</v>
      </c>
      <c r="P47" s="12">
        <f t="shared" si="3"/>
        <v>1623.6599999999999</v>
      </c>
    </row>
    <row r="48" spans="4:16">
      <c r="D48" s="8" t="s">
        <v>16</v>
      </c>
      <c r="E48" s="12">
        <f t="shared" si="2"/>
        <v>1605922.29</v>
      </c>
      <c r="F48" s="12">
        <f t="shared" si="2"/>
        <v>1647909.41</v>
      </c>
      <c r="G48" s="12">
        <f t="shared" si="2"/>
        <v>1646725.14</v>
      </c>
      <c r="H48" s="12">
        <f t="shared" si="3"/>
        <v>1614592.65</v>
      </c>
      <c r="I48" s="12">
        <f t="shared" si="3"/>
        <v>2090552.4300000002</v>
      </c>
      <c r="J48" s="12">
        <f t="shared" si="3"/>
        <v>2401327.84</v>
      </c>
      <c r="K48" s="12">
        <f t="shared" si="3"/>
        <v>2507723.7200000002</v>
      </c>
      <c r="L48" s="12">
        <f t="shared" si="3"/>
        <v>2560829.35</v>
      </c>
      <c r="M48" s="12">
        <f t="shared" si="3"/>
        <v>2340061.5300000003</v>
      </c>
      <c r="N48" s="12">
        <f t="shared" si="3"/>
        <v>2432349.7000000002</v>
      </c>
      <c r="O48" s="12">
        <f t="shared" si="3"/>
        <v>2097561.7400000002</v>
      </c>
      <c r="P48" s="12">
        <f t="shared" si="3"/>
        <v>1745119.33</v>
      </c>
    </row>
    <row r="49" spans="4:16">
      <c r="D49" s="1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4:16">
      <c r="D50" s="1"/>
      <c r="E50" s="12">
        <f t="shared" ref="E50:P50" si="4">SUM(E34:E48)</f>
        <v>1448828.3299999991</v>
      </c>
      <c r="F50" s="12">
        <f t="shared" si="4"/>
        <v>1044531.5599999997</v>
      </c>
      <c r="G50" s="12">
        <f>SUM(G34:G48)</f>
        <v>1245047.1099999994</v>
      </c>
      <c r="H50" s="12">
        <f t="shared" si="4"/>
        <v>2660459.98</v>
      </c>
      <c r="I50" s="12">
        <f t="shared" si="4"/>
        <v>6478466.6999999974</v>
      </c>
      <c r="J50" s="12">
        <f t="shared" si="4"/>
        <v>8821232.3399999999</v>
      </c>
      <c r="K50" s="12">
        <f t="shared" si="4"/>
        <v>13889615.450000001</v>
      </c>
      <c r="L50" s="12">
        <f t="shared" si="4"/>
        <v>8443076.4900000021</v>
      </c>
      <c r="M50" s="12">
        <f t="shared" si="4"/>
        <v>5430503.370000001</v>
      </c>
      <c r="N50" s="12">
        <f t="shared" si="4"/>
        <v>2572192.4900000002</v>
      </c>
      <c r="O50" s="12">
        <f t="shared" si="4"/>
        <v>1639489.3200000012</v>
      </c>
      <c r="P50" s="12">
        <f t="shared" si="4"/>
        <v>1290262.7900000005</v>
      </c>
    </row>
    <row r="51" spans="4:16">
      <c r="D51" s="1"/>
      <c r="E51" s="12">
        <f>E31-E50</f>
        <v>0</v>
      </c>
      <c r="F51" s="12">
        <f t="shared" ref="F51:P51" si="5">F31-F50</f>
        <v>0</v>
      </c>
      <c r="G51" s="12">
        <f t="shared" si="5"/>
        <v>0</v>
      </c>
      <c r="H51" s="12">
        <f t="shared" si="5"/>
        <v>0</v>
      </c>
      <c r="I51" s="12">
        <f t="shared" si="5"/>
        <v>0</v>
      </c>
      <c r="J51" s="12">
        <f t="shared" si="5"/>
        <v>0</v>
      </c>
      <c r="K51" s="12">
        <f t="shared" si="5"/>
        <v>0</v>
      </c>
      <c r="L51" s="12">
        <f t="shared" si="5"/>
        <v>0</v>
      </c>
      <c r="M51" s="12">
        <f t="shared" si="5"/>
        <v>0</v>
      </c>
      <c r="N51" s="12">
        <f t="shared" si="5"/>
        <v>0</v>
      </c>
      <c r="O51" s="12">
        <f t="shared" si="5"/>
        <v>0</v>
      </c>
      <c r="P51" s="12">
        <f t="shared" si="5"/>
        <v>0</v>
      </c>
    </row>
    <row r="52" spans="4:16">
      <c r="D52" s="1"/>
    </row>
    <row r="53" spans="4:16">
      <c r="D53" s="1"/>
    </row>
    <row r="54" spans="4:16">
      <c r="D54" s="1"/>
    </row>
    <row r="55" spans="4:16">
      <c r="D55" s="1"/>
    </row>
    <row r="56" spans="4:16">
      <c r="D56" s="1"/>
    </row>
    <row r="57" spans="4:16">
      <c r="D57" s="1"/>
    </row>
  </sheetData>
  <sortState xmlns:xlrd2="http://schemas.microsoft.com/office/spreadsheetml/2017/richdata2" ref="D40:D63">
    <sortCondition ref="D40:D63"/>
  </sortState>
  <phoneticPr fontId="12" type="noConversion"/>
  <printOptions horizontalCentered="1"/>
  <pageMargins left="0.2" right="0.2" top="0.75" bottom="0.75" header="0.3" footer="0.3"/>
  <pageSetup scale="53" orientation="landscape" r:id="rId1"/>
  <headerFooter alignWithMargins="0"/>
  <customProperties>
    <customPr name="_pios_id" r:id="rId2"/>
    <customPr name="CellIDs" r:id="rId3"/>
    <customPr name="ConnName" r:id="rId4"/>
    <customPr name="ConnPOV" r:id="rId5"/>
    <customPr name="HyperionPOVXML" r:id="rId6"/>
    <customPr name="HyperionXML" r:id="rId7"/>
    <customPr name="NameConnectionMap" r:id="rId8"/>
    <customPr name="POVPosition" r:id="rId9"/>
    <customPr name="SheetHasParityContent" r:id="rId10"/>
    <customPr name="SheetOptions" r:id="rId11"/>
    <customPr name="ShowPOV" r:id="rId12"/>
  </customProperties>
  <ignoredErrors>
    <ignoredError sqref="D34:D48" numberStoredAsText="1"/>
    <ignoredError sqref="E31:P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Base and Forecast Periods</vt:lpstr>
      <vt:lpstr>Div 9 gas cost</vt:lpstr>
      <vt:lpstr>'Div 9 gas cost'!Print_Area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Troup, Thomas</cp:lastModifiedBy>
  <cp:lastPrinted>2024-07-30T19:29:46Z</cp:lastPrinted>
  <dcterms:created xsi:type="dcterms:W3CDTF">2009-09-25T12:53:01Z</dcterms:created>
  <dcterms:modified xsi:type="dcterms:W3CDTF">2024-10-09T19:12:02Z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