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MdSt-KY Rate Case\2024 KY Rate Case\MFR files\"/>
    </mc:Choice>
  </mc:AlternateContent>
  <xr:revisionPtr revIDLastSave="0" documentId="13_ncr:1_{E94BC1A5-C842-4D1F-8BB1-464EE8DA7ACC}" xr6:coauthVersionLast="47" xr6:coauthVersionMax="47" xr10:uidLastSave="{00000000-0000-0000-0000-000000000000}"/>
  <bookViews>
    <workbookView xWindow="28680" yWindow="-120" windowWidth="29040" windowHeight="15720" xr2:uid="{DC1788F9-9570-407F-A532-4B0900896907}"/>
  </bookViews>
  <sheets>
    <sheet name="K" sheetId="1" r:id="rId1"/>
  </sheets>
  <definedNames>
    <definedName name="_Div012">#REF!</definedName>
    <definedName name="_Div02">#REF!</definedName>
    <definedName name="_Div091">#REF!</definedName>
    <definedName name="Case_No._2006_00464">#REF!</definedName>
    <definedName name="csDesignMode">1</definedName>
    <definedName name="Div012Cap">#REF!</definedName>
    <definedName name="Div02Cap">#REF!</definedName>
    <definedName name="Div091Cap">#REF!</definedName>
    <definedName name="Div09cap">#REF!</definedName>
    <definedName name="kytax">#REF!</definedName>
    <definedName name="ltdrate">#REF!</definedName>
    <definedName name="_xlnm.Print_Area" localSheetId="0">K!$A$1:$R$137</definedName>
    <definedName name="_xlnm.Print_Titles" localSheetId="0">K!$1:$13</definedName>
    <definedName name="ROR">#REF!</definedName>
    <definedName name="stdr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0" i="1" l="1"/>
  <c r="L57" i="1"/>
  <c r="K60" i="1"/>
  <c r="K62" i="1" s="1"/>
  <c r="J57" i="1"/>
  <c r="J58" i="1" s="1"/>
  <c r="J60" i="1" s="1"/>
  <c r="J62" i="1" s="1"/>
  <c r="I57" i="1"/>
  <c r="I58" i="1" s="1"/>
  <c r="I60" i="1" s="1"/>
  <c r="I62" i="1" s="1"/>
  <c r="I124" i="1"/>
  <c r="J124" i="1"/>
  <c r="K124" i="1"/>
  <c r="I98" i="1"/>
  <c r="J98" i="1"/>
  <c r="K98" i="1"/>
  <c r="K58" i="1"/>
  <c r="I55" i="1"/>
  <c r="J55" i="1"/>
  <c r="K55" i="1"/>
  <c r="I45" i="1"/>
  <c r="J45" i="1"/>
  <c r="K45" i="1"/>
  <c r="J33" i="1"/>
  <c r="K33" i="1"/>
  <c r="L33" i="1"/>
  <c r="M33" i="1"/>
  <c r="N33" i="1"/>
  <c r="O33" i="1"/>
  <c r="P33" i="1"/>
  <c r="Q33" i="1"/>
  <c r="R33" i="1"/>
  <c r="J27" i="1"/>
  <c r="K27" i="1"/>
  <c r="L27" i="1"/>
  <c r="M27" i="1"/>
  <c r="N27" i="1"/>
  <c r="O27" i="1"/>
  <c r="P27" i="1"/>
  <c r="Q27" i="1"/>
  <c r="R27" i="1"/>
  <c r="J25" i="1"/>
  <c r="K25" i="1"/>
  <c r="L25" i="1"/>
  <c r="M25" i="1"/>
  <c r="N25" i="1"/>
  <c r="O25" i="1"/>
  <c r="P25" i="1"/>
  <c r="Q25" i="1"/>
  <c r="R25" i="1"/>
  <c r="K31" i="1"/>
  <c r="J31" i="1"/>
  <c r="I31" i="1"/>
  <c r="I25" i="1"/>
  <c r="I27" i="1" s="1"/>
  <c r="I33" i="1" s="1"/>
  <c r="K66" i="1" l="1"/>
  <c r="K64" i="1"/>
  <c r="J66" i="1"/>
  <c r="J64" i="1"/>
  <c r="I66" i="1"/>
  <c r="I64" i="1"/>
  <c r="R124" i="1"/>
  <c r="Q124" i="1"/>
  <c r="P124" i="1"/>
  <c r="M124" i="1"/>
  <c r="H124" i="1"/>
  <c r="H130" i="1" s="1"/>
  <c r="H128" i="1" s="1"/>
  <c r="G124" i="1"/>
  <c r="G130" i="1" s="1"/>
  <c r="G128" i="1" s="1"/>
  <c r="L98" i="1"/>
  <c r="R55" i="1"/>
  <c r="P55" i="1"/>
  <c r="P58" i="1" s="1"/>
  <c r="P62" i="1" s="1"/>
  <c r="O55" i="1"/>
  <c r="O58" i="1" s="1"/>
  <c r="O62" i="1" s="1"/>
  <c r="N55" i="1"/>
  <c r="M55" i="1"/>
  <c r="L55" i="1"/>
  <c r="L58" i="1" s="1"/>
  <c r="H55" i="1"/>
  <c r="G55" i="1"/>
  <c r="Q45" i="1"/>
  <c r="M45" i="1"/>
  <c r="R31" i="1"/>
  <c r="Q31" i="1"/>
  <c r="P31" i="1"/>
  <c r="O31" i="1"/>
  <c r="N31" i="1"/>
  <c r="M31" i="1"/>
  <c r="L31" i="1"/>
  <c r="H31" i="1"/>
  <c r="G31" i="1"/>
  <c r="H25" i="1"/>
  <c r="H27" i="1" s="1"/>
  <c r="G25" i="1"/>
  <c r="A16" i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M13" i="1"/>
  <c r="N13" i="1" s="1"/>
  <c r="O13" i="1" s="1"/>
  <c r="P13" i="1" s="1"/>
  <c r="Q13" i="1" s="1"/>
  <c r="R13" i="1" s="1"/>
  <c r="L60" i="1" l="1"/>
  <c r="L62" i="1" s="1"/>
  <c r="O45" i="1"/>
  <c r="N58" i="1"/>
  <c r="N62" i="1" s="1"/>
  <c r="N64" i="1" s="1"/>
  <c r="R58" i="1"/>
  <c r="R62" i="1" s="1"/>
  <c r="R66" i="1" s="1"/>
  <c r="R98" i="1"/>
  <c r="N45" i="1"/>
  <c r="R45" i="1"/>
  <c r="M58" i="1"/>
  <c r="M62" i="1" s="1"/>
  <c r="M64" i="1" s="1"/>
  <c r="M98" i="1"/>
  <c r="Q55" i="1"/>
  <c r="Q58" i="1" s="1"/>
  <c r="Q62" i="1" s="1"/>
  <c r="Q66" i="1" s="1"/>
  <c r="O98" i="1"/>
  <c r="N124" i="1"/>
  <c r="G27" i="1"/>
  <c r="G33" i="1" s="1"/>
  <c r="L45" i="1"/>
  <c r="P45" i="1"/>
  <c r="P98" i="1"/>
  <c r="O124" i="1"/>
  <c r="Q98" i="1"/>
  <c r="L124" i="1"/>
  <c r="N98" i="1"/>
  <c r="G58" i="1"/>
  <c r="G77" i="1" s="1"/>
  <c r="P64" i="1"/>
  <c r="O64" i="1"/>
  <c r="H33" i="1"/>
  <c r="H58" i="1"/>
  <c r="O66" i="1"/>
  <c r="P66" i="1"/>
  <c r="L66" i="1" l="1"/>
  <c r="L64" i="1"/>
  <c r="M66" i="1"/>
  <c r="R64" i="1"/>
  <c r="N66" i="1"/>
  <c r="Q64" i="1"/>
  <c r="G80" i="1"/>
  <c r="G78" i="1"/>
  <c r="G76" i="1"/>
  <c r="G60" i="1"/>
  <c r="G62" i="1" s="1"/>
  <c r="H80" i="1"/>
  <c r="H78" i="1"/>
  <c r="H76" i="1"/>
  <c r="H60" i="1"/>
  <c r="H62" i="1" s="1"/>
  <c r="H77" i="1"/>
  <c r="G64" i="1" l="1"/>
  <c r="G66" i="1"/>
  <c r="H64" i="1"/>
  <c r="H66" i="1"/>
</calcChain>
</file>

<file path=xl/sharedStrings.xml><?xml version="1.0" encoding="utf-8"?>
<sst xmlns="http://schemas.openxmlformats.org/spreadsheetml/2006/main" count="261" uniqueCount="124">
  <si>
    <t>Comparative Financial Data</t>
  </si>
  <si>
    <t>and 10 Most Recent Calendar Years</t>
  </si>
  <si>
    <t>Data:__X___Base Period___X___Forecasted Period</t>
  </si>
  <si>
    <t>FR 16(8)(k)</t>
  </si>
  <si>
    <t>Schedule K</t>
  </si>
  <si>
    <t>Workpaper Reference No(s).____________________</t>
  </si>
  <si>
    <t>Line</t>
  </si>
  <si>
    <t>Forecasted</t>
  </si>
  <si>
    <t>Base</t>
  </si>
  <si>
    <t>Most Recent Ten Calendar Years - as Reported</t>
  </si>
  <si>
    <t>No.</t>
  </si>
  <si>
    <t>Description</t>
  </si>
  <si>
    <t>Period</t>
  </si>
  <si>
    <t xml:space="preserve"> </t>
  </si>
  <si>
    <t>Plant Data: ($000)</t>
  </si>
  <si>
    <t xml:space="preserve">   Plant in Service by functional class:</t>
  </si>
  <si>
    <t xml:space="preserve">   Intangible Plant</t>
  </si>
  <si>
    <t xml:space="preserve">   Production &amp; Gathering Plant</t>
  </si>
  <si>
    <t xml:space="preserve">   Underground Storage</t>
  </si>
  <si>
    <t xml:space="preserve">   Transmission Plant</t>
  </si>
  <si>
    <t xml:space="preserve">   Distribution Plant</t>
  </si>
  <si>
    <t xml:space="preserve">   General Plant</t>
  </si>
  <si>
    <t xml:space="preserve">    Acquisition Adjustments</t>
  </si>
  <si>
    <t xml:space="preserve">    Gross Plant</t>
  </si>
  <si>
    <t xml:space="preserve">   Less:  Accumulated depreciation</t>
  </si>
  <si>
    <t xml:space="preserve">   Net plant in Service</t>
  </si>
  <si>
    <t xml:space="preserve">  Construction Work in Progress</t>
  </si>
  <si>
    <t xml:space="preserve">    Total CWIP</t>
  </si>
  <si>
    <t>Total</t>
  </si>
  <si>
    <t>% of Construction financed internally</t>
  </si>
  <si>
    <r>
      <t xml:space="preserve">Capital structure:  </t>
    </r>
    <r>
      <rPr>
        <b/>
        <u/>
        <sz val="10.8"/>
        <rFont val="Helvetica-Narrow"/>
      </rPr>
      <t>(Total Company)</t>
    </r>
  </si>
  <si>
    <t>(based on year-end accounts))</t>
  </si>
  <si>
    <t xml:space="preserve">  Short-term debt ($000)</t>
  </si>
  <si>
    <t xml:space="preserve">  Long-term debt ($000)</t>
  </si>
  <si>
    <t xml:space="preserve">  Preferred stock ($000)</t>
  </si>
  <si>
    <t xml:space="preserve">  Common equity ($000)</t>
  </si>
  <si>
    <t>Condensed Income Statement data: ($000)</t>
  </si>
  <si>
    <t xml:space="preserve">  Operating Revenues </t>
  </si>
  <si>
    <t xml:space="preserve">  Operating Expenses (excludes Federal</t>
  </si>
  <si>
    <t xml:space="preserve">  and State Taxes, includes gas cost) </t>
  </si>
  <si>
    <t xml:space="preserve">  State Income Tax (current))</t>
  </si>
  <si>
    <t xml:space="preserve">  Federal Income Tax (current)</t>
  </si>
  <si>
    <t xml:space="preserve">  Federal and State Income Tax - net</t>
  </si>
  <si>
    <t xml:space="preserve">  Investment  tax credits</t>
  </si>
  <si>
    <t xml:space="preserve">  Operating Income</t>
  </si>
  <si>
    <t xml:space="preserve">  AFUDC</t>
  </si>
  <si>
    <t xml:space="preserve">  Other Income net</t>
  </si>
  <si>
    <t xml:space="preserve">  Income available for fixed charges</t>
  </si>
  <si>
    <t xml:space="preserve">  Interest charges</t>
  </si>
  <si>
    <t xml:space="preserve">  Net Income</t>
  </si>
  <si>
    <t xml:space="preserve">  Preferred dividends accrual</t>
  </si>
  <si>
    <t>N/A</t>
  </si>
  <si>
    <t xml:space="preserve">  Earnings available for common equity</t>
  </si>
  <si>
    <t xml:space="preserve">  AFUDC - % of Net Income</t>
  </si>
  <si>
    <t xml:space="preserve">  AFUDC - % of earnings available for </t>
  </si>
  <si>
    <t xml:space="preserve">   common equity</t>
  </si>
  <si>
    <t>Costs of Capital</t>
  </si>
  <si>
    <t xml:space="preserve">  Embedded cost of short-term debt (%)</t>
  </si>
  <si>
    <t xml:space="preserve">  Embedded cost of long-term debt  (%)</t>
  </si>
  <si>
    <t xml:space="preserve">  Embedded cost of preferred stock (%)</t>
  </si>
  <si>
    <t>Fixed Charge Coverage: (1)</t>
  </si>
  <si>
    <t xml:space="preserve">  Pre-Tax Interest Coverage </t>
  </si>
  <si>
    <t xml:space="preserve">  Pre-Tax Interest Coverage (Excluding AFUDC)</t>
  </si>
  <si>
    <t xml:space="preserve">  After Tax Interest Coverage  </t>
  </si>
  <si>
    <t xml:space="preserve">  SEC Coverage (3)</t>
  </si>
  <si>
    <t xml:space="preserve">  After Tax Interest Coverage (Excluding AFUDC)</t>
  </si>
  <si>
    <t xml:space="preserve">  Indenture Provision Coverage</t>
  </si>
  <si>
    <t xml:space="preserve">  After Tax Fixed Charge Coverage (3)</t>
  </si>
  <si>
    <t>Stock and Bond Ratings: (1)</t>
  </si>
  <si>
    <t xml:space="preserve">  Moody's Bond Rating</t>
  </si>
  <si>
    <t xml:space="preserve">  S&amp;P Bond Rating</t>
  </si>
  <si>
    <t xml:space="preserve">  Moody's Preferred Stock Rating</t>
  </si>
  <si>
    <t xml:space="preserve">  S&amp;P Preferred Stock Rating</t>
  </si>
  <si>
    <t>Common Stock Related Data: (1)</t>
  </si>
  <si>
    <t xml:space="preserve">  Shares Outstanding Year End (000)</t>
  </si>
  <si>
    <t xml:space="preserve">  Shares Outstanding - Weighted</t>
  </si>
  <si>
    <t xml:space="preserve">   Average (Monthly) (000)</t>
  </si>
  <si>
    <t xml:space="preserve">  Earnings Per Share - Weighted Avg. ($)</t>
  </si>
  <si>
    <t xml:space="preserve">  Dividends Paid Per Share ($)</t>
  </si>
  <si>
    <t xml:space="preserve">  Dividends Declared Per Share ($)</t>
  </si>
  <si>
    <t xml:space="preserve">  Dividend Payout Ratio (Declared</t>
  </si>
  <si>
    <t xml:space="preserve">   Basis) (%)</t>
  </si>
  <si>
    <t xml:space="preserve">  Market Price - High (Low)</t>
  </si>
  <si>
    <t xml:space="preserve">   1st Quarter - High ($)</t>
  </si>
  <si>
    <t xml:space="preserve">   1st Quarter - Low ($)</t>
  </si>
  <si>
    <t xml:space="preserve">   2nd Quarter - High ($)</t>
  </si>
  <si>
    <t xml:space="preserve">   2nd Quarter - Low ($)</t>
  </si>
  <si>
    <t xml:space="preserve">   3rd Quarter - High ($)</t>
  </si>
  <si>
    <t xml:space="preserve">   3rd Quarter - Low ($)</t>
  </si>
  <si>
    <t xml:space="preserve">   4th Quarter - High ($)</t>
  </si>
  <si>
    <t xml:space="preserve">   4th Quarter - Low ($)</t>
  </si>
  <si>
    <t xml:space="preserve">  Book Amount Per Share (Year-end) ($)</t>
  </si>
  <si>
    <t>(1) Based on fiscal year-end of parent company</t>
  </si>
  <si>
    <t>Rate of Return Measures (1)</t>
  </si>
  <si>
    <t xml:space="preserve">  Return On Common Equity (Average)</t>
  </si>
  <si>
    <t xml:space="preserve">  Return On Total Capital (Average)</t>
  </si>
  <si>
    <t xml:space="preserve">  Return On Net Plant in Service (Average)</t>
  </si>
  <si>
    <t>Other Financial and Operating Data:</t>
  </si>
  <si>
    <t xml:space="preserve">  Mix of Sales:</t>
  </si>
  <si>
    <t>(MMcf)</t>
  </si>
  <si>
    <t xml:space="preserve">   Residential</t>
  </si>
  <si>
    <t xml:space="preserve">   Commercial</t>
  </si>
  <si>
    <t xml:space="preserve">   Industrial</t>
  </si>
  <si>
    <t xml:space="preserve">   Public authority &amp; Other Sales</t>
  </si>
  <si>
    <t>Unbilled</t>
  </si>
  <si>
    <t xml:space="preserve">  Total Mix of Sales</t>
  </si>
  <si>
    <t xml:space="preserve">  Mix of Fuel:</t>
  </si>
  <si>
    <t xml:space="preserve">   Other</t>
  </si>
  <si>
    <t xml:space="preserve">  Total MIX of Fuel (2)</t>
  </si>
  <si>
    <t>Composite Depreciation Rate</t>
  </si>
  <si>
    <t>(1) Based on fiscal year-end of parent company, except for Base Period &amp; Test Period which are based on Atmos Energy Corporation, Kentucky.  Return calculations cannot be used for revenue requirement purposes</t>
  </si>
  <si>
    <t>(3) No longer required to provide Computation of Earnings to Fixed charges in SEC filings.</t>
  </si>
  <si>
    <t>(4) The high cost of short-term debt for 2020 is due to fixed commitment fees and low short-term borrowings.</t>
  </si>
  <si>
    <t>Atmos Energy Corporation, Kentucky/Mid-States Division</t>
  </si>
  <si>
    <t>A1</t>
  </si>
  <si>
    <t>A2</t>
  </si>
  <si>
    <t>A</t>
  </si>
  <si>
    <t>A-</t>
  </si>
  <si>
    <t>Forecasted Test Period: Twelve Months Ended March 31, 2026</t>
  </si>
  <si>
    <t>Base Period: Twelve Months Ended December 31, 2023</t>
  </si>
  <si>
    <t>(2) Kentucky gas purchases.</t>
  </si>
  <si>
    <t>Type of Filing:___X____Original________Updated ________Revised</t>
  </si>
  <si>
    <t>Witness: Faulk, Troup, Waller</t>
  </si>
  <si>
    <t>Kentucky Jurisdiction Case No. 2024-00276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</si>
</sst>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/dd/yy_)"/>
    <numFmt numFmtId="165" formatCode="hh:mm:ss_)"/>
    <numFmt numFmtId="166" formatCode="0.00_)"/>
    <numFmt numFmtId="167" formatCode="0.0%"/>
  </numFmts>
  <fonts count="13">
    <font>
      <sz val="12"/>
      <name val="Helvetica-Narrow"/>
      <family val="2"/>
    </font>
    <font>
      <sz val="12"/>
      <name val="Helvetica-Narrow"/>
      <family val="2"/>
    </font>
    <font>
      <sz val="12"/>
      <color rgb="FF0000FF"/>
      <name val="Times New Roman"/>
      <family val="1"/>
    </font>
    <font>
      <sz val="12"/>
      <color rgb="FF0000FF"/>
      <name val="Helvetica-Narrow"/>
      <family val="2"/>
    </font>
    <font>
      <sz val="12"/>
      <name val="Helvetica-Narrow"/>
    </font>
    <font>
      <sz val="12"/>
      <color rgb="FFFF0000"/>
      <name val="Helvetica-Narrow"/>
      <family val="2"/>
    </font>
    <font>
      <u/>
      <sz val="12"/>
      <name val="Helvetica-Narrow"/>
      <family val="2"/>
    </font>
    <font>
      <u val="double"/>
      <sz val="12"/>
      <name val="Helvetica-Narrow"/>
      <family val="2"/>
    </font>
    <font>
      <u/>
      <sz val="12"/>
      <name val="Helvetica-Narrow"/>
    </font>
    <font>
      <b/>
      <u/>
      <sz val="10.8"/>
      <name val="Helvetica-Narrow"/>
    </font>
    <font>
      <sz val="12"/>
      <color rgb="FF008000"/>
      <name val="Helvetica-Narrow"/>
      <family val="2"/>
    </font>
    <font>
      <sz val="12"/>
      <name val="Times New Roman"/>
      <family val="1"/>
    </font>
    <font>
      <sz val="10"/>
      <name val="Helvetica-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37" fontId="0" fillId="0" borderId="0" applyProtection="0"/>
    <xf numFmtId="9" fontId="11" fillId="0" borderId="0" applyFont="0" applyFill="0" applyBorder="0" applyAlignment="0" applyProtection="0"/>
  </cellStyleXfs>
  <cellXfs count="68">
    <xf numFmtId="37" fontId="0" fillId="0" borderId="0" xfId="0"/>
    <xf numFmtId="37" fontId="2" fillId="0" borderId="0" xfId="0" applyFont="1"/>
    <xf numFmtId="37" fontId="1" fillId="0" borderId="0" xfId="0" applyFont="1"/>
    <xf numFmtId="164" fontId="1" fillId="0" borderId="0" xfId="0" applyNumberFormat="1" applyFont="1" applyProtection="1"/>
    <xf numFmtId="165" fontId="1" fillId="0" borderId="0" xfId="0" applyNumberFormat="1" applyFont="1" applyProtection="1"/>
    <xf numFmtId="37" fontId="3" fillId="0" borderId="0" xfId="0" applyFont="1"/>
    <xf numFmtId="37" fontId="1" fillId="0" borderId="0" xfId="0" applyFont="1" applyAlignment="1" applyProtection="1">
      <alignment horizontal="center"/>
    </xf>
    <xf numFmtId="37" fontId="1" fillId="0" borderId="0" xfId="0" applyFont="1" applyAlignment="1" applyProtection="1">
      <alignment horizontal="left"/>
    </xf>
    <xf numFmtId="37" fontId="1" fillId="0" borderId="0" xfId="0" applyFont="1" applyAlignment="1">
      <alignment horizontal="right"/>
    </xf>
    <xf numFmtId="37" fontId="4" fillId="0" borderId="0" xfId="0" applyFont="1" applyAlignment="1" applyProtection="1">
      <alignment horizontal="left"/>
    </xf>
    <xf numFmtId="37" fontId="1" fillId="0" borderId="0" xfId="0" applyFont="1" applyAlignment="1" applyProtection="1">
      <alignment horizontal="right"/>
    </xf>
    <xf numFmtId="37" fontId="1" fillId="0" borderId="1" xfId="0" applyFont="1" applyBorder="1" applyAlignment="1" applyProtection="1">
      <alignment horizontal="left"/>
    </xf>
    <xf numFmtId="37" fontId="1" fillId="0" borderId="1" xfId="0" applyFont="1" applyBorder="1"/>
    <xf numFmtId="37" fontId="0" fillId="0" borderId="2" xfId="0" applyBorder="1" applyAlignment="1">
      <alignment horizontal="right"/>
    </xf>
    <xf numFmtId="37" fontId="5" fillId="0" borderId="0" xfId="0" applyFont="1"/>
    <xf numFmtId="37" fontId="1" fillId="0" borderId="1" xfId="0" applyFont="1" applyBorder="1" applyAlignment="1" applyProtection="1">
      <alignment horizontal="center"/>
    </xf>
    <xf numFmtId="37" fontId="6" fillId="0" borderId="0" xfId="0" applyFont="1" applyAlignment="1" applyProtection="1">
      <alignment horizontal="left"/>
    </xf>
    <xf numFmtId="37" fontId="6" fillId="0" borderId="0" xfId="0" applyFont="1"/>
    <xf numFmtId="37" fontId="1" fillId="0" borderId="0" xfId="0" applyFont="1" applyProtection="1"/>
    <xf numFmtId="37" fontId="0" fillId="0" borderId="0" xfId="0" applyAlignment="1" applyProtection="1">
      <alignment horizontal="center"/>
    </xf>
    <xf numFmtId="37" fontId="0" fillId="0" borderId="1" xfId="0" applyBorder="1" applyAlignment="1" applyProtection="1">
      <alignment horizontal="center"/>
    </xf>
    <xf numFmtId="37" fontId="0" fillId="0" borderId="2" xfId="0" applyBorder="1" applyAlignment="1" applyProtection="1">
      <alignment horizontal="center"/>
    </xf>
    <xf numFmtId="37" fontId="0" fillId="0" borderId="3" xfId="0" applyBorder="1" applyAlignment="1" applyProtection="1">
      <alignment horizontal="center"/>
    </xf>
    <xf numFmtId="37" fontId="0" fillId="0" borderId="0" xfId="0" applyAlignment="1">
      <alignment horizontal="center"/>
    </xf>
    <xf numFmtId="37" fontId="7" fillId="0" borderId="0" xfId="0" applyFont="1" applyAlignment="1" applyProtection="1">
      <alignment horizontal="center"/>
    </xf>
    <xf numFmtId="10" fontId="7" fillId="0" borderId="0" xfId="0" applyNumberFormat="1" applyFont="1" applyAlignment="1" applyProtection="1">
      <alignment horizontal="center"/>
    </xf>
    <xf numFmtId="37" fontId="8" fillId="0" borderId="0" xfId="0" applyFont="1"/>
    <xf numFmtId="166" fontId="1" fillId="0" borderId="0" xfId="0" applyNumberFormat="1" applyFont="1" applyProtection="1"/>
    <xf numFmtId="37" fontId="0" fillId="0" borderId="0" xfId="0" applyAlignment="1" applyProtection="1">
      <alignment horizontal="center"/>
      <protection locked="0"/>
    </xf>
    <xf numFmtId="37" fontId="10" fillId="0" borderId="0" xfId="0" applyFont="1" applyAlignment="1" applyProtection="1">
      <alignment horizontal="center"/>
      <protection locked="0"/>
    </xf>
    <xf numFmtId="37" fontId="0" fillId="0" borderId="2" xfId="0" applyBorder="1" applyAlignment="1" applyProtection="1">
      <alignment horizontal="center"/>
      <protection locked="0"/>
    </xf>
    <xf numFmtId="10" fontId="0" fillId="0" borderId="0" xfId="0" applyNumberFormat="1" applyAlignment="1" applyProtection="1">
      <alignment horizontal="center"/>
    </xf>
    <xf numFmtId="39" fontId="0" fillId="0" borderId="0" xfId="0" applyNumberFormat="1" applyAlignment="1" applyProtection="1">
      <alignment horizontal="center"/>
    </xf>
    <xf numFmtId="10" fontId="1" fillId="0" borderId="0" xfId="0" applyNumberFormat="1" applyFont="1" applyProtection="1"/>
    <xf numFmtId="37" fontId="10" fillId="0" borderId="0" xfId="0" applyFont="1" applyAlignment="1" applyProtection="1">
      <alignment horizontal="center"/>
    </xf>
    <xf numFmtId="37" fontId="0" fillId="0" borderId="0" xfId="0" applyProtection="1"/>
    <xf numFmtId="9" fontId="1" fillId="0" borderId="0" xfId="1" applyFont="1" applyFill="1" applyAlignment="1" applyProtection="1">
      <alignment horizontal="center"/>
    </xf>
    <xf numFmtId="9" fontId="0" fillId="0" borderId="0" xfId="0" applyNumberFormat="1" applyAlignment="1" applyProtection="1">
      <alignment horizontal="center"/>
    </xf>
    <xf numFmtId="37" fontId="0" fillId="0" borderId="0" xfId="0" applyAlignment="1" applyProtection="1">
      <alignment horizontal="right"/>
    </xf>
    <xf numFmtId="167" fontId="0" fillId="0" borderId="0" xfId="0" applyNumberFormat="1" applyProtection="1"/>
    <xf numFmtId="167" fontId="0" fillId="0" borderId="0" xfId="0" applyNumberFormat="1" applyAlignment="1" applyProtection="1">
      <alignment horizontal="center"/>
    </xf>
    <xf numFmtId="37" fontId="1" fillId="0" borderId="0" xfId="0" applyFont="1" applyAlignment="1">
      <alignment horizontal="left" indent="1"/>
    </xf>
    <xf numFmtId="10" fontId="0" fillId="0" borderId="0" xfId="0" applyNumberFormat="1" applyProtection="1"/>
    <xf numFmtId="37" fontId="12" fillId="0" borderId="0" xfId="0" applyFont="1"/>
    <xf numFmtId="37" fontId="12" fillId="0" borderId="0" xfId="0" applyFont="1" applyAlignment="1" applyProtection="1">
      <alignment horizontal="left"/>
    </xf>
    <xf numFmtId="37" fontId="0" fillId="2" borderId="0" xfId="0" applyFill="1"/>
    <xf numFmtId="37" fontId="1" fillId="2" borderId="0" xfId="0" applyFont="1" applyFill="1"/>
    <xf numFmtId="37" fontId="1" fillId="2" borderId="0" xfId="0" applyFont="1" applyFill="1" applyProtection="1"/>
    <xf numFmtId="37" fontId="10" fillId="0" borderId="2" xfId="0" applyFont="1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/>
    </xf>
    <xf numFmtId="37" fontId="1" fillId="0" borderId="2" xfId="0" applyFont="1" applyBorder="1"/>
    <xf numFmtId="37" fontId="1" fillId="0" borderId="2" xfId="0" applyFont="1" applyBorder="1" applyAlignment="1" applyProtection="1">
      <alignment horizontal="right"/>
    </xf>
    <xf numFmtId="37" fontId="0" fillId="3" borderId="0" xfId="0" applyFill="1"/>
    <xf numFmtId="37" fontId="0" fillId="3" borderId="0" xfId="0" applyFill="1" applyAlignment="1" applyProtection="1">
      <alignment horizontal="center"/>
    </xf>
    <xf numFmtId="37" fontId="0" fillId="3" borderId="1" xfId="0" applyFill="1" applyBorder="1" applyAlignment="1" applyProtection="1">
      <alignment horizontal="center"/>
    </xf>
    <xf numFmtId="37" fontId="0" fillId="3" borderId="2" xfId="0" applyFill="1" applyBorder="1" applyAlignment="1" applyProtection="1">
      <alignment horizontal="center"/>
    </xf>
    <xf numFmtId="37" fontId="7" fillId="3" borderId="0" xfId="0" applyFont="1" applyFill="1" applyAlignment="1" applyProtection="1">
      <alignment horizontal="center"/>
    </xf>
    <xf numFmtId="37" fontId="0" fillId="3" borderId="0" xfId="0" applyFill="1" applyAlignment="1">
      <alignment horizontal="center"/>
    </xf>
    <xf numFmtId="10" fontId="7" fillId="3" borderId="0" xfId="0" applyNumberFormat="1" applyFont="1" applyFill="1" applyAlignment="1" applyProtection="1">
      <alignment horizontal="center"/>
    </xf>
    <xf numFmtId="37" fontId="0" fillId="3" borderId="0" xfId="0" applyFill="1" applyAlignment="1" applyProtection="1">
      <alignment horizontal="center"/>
      <protection locked="0"/>
    </xf>
    <xf numFmtId="37" fontId="0" fillId="3" borderId="1" xfId="0" applyFill="1" applyBorder="1" applyAlignment="1" applyProtection="1">
      <alignment horizontal="center"/>
      <protection locked="0"/>
    </xf>
    <xf numFmtId="10" fontId="0" fillId="3" borderId="0" xfId="0" applyNumberFormat="1" applyFill="1" applyAlignment="1" applyProtection="1">
      <alignment horizontal="center"/>
    </xf>
    <xf numFmtId="39" fontId="0" fillId="3" borderId="0" xfId="0" applyNumberFormat="1" applyFill="1" applyAlignment="1" applyProtection="1">
      <alignment horizontal="center"/>
    </xf>
    <xf numFmtId="37" fontId="0" fillId="3" borderId="0" xfId="0" applyFill="1" applyAlignment="1" applyProtection="1">
      <alignment horizontal="right"/>
    </xf>
    <xf numFmtId="37" fontId="0" fillId="3" borderId="0" xfId="0" applyFill="1" applyProtection="1"/>
    <xf numFmtId="167" fontId="0" fillId="3" borderId="0" xfId="0" applyNumberFormat="1" applyFill="1" applyAlignment="1" applyProtection="1">
      <alignment horizontal="center"/>
    </xf>
    <xf numFmtId="37" fontId="1" fillId="0" borderId="0" xfId="0" applyFont="1" applyAlignment="1">
      <alignment horizontal="center"/>
    </xf>
    <xf numFmtId="37" fontId="0" fillId="0" borderId="0" xfId="0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E9815-862C-4BCB-995D-7E759DC73271}">
  <dimension ref="A1:AG140"/>
  <sheetViews>
    <sheetView tabSelected="1" view="pageBreakPreview" topLeftCell="A51" zoomScale="80" zoomScaleNormal="100" zoomScaleSheetLayoutView="80" workbookViewId="0">
      <selection activeCell="I85" sqref="I85"/>
    </sheetView>
  </sheetViews>
  <sheetFormatPr defaultColWidth="6.44140625" defaultRowHeight="15"/>
  <cols>
    <col min="1" max="1" width="5.33203125" style="2" customWidth="1"/>
    <col min="2" max="2" width="11.44140625" style="2" customWidth="1"/>
    <col min="3" max="4" width="6.44140625" style="2"/>
    <col min="5" max="5" width="7.109375" style="2" customWidth="1"/>
    <col min="6" max="6" width="10" style="2" customWidth="1"/>
    <col min="7" max="7" width="12.77734375" style="2" customWidth="1"/>
    <col min="8" max="8" width="13.6640625" style="2" customWidth="1"/>
    <col min="9" max="9" width="13.21875" style="2" customWidth="1"/>
    <col min="10" max="10" width="12.5546875" style="2" customWidth="1"/>
    <col min="11" max="11" width="12.109375" style="2" customWidth="1"/>
    <col min="12" max="12" width="12" style="2" customWidth="1"/>
    <col min="13" max="13" width="9.88671875" style="2" customWidth="1"/>
    <col min="14" max="14" width="11.6640625" style="2" customWidth="1"/>
    <col min="15" max="15" width="10.88671875" style="2" customWidth="1"/>
    <col min="16" max="17" width="10.33203125" style="2" customWidth="1"/>
    <col min="18" max="18" width="10.6640625" style="2" customWidth="1"/>
    <col min="19" max="19" width="9.44140625" style="2" customWidth="1"/>
    <col min="20" max="20" width="7.21875" style="2" customWidth="1"/>
    <col min="21" max="22" width="6.44140625" style="2"/>
    <col min="23" max="23" width="9.33203125" style="2" customWidth="1"/>
    <col min="24" max="24" width="6.44140625" style="2"/>
    <col min="25" max="25" width="10.6640625" style="2" customWidth="1"/>
    <col min="26" max="16384" width="6.44140625" style="2"/>
  </cols>
  <sheetData>
    <row r="1" spans="1:33" ht="15.75">
      <c r="A1" s="67" t="s">
        <v>113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1"/>
    </row>
    <row r="2" spans="1:33">
      <c r="A2" s="67" t="s">
        <v>123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3"/>
    </row>
    <row r="3" spans="1:33">
      <c r="A3" s="66" t="s">
        <v>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4"/>
    </row>
    <row r="4" spans="1:33">
      <c r="A4" s="67" t="s">
        <v>119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</row>
    <row r="5" spans="1:33">
      <c r="A5" s="67" t="s">
        <v>118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</row>
    <row r="6" spans="1:33">
      <c r="A6" s="66" t="s">
        <v>1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5"/>
    </row>
    <row r="7" spans="1:33">
      <c r="A7" s="6"/>
      <c r="Q7" s="7"/>
    </row>
    <row r="8" spans="1:33">
      <c r="A8" s="7" t="s">
        <v>2</v>
      </c>
      <c r="Q8" s="7"/>
      <c r="R8" s="8" t="s">
        <v>3</v>
      </c>
    </row>
    <row r="9" spans="1:33">
      <c r="A9" s="9" t="s">
        <v>121</v>
      </c>
      <c r="Q9" s="7"/>
      <c r="R9" s="10" t="s">
        <v>4</v>
      </c>
    </row>
    <row r="10" spans="1:33">
      <c r="A10" s="11" t="s">
        <v>5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1"/>
      <c r="R10" s="13" t="s">
        <v>122</v>
      </c>
    </row>
    <row r="11" spans="1:33">
      <c r="T11" s="14"/>
    </row>
    <row r="12" spans="1:33">
      <c r="A12" s="7" t="s">
        <v>6</v>
      </c>
      <c r="G12" s="6" t="s">
        <v>7</v>
      </c>
      <c r="H12" s="6" t="s">
        <v>8</v>
      </c>
      <c r="I12" s="12"/>
      <c r="J12" s="12"/>
      <c r="K12" s="12"/>
      <c r="L12" s="50"/>
      <c r="M12" s="51" t="s">
        <v>9</v>
      </c>
      <c r="N12" s="50"/>
      <c r="O12" s="50"/>
      <c r="P12" s="50"/>
      <c r="Q12" s="15"/>
      <c r="R12" s="12"/>
    </row>
    <row r="13" spans="1:33">
      <c r="A13" s="11" t="s">
        <v>10</v>
      </c>
      <c r="B13" s="12"/>
      <c r="C13" s="15" t="s">
        <v>11</v>
      </c>
      <c r="D13" s="12"/>
      <c r="E13" s="12"/>
      <c r="F13" s="12"/>
      <c r="G13" s="15" t="s">
        <v>12</v>
      </c>
      <c r="H13" s="15" t="s">
        <v>12</v>
      </c>
      <c r="I13" s="49">
        <v>2023</v>
      </c>
      <c r="J13" s="49">
        <v>2022</v>
      </c>
      <c r="K13" s="49">
        <v>2021</v>
      </c>
      <c r="L13" s="49">
        <v>2020</v>
      </c>
      <c r="M13" s="49">
        <f>L13-1</f>
        <v>2019</v>
      </c>
      <c r="N13" s="49">
        <f t="shared" ref="N13:R13" si="0">M13-1</f>
        <v>2018</v>
      </c>
      <c r="O13" s="49">
        <f t="shared" si="0"/>
        <v>2017</v>
      </c>
      <c r="P13" s="49">
        <f t="shared" si="0"/>
        <v>2016</v>
      </c>
      <c r="Q13" s="49">
        <f t="shared" si="0"/>
        <v>2015</v>
      </c>
      <c r="R13" s="49">
        <f t="shared" si="0"/>
        <v>2014</v>
      </c>
    </row>
    <row r="14" spans="1:33">
      <c r="N14" s="2" t="s">
        <v>13</v>
      </c>
    </row>
    <row r="15" spans="1:33">
      <c r="A15" s="6">
        <v>1</v>
      </c>
      <c r="B15" s="16" t="s">
        <v>14</v>
      </c>
      <c r="C15" s="17"/>
      <c r="G15"/>
      <c r="H15"/>
      <c r="I15"/>
      <c r="J15"/>
      <c r="K15"/>
      <c r="L15"/>
      <c r="M15"/>
      <c r="N15"/>
      <c r="O15"/>
      <c r="P15"/>
      <c r="Q15"/>
      <c r="R15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</row>
    <row r="16" spans="1:33">
      <c r="A16" s="19">
        <f>A15+1</f>
        <v>2</v>
      </c>
      <c r="B16" s="7" t="s">
        <v>15</v>
      </c>
      <c r="G16" s="52"/>
      <c r="H16" s="52"/>
      <c r="I16"/>
      <c r="J16"/>
      <c r="K16"/>
      <c r="L16"/>
      <c r="M16"/>
      <c r="N16"/>
      <c r="O16"/>
      <c r="P16"/>
      <c r="Q16"/>
      <c r="R16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</row>
    <row r="17" spans="1:33">
      <c r="A17" s="19">
        <f t="shared" ref="A17:A80" si="1">A16+1</f>
        <v>3</v>
      </c>
      <c r="B17" s="7" t="s">
        <v>16</v>
      </c>
      <c r="G17" s="53">
        <v>775.22442671499994</v>
      </c>
      <c r="H17" s="53">
        <v>775.22442671499994</v>
      </c>
      <c r="I17" s="19">
        <v>128</v>
      </c>
      <c r="J17" s="19">
        <v>128</v>
      </c>
      <c r="K17" s="19">
        <v>128</v>
      </c>
      <c r="L17" s="19">
        <v>128</v>
      </c>
      <c r="M17" s="19">
        <v>128</v>
      </c>
      <c r="N17" s="19">
        <v>128</v>
      </c>
      <c r="O17" s="19">
        <v>128</v>
      </c>
      <c r="P17" s="19">
        <v>128</v>
      </c>
      <c r="Q17" s="19">
        <v>128</v>
      </c>
      <c r="R17" s="19">
        <v>128</v>
      </c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</row>
    <row r="18" spans="1:33">
      <c r="A18" s="19">
        <f t="shared" si="1"/>
        <v>4</v>
      </c>
      <c r="B18" s="7" t="s">
        <v>17</v>
      </c>
      <c r="G18" s="53">
        <v>0</v>
      </c>
      <c r="H18" s="53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636</v>
      </c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</row>
    <row r="19" spans="1:33">
      <c r="A19" s="19">
        <f t="shared" si="1"/>
        <v>5</v>
      </c>
      <c r="B19" s="7" t="s">
        <v>18</v>
      </c>
      <c r="G19" s="53">
        <v>38353.976750000002</v>
      </c>
      <c r="H19" s="53">
        <v>35936.983749999999</v>
      </c>
      <c r="I19" s="19">
        <v>20622</v>
      </c>
      <c r="J19" s="19">
        <v>14924</v>
      </c>
      <c r="K19" s="19">
        <v>14473</v>
      </c>
      <c r="L19" s="19">
        <v>14473</v>
      </c>
      <c r="M19" s="19">
        <v>14471</v>
      </c>
      <c r="N19" s="19">
        <v>13328</v>
      </c>
      <c r="O19" s="19">
        <v>13329</v>
      </c>
      <c r="P19" s="19">
        <v>12454</v>
      </c>
      <c r="Q19" s="19">
        <v>11560</v>
      </c>
      <c r="R19" s="19">
        <v>10792</v>
      </c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</row>
    <row r="20" spans="1:33">
      <c r="A20" s="19">
        <f t="shared" si="1"/>
        <v>6</v>
      </c>
      <c r="B20" s="7" t="s">
        <v>19</v>
      </c>
      <c r="G20" s="53">
        <v>33507.776519999999</v>
      </c>
      <c r="H20" s="53">
        <v>33507.776519999999</v>
      </c>
      <c r="I20" s="19">
        <v>33159</v>
      </c>
      <c r="J20" s="19">
        <v>33198</v>
      </c>
      <c r="K20" s="19">
        <v>33001</v>
      </c>
      <c r="L20" s="19">
        <v>33149</v>
      </c>
      <c r="M20" s="19">
        <v>32817</v>
      </c>
      <c r="N20" s="19">
        <v>31462</v>
      </c>
      <c r="O20" s="19">
        <v>31784</v>
      </c>
      <c r="P20" s="19">
        <v>31814</v>
      </c>
      <c r="Q20" s="19">
        <v>31808</v>
      </c>
      <c r="R20" s="19">
        <v>31877</v>
      </c>
      <c r="S20" s="45"/>
      <c r="T20" s="46"/>
      <c r="U20" s="47"/>
      <c r="V20" s="47"/>
      <c r="W20" s="47"/>
      <c r="X20" s="47"/>
      <c r="Y20" s="47"/>
      <c r="Z20" s="18"/>
      <c r="AA20" s="18"/>
      <c r="AB20" s="18"/>
      <c r="AC20" s="18"/>
      <c r="AD20" s="18"/>
      <c r="AE20" s="18"/>
      <c r="AF20" s="18"/>
      <c r="AG20" s="18"/>
    </row>
    <row r="21" spans="1:33">
      <c r="A21" s="19">
        <f t="shared" si="1"/>
        <v>7</v>
      </c>
      <c r="B21" s="7" t="s">
        <v>20</v>
      </c>
      <c r="G21" s="53">
        <v>841695.51389806031</v>
      </c>
      <c r="H21" s="53">
        <v>815055.70728191396</v>
      </c>
      <c r="I21" s="19">
        <v>829749</v>
      </c>
      <c r="J21" s="19">
        <v>771670</v>
      </c>
      <c r="K21" s="19">
        <v>752511</v>
      </c>
      <c r="L21" s="19">
        <v>693559</v>
      </c>
      <c r="M21" s="19">
        <v>666530</v>
      </c>
      <c r="N21" s="19">
        <v>573567</v>
      </c>
      <c r="O21" s="19">
        <v>517179</v>
      </c>
      <c r="P21" s="19">
        <v>472849</v>
      </c>
      <c r="Q21" s="19">
        <v>413302</v>
      </c>
      <c r="R21" s="19">
        <v>381623</v>
      </c>
    </row>
    <row r="22" spans="1:33">
      <c r="A22" s="19">
        <f t="shared" si="1"/>
        <v>8</v>
      </c>
      <c r="B22" s="7" t="s">
        <v>21</v>
      </c>
      <c r="G22" s="53">
        <v>50287.855760716047</v>
      </c>
      <c r="H22" s="53">
        <v>45753.152107352522</v>
      </c>
      <c r="I22" s="19">
        <v>24307</v>
      </c>
      <c r="J22" s="19">
        <v>23484</v>
      </c>
      <c r="K22" s="19">
        <v>25021</v>
      </c>
      <c r="L22" s="19">
        <v>24782</v>
      </c>
      <c r="M22" s="19">
        <v>23892</v>
      </c>
      <c r="N22" s="19">
        <v>22758</v>
      </c>
      <c r="O22" s="19">
        <v>21675</v>
      </c>
      <c r="P22" s="19">
        <v>21271</v>
      </c>
      <c r="Q22" s="19">
        <v>18126</v>
      </c>
      <c r="R22" s="19">
        <v>16683</v>
      </c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</row>
    <row r="23" spans="1:33">
      <c r="A23" s="19">
        <f t="shared" si="1"/>
        <v>9</v>
      </c>
      <c r="B23" s="7" t="s">
        <v>22</v>
      </c>
      <c r="G23" s="53"/>
      <c r="H23" s="53"/>
      <c r="I23" s="19">
        <v>3278.5473199999997</v>
      </c>
      <c r="J23" s="19">
        <v>3278.5473199999997</v>
      </c>
      <c r="K23" s="19">
        <v>3278.5473199999997</v>
      </c>
      <c r="L23" s="19">
        <v>3279</v>
      </c>
      <c r="M23" s="19">
        <v>3279</v>
      </c>
      <c r="N23" s="19">
        <v>3279</v>
      </c>
      <c r="O23" s="19">
        <v>3279</v>
      </c>
      <c r="P23" s="19">
        <v>3279</v>
      </c>
      <c r="Q23" s="19">
        <v>3279</v>
      </c>
      <c r="R23" s="19">
        <v>3279</v>
      </c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</row>
    <row r="24" spans="1:33">
      <c r="A24" s="19">
        <f t="shared" si="1"/>
        <v>10</v>
      </c>
      <c r="B24" s="7" t="s">
        <v>13</v>
      </c>
      <c r="G24" s="54"/>
      <c r="H24" s="54"/>
      <c r="I24" s="20"/>
      <c r="J24" s="20"/>
      <c r="K24" s="20"/>
      <c r="L24" s="20"/>
      <c r="M24" s="20"/>
      <c r="N24" s="20"/>
      <c r="O24" s="20"/>
      <c r="P24" s="20"/>
      <c r="Q24" s="20"/>
      <c r="R24" s="20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</row>
    <row r="25" spans="1:33">
      <c r="A25" s="19">
        <f t="shared" si="1"/>
        <v>11</v>
      </c>
      <c r="B25" s="7" t="s">
        <v>23</v>
      </c>
      <c r="G25" s="53">
        <f t="shared" ref="G25:R25" si="2">SUM(G17:G24)</f>
        <v>964620.34735549137</v>
      </c>
      <c r="H25" s="53">
        <f t="shared" si="2"/>
        <v>931028.84408598149</v>
      </c>
      <c r="I25" s="19">
        <f t="shared" si="2"/>
        <v>911243.54732000001</v>
      </c>
      <c r="J25" s="19">
        <f t="shared" si="2"/>
        <v>846682.54732000001</v>
      </c>
      <c r="K25" s="19">
        <f t="shared" si="2"/>
        <v>828412.54732000001</v>
      </c>
      <c r="L25" s="19">
        <f t="shared" si="2"/>
        <v>769370</v>
      </c>
      <c r="M25" s="19">
        <f t="shared" si="2"/>
        <v>741117</v>
      </c>
      <c r="N25" s="19">
        <f t="shared" si="2"/>
        <v>644522</v>
      </c>
      <c r="O25" s="19">
        <f t="shared" si="2"/>
        <v>587374</v>
      </c>
      <c r="P25" s="19">
        <f t="shared" si="2"/>
        <v>541795</v>
      </c>
      <c r="Q25" s="19">
        <f t="shared" si="2"/>
        <v>478203</v>
      </c>
      <c r="R25" s="19">
        <f t="shared" si="2"/>
        <v>445018</v>
      </c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</row>
    <row r="26" spans="1:33">
      <c r="A26" s="19">
        <f t="shared" si="1"/>
        <v>12</v>
      </c>
      <c r="B26" s="7" t="s">
        <v>24</v>
      </c>
      <c r="G26" s="54">
        <v>225029.87358881652</v>
      </c>
      <c r="H26" s="55">
        <v>204757.75061073719</v>
      </c>
      <c r="I26" s="21">
        <v>174869</v>
      </c>
      <c r="J26" s="21">
        <v>153918</v>
      </c>
      <c r="K26" s="21">
        <v>182190</v>
      </c>
      <c r="L26" s="21">
        <v>178144</v>
      </c>
      <c r="M26" s="21">
        <v>176418</v>
      </c>
      <c r="N26" s="21">
        <v>178946</v>
      </c>
      <c r="O26" s="21">
        <v>175150</v>
      </c>
      <c r="P26" s="21">
        <v>167228</v>
      </c>
      <c r="Q26" s="21">
        <v>165298</v>
      </c>
      <c r="R26" s="21">
        <v>160839</v>
      </c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</row>
    <row r="27" spans="1:33">
      <c r="A27" s="19">
        <f t="shared" si="1"/>
        <v>13</v>
      </c>
      <c r="B27" s="7" t="s">
        <v>25</v>
      </c>
      <c r="G27" s="53">
        <f t="shared" ref="G27:R27" si="3">G25-G26</f>
        <v>739590.47376667487</v>
      </c>
      <c r="H27" s="53">
        <f t="shared" si="3"/>
        <v>726271.09347524424</v>
      </c>
      <c r="I27" s="19">
        <f t="shared" si="3"/>
        <v>736374.54732000001</v>
      </c>
      <c r="J27" s="19">
        <f t="shared" si="3"/>
        <v>692764.54732000001</v>
      </c>
      <c r="K27" s="19">
        <f t="shared" si="3"/>
        <v>646222.54732000001</v>
      </c>
      <c r="L27" s="19">
        <f t="shared" si="3"/>
        <v>591226</v>
      </c>
      <c r="M27" s="19">
        <f t="shared" si="3"/>
        <v>564699</v>
      </c>
      <c r="N27" s="19">
        <f t="shared" si="3"/>
        <v>465576</v>
      </c>
      <c r="O27" s="19">
        <f t="shared" si="3"/>
        <v>412224</v>
      </c>
      <c r="P27" s="19">
        <f t="shared" si="3"/>
        <v>374567</v>
      </c>
      <c r="Q27" s="19">
        <f t="shared" si="3"/>
        <v>312905</v>
      </c>
      <c r="R27" s="19">
        <f t="shared" si="3"/>
        <v>284179</v>
      </c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</row>
    <row r="28" spans="1:33">
      <c r="A28" s="19">
        <f t="shared" si="1"/>
        <v>14</v>
      </c>
      <c r="G28" s="53"/>
      <c r="H28" s="53"/>
      <c r="I28" s="19"/>
      <c r="J28" s="19"/>
      <c r="K28" s="19"/>
      <c r="L28" s="19"/>
      <c r="M28" s="19"/>
      <c r="N28" s="19"/>
      <c r="O28" s="19"/>
      <c r="P28" s="19"/>
      <c r="Q28" s="19"/>
      <c r="R28" s="19"/>
    </row>
    <row r="29" spans="1:33">
      <c r="A29" s="19">
        <f t="shared" si="1"/>
        <v>15</v>
      </c>
      <c r="B29" s="7" t="s">
        <v>26</v>
      </c>
      <c r="G29" s="53">
        <v>0</v>
      </c>
      <c r="H29" s="53">
        <v>0</v>
      </c>
      <c r="I29" s="19">
        <v>6973</v>
      </c>
      <c r="J29" s="19">
        <v>9205</v>
      </c>
      <c r="K29" s="19">
        <v>12491</v>
      </c>
      <c r="L29" s="19">
        <v>6625</v>
      </c>
      <c r="M29" s="19">
        <v>6557</v>
      </c>
      <c r="N29" s="19">
        <v>42150</v>
      </c>
      <c r="O29" s="19">
        <v>32838</v>
      </c>
      <c r="P29" s="19">
        <v>10146.378000000001</v>
      </c>
      <c r="Q29" s="19">
        <v>26310.035</v>
      </c>
      <c r="R29" s="19">
        <v>12708</v>
      </c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</row>
    <row r="30" spans="1:33">
      <c r="A30" s="19">
        <f t="shared" si="1"/>
        <v>16</v>
      </c>
      <c r="B30" s="7" t="s">
        <v>13</v>
      </c>
      <c r="G30" s="54"/>
      <c r="H30" s="54"/>
      <c r="I30" s="20"/>
      <c r="J30" s="20"/>
      <c r="K30" s="20"/>
      <c r="L30" s="20"/>
      <c r="M30" s="20"/>
      <c r="N30" s="20"/>
      <c r="O30" s="20"/>
      <c r="P30" s="20"/>
      <c r="Q30" s="20"/>
      <c r="R30" s="20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</row>
    <row r="31" spans="1:33">
      <c r="A31" s="19">
        <f t="shared" si="1"/>
        <v>17</v>
      </c>
      <c r="B31" s="7" t="s">
        <v>27</v>
      </c>
      <c r="G31" s="53">
        <f t="shared" ref="G31:R31" si="4">SUM(G29:G30)</f>
        <v>0</v>
      </c>
      <c r="H31" s="53">
        <f t="shared" si="4"/>
        <v>0</v>
      </c>
      <c r="I31" s="19">
        <f t="shared" si="4"/>
        <v>6973</v>
      </c>
      <c r="J31" s="19">
        <f t="shared" si="4"/>
        <v>9205</v>
      </c>
      <c r="K31" s="19">
        <f t="shared" si="4"/>
        <v>12491</v>
      </c>
      <c r="L31" s="19">
        <f t="shared" si="4"/>
        <v>6625</v>
      </c>
      <c r="M31" s="19">
        <f t="shared" si="4"/>
        <v>6557</v>
      </c>
      <c r="N31" s="19">
        <f t="shared" si="4"/>
        <v>42150</v>
      </c>
      <c r="O31" s="19">
        <f t="shared" si="4"/>
        <v>32838</v>
      </c>
      <c r="P31" s="19">
        <f t="shared" si="4"/>
        <v>10146.378000000001</v>
      </c>
      <c r="Q31" s="19">
        <f t="shared" si="4"/>
        <v>26310.035</v>
      </c>
      <c r="R31" s="19">
        <f t="shared" si="4"/>
        <v>12708</v>
      </c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</row>
    <row r="32" spans="1:33">
      <c r="A32" s="19">
        <f t="shared" si="1"/>
        <v>18</v>
      </c>
      <c r="G32" s="53"/>
      <c r="H32" s="53"/>
      <c r="I32" s="19"/>
      <c r="J32" s="19"/>
      <c r="K32" s="19"/>
      <c r="L32" s="19"/>
      <c r="M32" s="19"/>
      <c r="N32" s="19"/>
      <c r="O32" s="19"/>
      <c r="P32" s="19"/>
      <c r="Q32" s="19"/>
      <c r="R32" s="23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</row>
    <row r="33" spans="1:33">
      <c r="A33" s="19">
        <f t="shared" si="1"/>
        <v>19</v>
      </c>
      <c r="B33" s="7" t="s">
        <v>28</v>
      </c>
      <c r="G33" s="56">
        <f t="shared" ref="G33:R33" si="5">G27+G31</f>
        <v>739590.47376667487</v>
      </c>
      <c r="H33" s="56">
        <f t="shared" si="5"/>
        <v>726271.09347524424</v>
      </c>
      <c r="I33" s="24">
        <f t="shared" si="5"/>
        <v>743347.54732000001</v>
      </c>
      <c r="J33" s="24">
        <f t="shared" si="5"/>
        <v>701969.54732000001</v>
      </c>
      <c r="K33" s="24">
        <f t="shared" si="5"/>
        <v>658713.54732000001</v>
      </c>
      <c r="L33" s="24">
        <f t="shared" si="5"/>
        <v>597851</v>
      </c>
      <c r="M33" s="24">
        <f t="shared" si="5"/>
        <v>571256</v>
      </c>
      <c r="N33" s="24">
        <f t="shared" si="5"/>
        <v>507726</v>
      </c>
      <c r="O33" s="24">
        <f t="shared" si="5"/>
        <v>445062</v>
      </c>
      <c r="P33" s="24">
        <f t="shared" si="5"/>
        <v>384713.37800000003</v>
      </c>
      <c r="Q33" s="24">
        <f t="shared" si="5"/>
        <v>339215.03499999997</v>
      </c>
      <c r="R33" s="24">
        <f t="shared" si="5"/>
        <v>296887</v>
      </c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</row>
    <row r="34" spans="1:33">
      <c r="A34" s="19">
        <f t="shared" si="1"/>
        <v>20</v>
      </c>
      <c r="G34" s="53"/>
      <c r="H34" s="57"/>
      <c r="I34" s="23"/>
      <c r="J34" s="23"/>
      <c r="K34" s="23"/>
      <c r="L34" s="19"/>
      <c r="M34" s="19"/>
      <c r="N34" s="19"/>
      <c r="O34" s="23"/>
      <c r="P34" s="19"/>
      <c r="Q34" s="19"/>
      <c r="R34" s="19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</row>
    <row r="35" spans="1:33">
      <c r="A35" s="19">
        <f t="shared" si="1"/>
        <v>21</v>
      </c>
      <c r="B35" s="7" t="s">
        <v>29</v>
      </c>
      <c r="G35" s="58">
        <v>0</v>
      </c>
      <c r="H35" s="58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</row>
    <row r="36" spans="1:33">
      <c r="A36" s="19">
        <f t="shared" si="1"/>
        <v>22</v>
      </c>
      <c r="G36" s="57"/>
      <c r="H36" s="57"/>
      <c r="I36" s="23"/>
      <c r="J36" s="23"/>
      <c r="K36" s="23"/>
      <c r="L36" s="23"/>
      <c r="M36" s="23"/>
      <c r="N36" s="23"/>
      <c r="O36" s="23"/>
      <c r="P36" s="23"/>
      <c r="Q36" s="23"/>
      <c r="R36" s="23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</row>
    <row r="37" spans="1:33">
      <c r="A37" s="19">
        <f t="shared" si="1"/>
        <v>23</v>
      </c>
      <c r="G37" s="57"/>
      <c r="H37" s="57"/>
      <c r="I37" s="23"/>
      <c r="J37" s="23"/>
      <c r="K37" s="23"/>
      <c r="L37" s="23"/>
      <c r="M37" s="23"/>
      <c r="N37" s="23"/>
      <c r="O37" s="23"/>
      <c r="P37" s="23"/>
      <c r="Q37" s="23"/>
      <c r="R37" s="23"/>
    </row>
    <row r="38" spans="1:33">
      <c r="A38" s="19">
        <f t="shared" si="1"/>
        <v>24</v>
      </c>
      <c r="B38" s="26" t="s">
        <v>30</v>
      </c>
      <c r="G38" s="57"/>
      <c r="H38" s="57"/>
      <c r="I38" s="23"/>
      <c r="J38" s="23"/>
      <c r="K38" s="23"/>
      <c r="L38" s="23"/>
      <c r="M38" s="23"/>
      <c r="N38" s="23"/>
      <c r="O38" s="23"/>
      <c r="P38" s="23"/>
      <c r="Q38" s="23"/>
      <c r="R38" s="23"/>
      <c r="X38" s="27"/>
    </row>
    <row r="39" spans="1:33">
      <c r="A39" s="19">
        <f t="shared" si="1"/>
        <v>25</v>
      </c>
      <c r="B39" s="16" t="s">
        <v>31</v>
      </c>
      <c r="C39" s="17"/>
      <c r="D39" s="17"/>
      <c r="G39" s="57"/>
      <c r="H39" s="57"/>
      <c r="I39" s="23"/>
      <c r="J39" s="23"/>
      <c r="K39" s="23"/>
      <c r="L39" s="23"/>
      <c r="M39" s="23"/>
      <c r="N39" s="23"/>
      <c r="O39" s="23"/>
      <c r="P39" s="23"/>
      <c r="Q39" s="23"/>
      <c r="R39" s="23"/>
      <c r="U39" s="27"/>
      <c r="X39" s="27"/>
      <c r="Z39" s="27"/>
      <c r="AA39" s="27"/>
      <c r="AB39" s="27"/>
      <c r="AC39" s="27"/>
      <c r="AD39" s="27"/>
      <c r="AE39" s="27"/>
    </row>
    <row r="40" spans="1:33">
      <c r="A40" s="19">
        <f t="shared" si="1"/>
        <v>26</v>
      </c>
      <c r="B40" s="7" t="s">
        <v>32</v>
      </c>
      <c r="G40" s="59">
        <v>37866.953405017921</v>
      </c>
      <c r="H40" s="59">
        <v>37866.953405017921</v>
      </c>
      <c r="I40" s="28">
        <v>241933</v>
      </c>
      <c r="J40" s="28">
        <v>184967</v>
      </c>
      <c r="K40" s="28">
        <v>0</v>
      </c>
      <c r="L40" s="28">
        <v>0</v>
      </c>
      <c r="M40" s="28">
        <v>464915</v>
      </c>
      <c r="N40" s="28">
        <v>575780</v>
      </c>
      <c r="O40" s="28">
        <v>447745</v>
      </c>
      <c r="P40" s="28">
        <v>829811</v>
      </c>
      <c r="Q40" s="28">
        <v>457927</v>
      </c>
      <c r="R40" s="28">
        <v>196695</v>
      </c>
      <c r="U40" s="27"/>
      <c r="W40" s="27"/>
      <c r="X40" s="27"/>
      <c r="Z40" s="27"/>
      <c r="AA40" s="27"/>
      <c r="AB40" s="27"/>
      <c r="AC40" s="27"/>
      <c r="AD40" s="27"/>
      <c r="AE40" s="27"/>
    </row>
    <row r="41" spans="1:33">
      <c r="A41" s="19">
        <f t="shared" si="1"/>
        <v>27</v>
      </c>
      <c r="B41" s="7" t="s">
        <v>33</v>
      </c>
      <c r="G41" s="59">
        <v>7790898.2290950017</v>
      </c>
      <c r="H41" s="59">
        <v>7213975.1521719238</v>
      </c>
      <c r="I41" s="28">
        <v>6555701</v>
      </c>
      <c r="J41" s="28">
        <v>7962104</v>
      </c>
      <c r="K41" s="28">
        <v>7330657</v>
      </c>
      <c r="L41" s="28">
        <v>4531944</v>
      </c>
      <c r="M41" s="28">
        <v>3529452</v>
      </c>
      <c r="N41" s="28">
        <v>3068665</v>
      </c>
      <c r="O41" s="28">
        <v>3067045</v>
      </c>
      <c r="P41" s="28">
        <v>2438779</v>
      </c>
      <c r="Q41" s="28">
        <v>2437515</v>
      </c>
      <c r="R41" s="28">
        <v>2455986</v>
      </c>
      <c r="X41" s="27"/>
    </row>
    <row r="42" spans="1:33">
      <c r="A42" s="19">
        <f t="shared" si="1"/>
        <v>28</v>
      </c>
      <c r="B42" s="7" t="s">
        <v>34</v>
      </c>
      <c r="G42" s="53"/>
      <c r="H42" s="53"/>
      <c r="I42" s="19">
        <v>0</v>
      </c>
      <c r="J42" s="19">
        <v>0</v>
      </c>
      <c r="K42" s="19">
        <v>0</v>
      </c>
      <c r="L42" s="28">
        <v>0</v>
      </c>
      <c r="M42" s="28">
        <v>0</v>
      </c>
      <c r="N42" s="28">
        <v>0</v>
      </c>
      <c r="O42" s="28">
        <v>0</v>
      </c>
      <c r="P42" s="28">
        <v>0</v>
      </c>
      <c r="Q42" s="28">
        <v>0</v>
      </c>
      <c r="R42" s="28">
        <v>0</v>
      </c>
      <c r="U42" s="27"/>
      <c r="X42" s="27"/>
      <c r="Z42" s="27"/>
      <c r="AA42" s="27"/>
      <c r="AB42" s="27"/>
      <c r="AC42" s="27"/>
      <c r="AD42" s="27"/>
      <c r="AE42" s="27"/>
    </row>
    <row r="43" spans="1:33">
      <c r="A43" s="19">
        <f t="shared" si="1"/>
        <v>29</v>
      </c>
      <c r="B43" s="7" t="s">
        <v>35</v>
      </c>
      <c r="G43" s="60">
        <v>12183077.097279999</v>
      </c>
      <c r="H43" s="60">
        <v>11296404.47738154</v>
      </c>
      <c r="I43" s="30">
        <v>10870064</v>
      </c>
      <c r="J43" s="30">
        <v>9419091</v>
      </c>
      <c r="K43" s="30">
        <v>7906889</v>
      </c>
      <c r="L43" s="28">
        <v>6791203</v>
      </c>
      <c r="M43" s="28">
        <v>5750223</v>
      </c>
      <c r="N43" s="28">
        <v>4769951</v>
      </c>
      <c r="O43" s="28">
        <v>3898666</v>
      </c>
      <c r="P43" s="28">
        <v>3463059</v>
      </c>
      <c r="Q43" s="28">
        <v>3194797</v>
      </c>
      <c r="R43" s="28">
        <v>3086232</v>
      </c>
      <c r="X43" s="27"/>
    </row>
    <row r="44" spans="1:33">
      <c r="A44" s="19">
        <f t="shared" si="1"/>
        <v>30</v>
      </c>
      <c r="G44" s="53"/>
      <c r="H44" s="53"/>
      <c r="I44" s="19"/>
      <c r="J44" s="19"/>
      <c r="K44" s="19"/>
      <c r="L44" s="22"/>
      <c r="M44" s="22"/>
      <c r="N44" s="22"/>
      <c r="O44" s="22"/>
      <c r="P44" s="22"/>
      <c r="Q44" s="22"/>
      <c r="R44" s="22"/>
      <c r="U44" s="27"/>
      <c r="W44" s="27"/>
      <c r="X44" s="27"/>
      <c r="Z44" s="27"/>
      <c r="AA44" s="27"/>
      <c r="AB44" s="27"/>
      <c r="AC44" s="27"/>
      <c r="AD44" s="27"/>
      <c r="AE44" s="27"/>
    </row>
    <row r="45" spans="1:33">
      <c r="A45" s="19">
        <f t="shared" si="1"/>
        <v>31</v>
      </c>
      <c r="B45" s="7" t="s">
        <v>28</v>
      </c>
      <c r="G45" s="56">
        <v>20011842.279780019</v>
      </c>
      <c r="H45" s="56">
        <v>18548246.582958482</v>
      </c>
      <c r="I45" s="24">
        <f t="shared" ref="I45:Q45" si="6">SUM(I40:I43)</f>
        <v>17667698</v>
      </c>
      <c r="J45" s="24">
        <f t="shared" si="6"/>
        <v>17566162</v>
      </c>
      <c r="K45" s="24">
        <f t="shared" si="6"/>
        <v>15237546</v>
      </c>
      <c r="L45" s="24">
        <f t="shared" si="6"/>
        <v>11323147</v>
      </c>
      <c r="M45" s="24">
        <f t="shared" si="6"/>
        <v>9744590</v>
      </c>
      <c r="N45" s="24">
        <f t="shared" si="6"/>
        <v>8414396</v>
      </c>
      <c r="O45" s="24">
        <f t="shared" si="6"/>
        <v>7413456</v>
      </c>
      <c r="P45" s="24">
        <f t="shared" si="6"/>
        <v>6731649</v>
      </c>
      <c r="Q45" s="24">
        <f t="shared" si="6"/>
        <v>6090239</v>
      </c>
      <c r="R45" s="24">
        <f>SUM(R40:R43)</f>
        <v>5738913</v>
      </c>
      <c r="X45" s="27"/>
    </row>
    <row r="46" spans="1:33">
      <c r="A46" s="19">
        <f t="shared" si="1"/>
        <v>32</v>
      </c>
      <c r="G46" s="53"/>
      <c r="H46" s="53"/>
      <c r="I46" s="19"/>
      <c r="J46" s="19"/>
      <c r="K46" s="19"/>
      <c r="L46" s="19"/>
      <c r="M46" s="19"/>
      <c r="N46" s="19"/>
      <c r="O46" s="19"/>
      <c r="P46" s="19"/>
      <c r="Q46" s="19"/>
      <c r="R46" s="19"/>
      <c r="U46" s="27"/>
      <c r="W46" s="27"/>
      <c r="X46" s="27"/>
      <c r="Y46" s="27"/>
      <c r="Z46" s="27"/>
      <c r="AA46" s="27"/>
      <c r="AB46" s="27"/>
      <c r="AC46" s="27"/>
      <c r="AD46" s="27"/>
      <c r="AE46" s="27"/>
    </row>
    <row r="47" spans="1:33">
      <c r="A47" s="19">
        <f t="shared" si="1"/>
        <v>33</v>
      </c>
      <c r="B47" s="16" t="s">
        <v>36</v>
      </c>
      <c r="C47" s="17"/>
      <c r="D47" s="17"/>
      <c r="E47" s="17"/>
      <c r="F47" s="17"/>
      <c r="G47" s="53"/>
      <c r="H47" s="53"/>
      <c r="I47" s="19"/>
      <c r="J47" s="19"/>
      <c r="K47" s="19"/>
      <c r="L47" s="19"/>
      <c r="M47" s="19"/>
      <c r="N47" s="19"/>
      <c r="O47" s="19"/>
      <c r="P47" s="19"/>
      <c r="Q47" s="19"/>
      <c r="R47" s="19"/>
      <c r="X47" s="27"/>
    </row>
    <row r="48" spans="1:33">
      <c r="A48" s="19">
        <f t="shared" si="1"/>
        <v>34</v>
      </c>
      <c r="B48" s="7" t="s">
        <v>37</v>
      </c>
      <c r="G48" s="59">
        <v>187822.0132190111</v>
      </c>
      <c r="H48" s="59">
        <v>154805.38238077352</v>
      </c>
      <c r="I48" s="28">
        <v>190732</v>
      </c>
      <c r="J48" s="28">
        <v>230005.21871000004</v>
      </c>
      <c r="K48" s="28">
        <v>170968.63918</v>
      </c>
      <c r="L48" s="28">
        <v>153508.38554000002</v>
      </c>
      <c r="M48" s="28">
        <v>177708.51032000003</v>
      </c>
      <c r="N48" s="28">
        <v>180854.48095000003</v>
      </c>
      <c r="O48" s="28">
        <v>164101.98418</v>
      </c>
      <c r="P48" s="28">
        <v>147431.20070000002</v>
      </c>
      <c r="Q48" s="28">
        <v>170467.55309000003</v>
      </c>
      <c r="R48" s="28">
        <v>196881.73706000001</v>
      </c>
      <c r="X48" s="27"/>
    </row>
    <row r="49" spans="1:31">
      <c r="A49" s="19">
        <f t="shared" si="1"/>
        <v>35</v>
      </c>
      <c r="B49" s="7" t="s">
        <v>38</v>
      </c>
      <c r="G49" s="53"/>
      <c r="H49" s="53"/>
      <c r="I49" s="19"/>
      <c r="J49" s="19"/>
      <c r="K49" s="19"/>
      <c r="L49" s="29"/>
      <c r="M49" s="29"/>
      <c r="N49" s="29"/>
      <c r="O49" s="29"/>
      <c r="P49" s="29"/>
      <c r="Q49" s="29"/>
      <c r="R49" s="29"/>
      <c r="U49" s="27"/>
      <c r="W49" s="27"/>
      <c r="X49" s="27"/>
      <c r="Z49" s="27"/>
      <c r="AA49" s="27"/>
      <c r="AB49" s="27"/>
      <c r="AC49" s="27"/>
      <c r="AD49" s="27"/>
      <c r="AE49" s="27"/>
    </row>
    <row r="50" spans="1:31">
      <c r="A50" s="19">
        <f t="shared" si="1"/>
        <v>36</v>
      </c>
      <c r="B50" s="7" t="s">
        <v>39</v>
      </c>
      <c r="G50" s="59">
        <v>156791.54007040922</v>
      </c>
      <c r="H50" s="59">
        <v>119281.61026091559</v>
      </c>
      <c r="I50" s="28">
        <v>150750</v>
      </c>
      <c r="J50" s="28">
        <v>191957.97605</v>
      </c>
      <c r="K50" s="28">
        <v>140845.91335000002</v>
      </c>
      <c r="L50" s="28">
        <v>118505.37428999999</v>
      </c>
      <c r="M50" s="28">
        <v>144251.98412000001</v>
      </c>
      <c r="N50" s="28">
        <v>145816.76319999999</v>
      </c>
      <c r="O50" s="28">
        <v>124455.12636000001</v>
      </c>
      <c r="P50" s="28">
        <v>113446.59728999999</v>
      </c>
      <c r="Q50" s="28">
        <v>141525.69095999998</v>
      </c>
      <c r="R50" s="28">
        <v>166451.88477999999</v>
      </c>
      <c r="W50" s="27"/>
      <c r="X50" s="27"/>
    </row>
    <row r="51" spans="1:31">
      <c r="A51" s="19">
        <f t="shared" si="1"/>
        <v>37</v>
      </c>
      <c r="B51" s="7" t="s">
        <v>40</v>
      </c>
      <c r="G51" s="59"/>
      <c r="H51" s="59"/>
      <c r="I51" s="28"/>
      <c r="J51" s="28"/>
      <c r="K51" s="28"/>
      <c r="L51" s="29"/>
      <c r="M51" s="29"/>
      <c r="N51" s="29"/>
      <c r="O51" s="29"/>
      <c r="P51" s="29"/>
      <c r="Q51" s="29"/>
      <c r="R51" s="29"/>
      <c r="U51" s="27"/>
      <c r="W51" s="27"/>
      <c r="X51" s="27"/>
      <c r="Z51" s="27"/>
      <c r="AA51" s="27"/>
      <c r="AB51" s="27"/>
      <c r="AC51" s="27"/>
      <c r="AD51" s="27"/>
      <c r="AE51" s="27"/>
    </row>
    <row r="52" spans="1:31">
      <c r="A52" s="19">
        <f t="shared" si="1"/>
        <v>38</v>
      </c>
      <c r="B52" s="7" t="s">
        <v>41</v>
      </c>
      <c r="G52" s="59"/>
      <c r="H52" s="59"/>
      <c r="I52" s="28"/>
      <c r="J52" s="28"/>
      <c r="K52" s="28"/>
      <c r="L52" s="29"/>
      <c r="M52" s="29"/>
      <c r="N52" s="29"/>
      <c r="O52" s="29"/>
      <c r="P52" s="29"/>
      <c r="Q52" s="29"/>
      <c r="R52" s="29"/>
      <c r="W52" s="27"/>
      <c r="X52" s="27"/>
    </row>
    <row r="53" spans="1:31">
      <c r="A53" s="19">
        <f t="shared" si="1"/>
        <v>39</v>
      </c>
      <c r="B53" s="7" t="s">
        <v>42</v>
      </c>
      <c r="G53" s="53">
        <v>5692.6972803289555</v>
      </c>
      <c r="H53" s="53">
        <v>6995.267456354316</v>
      </c>
      <c r="I53" s="19">
        <v>607</v>
      </c>
      <c r="J53" s="19">
        <v>5162.7196800000011</v>
      </c>
      <c r="K53" s="19">
        <v>3870.1726900000003</v>
      </c>
      <c r="L53" s="28">
        <v>3380.3330000000001</v>
      </c>
      <c r="M53" s="28">
        <v>6288.4629999999997</v>
      </c>
      <c r="N53" s="28">
        <v>8860.9265299999988</v>
      </c>
      <c r="O53" s="28">
        <v>9696.7549999999992</v>
      </c>
      <c r="P53" s="28">
        <v>9516.4333000000006</v>
      </c>
      <c r="Q53" s="28">
        <v>9884.3428100000001</v>
      </c>
      <c r="R53" s="28">
        <v>9671.5353700000014</v>
      </c>
      <c r="U53" s="27"/>
      <c r="W53" s="27"/>
      <c r="X53" s="27"/>
      <c r="Z53" s="27"/>
      <c r="AA53" s="27"/>
      <c r="AB53" s="27"/>
      <c r="AC53" s="27"/>
      <c r="AD53" s="27"/>
      <c r="AE53" s="27"/>
    </row>
    <row r="54" spans="1:31">
      <c r="A54" s="19">
        <f t="shared" si="1"/>
        <v>40</v>
      </c>
      <c r="B54" s="7" t="s">
        <v>43</v>
      </c>
      <c r="G54" s="60"/>
      <c r="H54" s="60"/>
      <c r="I54" s="30"/>
      <c r="J54" s="30"/>
      <c r="K54" s="30"/>
      <c r="L54" s="48"/>
      <c r="M54" s="29"/>
      <c r="N54" s="29"/>
      <c r="O54" s="29"/>
      <c r="P54" s="29"/>
      <c r="Q54" s="29"/>
      <c r="R54" s="29"/>
      <c r="W54" s="27"/>
      <c r="X54" s="27"/>
    </row>
    <row r="55" spans="1:31">
      <c r="A55" s="19">
        <f t="shared" si="1"/>
        <v>41</v>
      </c>
      <c r="B55" s="7" t="s">
        <v>44</v>
      </c>
      <c r="G55" s="53">
        <f t="shared" ref="G55:R55" si="7">G48-G50-G53-G54</f>
        <v>25337.775868272933</v>
      </c>
      <c r="H55" s="53">
        <f t="shared" si="7"/>
        <v>28528.504663503609</v>
      </c>
      <c r="I55" s="19">
        <f t="shared" si="7"/>
        <v>39375</v>
      </c>
      <c r="J55" s="19">
        <f t="shared" si="7"/>
        <v>32884.522980000045</v>
      </c>
      <c r="K55" s="19">
        <f t="shared" si="7"/>
        <v>26252.553139999982</v>
      </c>
      <c r="L55" s="19">
        <f t="shared" si="7"/>
        <v>31622.678250000026</v>
      </c>
      <c r="M55" s="22">
        <f t="shared" si="7"/>
        <v>27168.063200000022</v>
      </c>
      <c r="N55" s="22">
        <f t="shared" si="7"/>
        <v>26176.791220000043</v>
      </c>
      <c r="O55" s="22">
        <f t="shared" si="7"/>
        <v>29950.102819999993</v>
      </c>
      <c r="P55" s="22">
        <f t="shared" si="7"/>
        <v>24468.170110000025</v>
      </c>
      <c r="Q55" s="22">
        <f t="shared" si="7"/>
        <v>19057.51932000005</v>
      </c>
      <c r="R55" s="22">
        <f t="shared" si="7"/>
        <v>20758.31691000002</v>
      </c>
      <c r="W55" s="27"/>
      <c r="X55" s="27"/>
    </row>
    <row r="56" spans="1:31">
      <c r="A56" s="19">
        <f t="shared" si="1"/>
        <v>42</v>
      </c>
      <c r="B56" s="7" t="s">
        <v>45</v>
      </c>
      <c r="G56" s="59">
        <v>0</v>
      </c>
      <c r="H56" s="59">
        <v>0</v>
      </c>
      <c r="I56" s="28">
        <v>908</v>
      </c>
      <c r="J56" s="28">
        <v>1212</v>
      </c>
      <c r="K56" s="28">
        <v>685</v>
      </c>
      <c r="L56" s="28">
        <v>615</v>
      </c>
      <c r="M56" s="28">
        <v>1513</v>
      </c>
      <c r="N56" s="28">
        <v>1239</v>
      </c>
      <c r="O56" s="28">
        <v>379</v>
      </c>
      <c r="P56" s="28">
        <v>179</v>
      </c>
      <c r="Q56" s="28">
        <v>182</v>
      </c>
      <c r="R56" s="28">
        <v>139</v>
      </c>
      <c r="W56" s="27"/>
      <c r="X56" s="27"/>
      <c r="Z56" s="27"/>
      <c r="AA56" s="27"/>
      <c r="AB56" s="27"/>
      <c r="AC56" s="27"/>
      <c r="AD56" s="27"/>
      <c r="AE56" s="27"/>
    </row>
    <row r="57" spans="1:31">
      <c r="A57" s="19">
        <f t="shared" si="1"/>
        <v>43</v>
      </c>
      <c r="B57" s="7" t="s">
        <v>46</v>
      </c>
      <c r="G57" s="60">
        <v>2026.2992100000004</v>
      </c>
      <c r="H57" s="60">
        <v>2380.5889100000004</v>
      </c>
      <c r="I57" s="28">
        <f>765-2</f>
        <v>763</v>
      </c>
      <c r="J57" s="28">
        <f>2212+1</f>
        <v>2213</v>
      </c>
      <c r="K57" s="28">
        <v>-548</v>
      </c>
      <c r="L57" s="28">
        <f>1419-1</f>
        <v>1418</v>
      </c>
      <c r="M57" s="28">
        <v>867</v>
      </c>
      <c r="N57" s="28">
        <v>942</v>
      </c>
      <c r="O57" s="28">
        <v>2135</v>
      </c>
      <c r="P57" s="28">
        <v>1908</v>
      </c>
      <c r="Q57" s="28">
        <v>1881</v>
      </c>
      <c r="R57" s="28">
        <v>1880</v>
      </c>
    </row>
    <row r="58" spans="1:31">
      <c r="A58" s="19">
        <f t="shared" si="1"/>
        <v>44</v>
      </c>
      <c r="B58" s="7" t="s">
        <v>47</v>
      </c>
      <c r="G58" s="53">
        <f t="shared" ref="G58:R58" si="8">G55+G56+G57</f>
        <v>27364.075078272934</v>
      </c>
      <c r="H58" s="53">
        <f t="shared" si="8"/>
        <v>30909.093573503611</v>
      </c>
      <c r="I58" s="22">
        <f t="shared" si="8"/>
        <v>41046</v>
      </c>
      <c r="J58" s="22">
        <f t="shared" si="8"/>
        <v>36309.522980000045</v>
      </c>
      <c r="K58" s="22">
        <f t="shared" si="8"/>
        <v>26389.553139999982</v>
      </c>
      <c r="L58" s="22">
        <f t="shared" si="8"/>
        <v>33655.678250000026</v>
      </c>
      <c r="M58" s="22">
        <f t="shared" si="8"/>
        <v>29548.063200000022</v>
      </c>
      <c r="N58" s="22">
        <f t="shared" si="8"/>
        <v>28357.791220000043</v>
      </c>
      <c r="O58" s="22">
        <f t="shared" si="8"/>
        <v>32464.102819999993</v>
      </c>
      <c r="P58" s="22">
        <f t="shared" si="8"/>
        <v>26555.170110000025</v>
      </c>
      <c r="Q58" s="22">
        <f>Q55+Q56+Q57</f>
        <v>21120.51932000005</v>
      </c>
      <c r="R58" s="22">
        <f t="shared" si="8"/>
        <v>22777.31691000002</v>
      </c>
    </row>
    <row r="59" spans="1:31">
      <c r="A59" s="19">
        <f t="shared" si="1"/>
        <v>45</v>
      </c>
      <c r="B59" s="7" t="s">
        <v>48</v>
      </c>
      <c r="G59" s="60">
        <v>10240.350393355569</v>
      </c>
      <c r="H59" s="60">
        <v>9867.2169162133687</v>
      </c>
      <c r="I59" s="30">
        <v>9544</v>
      </c>
      <c r="J59" s="30">
        <v>9886</v>
      </c>
      <c r="K59" s="30">
        <v>9199</v>
      </c>
      <c r="L59" s="30">
        <v>8924</v>
      </c>
      <c r="M59" s="30">
        <v>8208</v>
      </c>
      <c r="N59" s="30">
        <v>8022</v>
      </c>
      <c r="O59" s="30">
        <v>8009</v>
      </c>
      <c r="P59" s="30">
        <v>7377</v>
      </c>
      <c r="Q59" s="30">
        <v>6744</v>
      </c>
      <c r="R59" s="30">
        <v>6419</v>
      </c>
    </row>
    <row r="60" spans="1:31">
      <c r="A60" s="19">
        <f t="shared" si="1"/>
        <v>46</v>
      </c>
      <c r="B60" s="7" t="s">
        <v>49</v>
      </c>
      <c r="G60" s="53">
        <f t="shared" ref="G60:H60" si="9">G58-G59</f>
        <v>17123.724684917364</v>
      </c>
      <c r="H60" s="53">
        <f t="shared" si="9"/>
        <v>21041.876657290242</v>
      </c>
      <c r="I60" s="19">
        <f>I58-I59</f>
        <v>31502</v>
      </c>
      <c r="J60" s="19">
        <f>J58-J59</f>
        <v>26423.522980000045</v>
      </c>
      <c r="K60" s="19">
        <f>K58-K59</f>
        <v>17190.553139999982</v>
      </c>
      <c r="L60" s="19">
        <f>L58-L59</f>
        <v>24731.678250000026</v>
      </c>
      <c r="M60" s="19">
        <f>M58-M59</f>
        <v>21340.063200000022</v>
      </c>
      <c r="N60" s="19">
        <v>20335.791220000043</v>
      </c>
      <c r="O60" s="19">
        <v>24455.102819999993</v>
      </c>
      <c r="P60" s="19">
        <v>19178.170110000025</v>
      </c>
      <c r="Q60" s="19">
        <v>14376.51932000005</v>
      </c>
      <c r="R60" s="19">
        <v>16358.31691000002</v>
      </c>
    </row>
    <row r="61" spans="1:31">
      <c r="A61" s="19">
        <f t="shared" si="1"/>
        <v>47</v>
      </c>
      <c r="B61" s="7" t="s">
        <v>50</v>
      </c>
      <c r="G61" s="54" t="s">
        <v>51</v>
      </c>
      <c r="H61" s="54" t="s">
        <v>51</v>
      </c>
      <c r="I61" s="20" t="s">
        <v>51</v>
      </c>
      <c r="J61" s="20" t="s">
        <v>51</v>
      </c>
      <c r="K61" s="20" t="s">
        <v>51</v>
      </c>
      <c r="L61" s="20" t="s">
        <v>51</v>
      </c>
      <c r="M61" s="20" t="s">
        <v>51</v>
      </c>
      <c r="N61" s="20" t="s">
        <v>51</v>
      </c>
      <c r="O61" s="20" t="s">
        <v>51</v>
      </c>
      <c r="P61" s="20" t="s">
        <v>51</v>
      </c>
      <c r="Q61" s="20" t="s">
        <v>51</v>
      </c>
      <c r="R61" s="20" t="s">
        <v>51</v>
      </c>
    </row>
    <row r="62" spans="1:31">
      <c r="A62" s="19">
        <f t="shared" si="1"/>
        <v>48</v>
      </c>
      <c r="B62" s="7" t="s">
        <v>52</v>
      </c>
      <c r="G62" s="56">
        <f t="shared" ref="G62:R62" si="10">G60</f>
        <v>17123.724684917364</v>
      </c>
      <c r="H62" s="56">
        <f t="shared" si="10"/>
        <v>21041.876657290242</v>
      </c>
      <c r="I62" s="24">
        <f t="shared" si="10"/>
        <v>31502</v>
      </c>
      <c r="J62" s="24">
        <f t="shared" si="10"/>
        <v>26423.522980000045</v>
      </c>
      <c r="K62" s="24">
        <f t="shared" si="10"/>
        <v>17190.553139999982</v>
      </c>
      <c r="L62" s="24">
        <f t="shared" si="10"/>
        <v>24731.678250000026</v>
      </c>
      <c r="M62" s="24">
        <f t="shared" si="10"/>
        <v>21340.063200000022</v>
      </c>
      <c r="N62" s="24">
        <f t="shared" si="10"/>
        <v>20335.791220000043</v>
      </c>
      <c r="O62" s="24">
        <f t="shared" si="10"/>
        <v>24455.102819999993</v>
      </c>
      <c r="P62" s="24">
        <f t="shared" si="10"/>
        <v>19178.170110000025</v>
      </c>
      <c r="Q62" s="24">
        <f t="shared" si="10"/>
        <v>14376.51932000005</v>
      </c>
      <c r="R62" s="24">
        <f t="shared" si="10"/>
        <v>16358.31691000002</v>
      </c>
    </row>
    <row r="63" spans="1:31">
      <c r="A63" s="19">
        <f t="shared" si="1"/>
        <v>49</v>
      </c>
      <c r="G63" s="57"/>
      <c r="H63" s="57"/>
      <c r="I63" s="23"/>
      <c r="J63" s="23"/>
      <c r="K63" s="23"/>
      <c r="L63" s="23"/>
      <c r="M63" s="23"/>
      <c r="N63" s="23"/>
      <c r="O63" s="23"/>
      <c r="P63" s="23"/>
      <c r="Q63" s="23"/>
      <c r="R63" s="23"/>
    </row>
    <row r="64" spans="1:31">
      <c r="A64" s="19">
        <f t="shared" si="1"/>
        <v>50</v>
      </c>
      <c r="B64" s="7" t="s">
        <v>53</v>
      </c>
      <c r="G64" s="61">
        <f t="shared" ref="G64:R64" si="11">ROUND(G56/G62,4)</f>
        <v>0</v>
      </c>
      <c r="H64" s="61">
        <f t="shared" si="11"/>
        <v>0</v>
      </c>
      <c r="I64" s="31">
        <f t="shared" si="11"/>
        <v>2.8799999999999999E-2</v>
      </c>
      <c r="J64" s="31">
        <f t="shared" si="11"/>
        <v>4.5900000000000003E-2</v>
      </c>
      <c r="K64" s="31">
        <f t="shared" si="11"/>
        <v>3.9800000000000002E-2</v>
      </c>
      <c r="L64" s="31">
        <f t="shared" si="11"/>
        <v>2.4899999999999999E-2</v>
      </c>
      <c r="M64" s="31">
        <f t="shared" si="11"/>
        <v>7.0900000000000005E-2</v>
      </c>
      <c r="N64" s="31">
        <f t="shared" si="11"/>
        <v>6.0900000000000003E-2</v>
      </c>
      <c r="O64" s="31">
        <f t="shared" si="11"/>
        <v>1.55E-2</v>
      </c>
      <c r="P64" s="31">
        <f t="shared" si="11"/>
        <v>9.2999999999999992E-3</v>
      </c>
      <c r="Q64" s="31">
        <f t="shared" si="11"/>
        <v>1.2699999999999999E-2</v>
      </c>
      <c r="R64" s="31">
        <f t="shared" si="11"/>
        <v>8.5000000000000006E-3</v>
      </c>
    </row>
    <row r="65" spans="1:18">
      <c r="A65" s="19">
        <f t="shared" si="1"/>
        <v>51</v>
      </c>
      <c r="B65" s="7" t="s">
        <v>54</v>
      </c>
      <c r="G65" s="53"/>
      <c r="H65" s="53"/>
      <c r="I65" s="19"/>
      <c r="J65" s="19"/>
      <c r="K65" s="19"/>
      <c r="L65" s="19"/>
      <c r="M65" s="19"/>
      <c r="N65" s="19"/>
      <c r="O65" s="19"/>
      <c r="P65" s="19"/>
      <c r="Q65" s="19"/>
      <c r="R65" s="19"/>
    </row>
    <row r="66" spans="1:18">
      <c r="A66" s="19">
        <f t="shared" si="1"/>
        <v>52</v>
      </c>
      <c r="B66" s="7" t="s">
        <v>55</v>
      </c>
      <c r="G66" s="61">
        <f t="shared" ref="G66:R66" si="12">ROUND(G56/G62,4)</f>
        <v>0</v>
      </c>
      <c r="H66" s="61">
        <f t="shared" si="12"/>
        <v>0</v>
      </c>
      <c r="I66" s="31">
        <f>ROUND(I56/I62,4)</f>
        <v>2.8799999999999999E-2</v>
      </c>
      <c r="J66" s="31">
        <f>ROUND(J56/J62,4)</f>
        <v>4.5900000000000003E-2</v>
      </c>
      <c r="K66" s="31">
        <f>ROUND(K56/K62,4)</f>
        <v>3.9800000000000002E-2</v>
      </c>
      <c r="L66" s="31">
        <f>ROUND(L56/L62,4)</f>
        <v>2.4899999999999999E-2</v>
      </c>
      <c r="M66" s="31">
        <f>ROUND(M56/M62,4)</f>
        <v>7.0900000000000005E-2</v>
      </c>
      <c r="N66" s="31">
        <f t="shared" si="12"/>
        <v>6.0900000000000003E-2</v>
      </c>
      <c r="O66" s="31">
        <f t="shared" si="12"/>
        <v>1.55E-2</v>
      </c>
      <c r="P66" s="31">
        <f t="shared" si="12"/>
        <v>9.2999999999999992E-3</v>
      </c>
      <c r="Q66" s="31">
        <f t="shared" si="12"/>
        <v>1.2699999999999999E-2</v>
      </c>
      <c r="R66" s="31">
        <f t="shared" si="12"/>
        <v>8.5000000000000006E-3</v>
      </c>
    </row>
    <row r="67" spans="1:18">
      <c r="A67" s="19">
        <f t="shared" si="1"/>
        <v>53</v>
      </c>
      <c r="G67" s="57"/>
      <c r="H67" s="57"/>
      <c r="I67" s="23"/>
      <c r="J67" s="23"/>
      <c r="K67" s="23"/>
      <c r="L67" s="23"/>
      <c r="M67" s="23"/>
      <c r="N67" s="23"/>
      <c r="O67" s="23"/>
      <c r="P67" s="23"/>
      <c r="Q67" s="23"/>
      <c r="R67" s="23"/>
    </row>
    <row r="68" spans="1:18">
      <c r="A68" s="19">
        <f t="shared" si="1"/>
        <v>54</v>
      </c>
      <c r="G68" s="57"/>
      <c r="H68" s="57"/>
      <c r="I68" s="23"/>
      <c r="J68" s="23"/>
      <c r="K68" s="23"/>
      <c r="L68" s="23"/>
      <c r="M68" s="23"/>
      <c r="N68" s="23"/>
      <c r="O68" s="23"/>
      <c r="P68" s="23"/>
      <c r="Q68" s="23"/>
      <c r="R68" s="23"/>
    </row>
    <row r="69" spans="1:18">
      <c r="A69" s="19">
        <f t="shared" si="1"/>
        <v>55</v>
      </c>
      <c r="G69" s="57"/>
      <c r="H69" s="57"/>
      <c r="I69" s="23"/>
      <c r="J69" s="23"/>
      <c r="K69" s="23"/>
      <c r="L69" s="23"/>
      <c r="M69" s="23"/>
      <c r="N69" s="23"/>
      <c r="O69" s="23"/>
      <c r="P69" s="23"/>
      <c r="Q69" s="23"/>
      <c r="R69" s="23"/>
    </row>
    <row r="70" spans="1:18">
      <c r="A70" s="19">
        <f t="shared" si="1"/>
        <v>56</v>
      </c>
      <c r="B70" s="16" t="s">
        <v>56</v>
      </c>
      <c r="G70" s="57"/>
      <c r="H70" s="57"/>
      <c r="I70" s="23"/>
      <c r="J70" s="23"/>
      <c r="K70" s="23"/>
      <c r="L70" s="23"/>
      <c r="M70" s="23"/>
      <c r="N70" s="23"/>
      <c r="O70" s="23"/>
      <c r="P70" s="23"/>
      <c r="Q70" s="23"/>
      <c r="R70" s="23"/>
    </row>
    <row r="71" spans="1:18">
      <c r="A71" s="19">
        <f t="shared" si="1"/>
        <v>57</v>
      </c>
      <c r="B71" s="7" t="s">
        <v>57</v>
      </c>
      <c r="C71" s="17"/>
      <c r="G71" s="61">
        <v>0.1714</v>
      </c>
      <c r="H71" s="61">
        <v>0.17136080852890212</v>
      </c>
      <c r="I71" s="31">
        <v>9.35E-2</v>
      </c>
      <c r="J71" s="31">
        <v>0.2954</v>
      </c>
      <c r="K71" s="31">
        <v>0.53979999999999995</v>
      </c>
      <c r="L71" s="31">
        <v>0.22459999999999999</v>
      </c>
      <c r="M71" s="31">
        <v>8.0600000000000005E-2</v>
      </c>
      <c r="N71" s="31">
        <v>3.4000000000000002E-2</v>
      </c>
      <c r="O71" s="31">
        <v>1.6799999999999999E-2</v>
      </c>
      <c r="P71" s="31">
        <v>1.12E-2</v>
      </c>
      <c r="Q71" s="31">
        <v>1.09E-2</v>
      </c>
      <c r="R71" s="31">
        <v>1.49E-2</v>
      </c>
    </row>
    <row r="72" spans="1:18">
      <c r="A72" s="19">
        <f t="shared" si="1"/>
        <v>58</v>
      </c>
      <c r="B72" s="7" t="s">
        <v>58</v>
      </c>
      <c r="F72" s="18"/>
      <c r="G72" s="61">
        <v>4.1099999999999998E-2</v>
      </c>
      <c r="H72" s="61">
        <v>3.9699999999999999E-2</v>
      </c>
      <c r="I72" s="31">
        <v>3.61E-2</v>
      </c>
      <c r="J72" s="31">
        <v>3.1600000000000003E-2</v>
      </c>
      <c r="K72" s="31">
        <v>3.15E-2</v>
      </c>
      <c r="L72" s="31">
        <v>4.2599999999999999E-2</v>
      </c>
      <c r="M72" s="31">
        <v>4.6899999999999997E-2</v>
      </c>
      <c r="N72" s="31">
        <v>5.1900000000000002E-2</v>
      </c>
      <c r="O72" s="31">
        <v>5.45E-2</v>
      </c>
      <c r="P72" s="31">
        <v>5.8900000000000001E-2</v>
      </c>
      <c r="Q72" s="31">
        <v>5.8999999999999997E-2</v>
      </c>
      <c r="R72" s="31">
        <v>6.0299999999999999E-2</v>
      </c>
    </row>
    <row r="73" spans="1:18">
      <c r="A73" s="19">
        <f t="shared" si="1"/>
        <v>59</v>
      </c>
      <c r="B73" s="7" t="s">
        <v>59</v>
      </c>
      <c r="F73" s="18"/>
      <c r="G73" s="53" t="s">
        <v>51</v>
      </c>
      <c r="H73" s="53" t="s">
        <v>51</v>
      </c>
      <c r="I73" s="19" t="s">
        <v>51</v>
      </c>
      <c r="J73" s="19" t="s">
        <v>51</v>
      </c>
      <c r="K73" s="19" t="s">
        <v>51</v>
      </c>
      <c r="L73" s="19" t="s">
        <v>51</v>
      </c>
      <c r="M73" s="19" t="s">
        <v>51</v>
      </c>
      <c r="N73" s="19" t="s">
        <v>51</v>
      </c>
      <c r="O73" s="19" t="s">
        <v>51</v>
      </c>
      <c r="P73" s="19" t="s">
        <v>51</v>
      </c>
      <c r="Q73" s="19" t="s">
        <v>51</v>
      </c>
      <c r="R73" s="19" t="s">
        <v>51</v>
      </c>
    </row>
    <row r="74" spans="1:18">
      <c r="A74" s="19">
        <f t="shared" si="1"/>
        <v>60</v>
      </c>
      <c r="F74" s="18"/>
      <c r="G74" s="53"/>
      <c r="H74" s="53"/>
      <c r="I74" s="19"/>
      <c r="J74" s="19"/>
      <c r="K74" s="19"/>
      <c r="L74" s="19"/>
      <c r="M74" s="19"/>
      <c r="N74" s="19"/>
      <c r="O74" s="19"/>
      <c r="P74" s="19"/>
      <c r="Q74" s="19"/>
      <c r="R74" s="19"/>
    </row>
    <row r="75" spans="1:18">
      <c r="A75" s="19">
        <f t="shared" si="1"/>
        <v>61</v>
      </c>
      <c r="B75" s="16" t="s">
        <v>60</v>
      </c>
      <c r="F75" s="18"/>
      <c r="G75" s="53"/>
      <c r="H75" s="53"/>
      <c r="I75" s="19"/>
      <c r="J75" s="19"/>
      <c r="K75" s="19"/>
      <c r="L75" s="19"/>
      <c r="M75" s="19"/>
      <c r="N75" s="19"/>
      <c r="O75" s="19"/>
      <c r="P75" s="19"/>
      <c r="Q75" s="19"/>
      <c r="R75" s="19"/>
    </row>
    <row r="76" spans="1:18">
      <c r="A76" s="19">
        <f t="shared" si="1"/>
        <v>62</v>
      </c>
      <c r="B76" s="7" t="s">
        <v>61</v>
      </c>
      <c r="C76" s="17"/>
      <c r="D76" s="17"/>
      <c r="F76" s="18"/>
      <c r="G76" s="62">
        <f>(+G53+G58)/G59</f>
        <v>3.2280899665357849</v>
      </c>
      <c r="H76" s="62">
        <f>(+H53+H58)/H59</f>
        <v>3.8414439807819751</v>
      </c>
      <c r="I76" s="32">
        <v>7.45</v>
      </c>
      <c r="J76" s="32">
        <v>8.25</v>
      </c>
      <c r="K76" s="32">
        <v>9.4039832272477</v>
      </c>
      <c r="L76" s="32">
        <v>8.9</v>
      </c>
      <c r="M76" s="32">
        <v>6.98</v>
      </c>
      <c r="N76" s="32">
        <v>6.14</v>
      </c>
      <c r="O76" s="32">
        <v>5.85</v>
      </c>
      <c r="P76" s="32">
        <v>5.7223635160087802</v>
      </c>
      <c r="Q76" s="32">
        <v>5.26</v>
      </c>
      <c r="R76" s="32">
        <v>4.6900000000000004</v>
      </c>
    </row>
    <row r="77" spans="1:18">
      <c r="A77" s="19">
        <f t="shared" si="1"/>
        <v>63</v>
      </c>
      <c r="B77" s="7" t="s">
        <v>62</v>
      </c>
      <c r="F77" s="18"/>
      <c r="G77" s="62">
        <f>(+G53+G58-G56)/G59</f>
        <v>3.2280899665357849</v>
      </c>
      <c r="H77" s="62">
        <f>(+H53+H58-H56)/H59</f>
        <v>3.8414439807819751</v>
      </c>
      <c r="I77" s="32">
        <v>8.2799999999999994</v>
      </c>
      <c r="J77" s="32">
        <v>9.2899999999999991</v>
      </c>
      <c r="K77" s="32">
        <v>10.81</v>
      </c>
      <c r="L77" s="32">
        <v>9.84</v>
      </c>
      <c r="M77" s="32">
        <v>7.3</v>
      </c>
      <c r="N77" s="32">
        <v>6.73</v>
      </c>
      <c r="O77" s="32">
        <v>6.03</v>
      </c>
      <c r="P77" s="32">
        <v>5.74</v>
      </c>
      <c r="Q77" s="32">
        <v>5.2803035946008698</v>
      </c>
      <c r="R77" s="32">
        <v>4.7</v>
      </c>
    </row>
    <row r="78" spans="1:18">
      <c r="A78" s="19">
        <f t="shared" si="1"/>
        <v>64</v>
      </c>
      <c r="B78" s="7" t="s">
        <v>63</v>
      </c>
      <c r="F78" s="18"/>
      <c r="G78" s="62">
        <f>G58/G59</f>
        <v>2.6721815198851067</v>
      </c>
      <c r="H78" s="62">
        <f>H58/H59</f>
        <v>3.1325037075768725</v>
      </c>
      <c r="I78" s="32">
        <v>6.71</v>
      </c>
      <c r="J78" s="32">
        <v>7.58</v>
      </c>
      <c r="K78" s="32">
        <v>7.8</v>
      </c>
      <c r="L78" s="32">
        <v>7.34</v>
      </c>
      <c r="M78" s="32">
        <v>5.69</v>
      </c>
      <c r="N78" s="32">
        <v>6.07</v>
      </c>
      <c r="O78" s="32">
        <v>4.0599999999999996</v>
      </c>
      <c r="P78" s="32">
        <v>3.2418469012036302</v>
      </c>
      <c r="Q78" s="32">
        <v>3.71053242831703</v>
      </c>
      <c r="R78" s="32">
        <v>3.2418469012036302</v>
      </c>
    </row>
    <row r="79" spans="1:18">
      <c r="A79" s="19">
        <f t="shared" si="1"/>
        <v>65</v>
      </c>
      <c r="B79" s="7" t="s">
        <v>64</v>
      </c>
      <c r="F79" s="18"/>
      <c r="G79" s="53" t="s">
        <v>51</v>
      </c>
      <c r="H79" s="53" t="s">
        <v>51</v>
      </c>
      <c r="I79" s="19" t="s">
        <v>51</v>
      </c>
      <c r="J79" s="19" t="s">
        <v>51</v>
      </c>
      <c r="K79" s="19" t="s">
        <v>51</v>
      </c>
      <c r="L79" s="32" t="s">
        <v>51</v>
      </c>
      <c r="M79" s="32" t="s">
        <v>51</v>
      </c>
      <c r="N79" s="32" t="s">
        <v>51</v>
      </c>
      <c r="O79" s="32">
        <v>5.45</v>
      </c>
      <c r="P79" s="32">
        <v>5.16</v>
      </c>
      <c r="Q79" s="32">
        <v>4.7699999999999996</v>
      </c>
      <c r="R79" s="32">
        <v>4.1100000000000003</v>
      </c>
    </row>
    <row r="80" spans="1:18">
      <c r="A80" s="19">
        <f t="shared" si="1"/>
        <v>66</v>
      </c>
      <c r="B80" s="7" t="s">
        <v>65</v>
      </c>
      <c r="F80" s="18"/>
      <c r="G80" s="62">
        <f>(G58-G56)/G59</f>
        <v>2.6721815198851067</v>
      </c>
      <c r="H80" s="62">
        <f>(H58-H56)/H59</f>
        <v>3.1325037075768725</v>
      </c>
      <c r="I80" s="32">
        <v>7.45</v>
      </c>
      <c r="J80" s="32">
        <v>8.5299999999999994</v>
      </c>
      <c r="K80" s="32">
        <v>8.9700000000000006</v>
      </c>
      <c r="L80" s="32">
        <v>8.1199999999999992</v>
      </c>
      <c r="M80" s="32">
        <v>5.96</v>
      </c>
      <c r="N80" s="32">
        <v>6.6548206214954204</v>
      </c>
      <c r="O80" s="32">
        <v>4.1844286165981597</v>
      </c>
      <c r="P80" s="32">
        <v>4.0713051167125398</v>
      </c>
      <c r="Q80" s="32">
        <v>3.73</v>
      </c>
      <c r="R80" s="32">
        <v>3.25</v>
      </c>
    </row>
    <row r="81" spans="1:18">
      <c r="A81" s="19">
        <f t="shared" ref="A81:A132" si="13">A80+1</f>
        <v>67</v>
      </c>
      <c r="B81" s="7" t="s">
        <v>66</v>
      </c>
      <c r="F81" s="18"/>
      <c r="G81" s="53" t="s">
        <v>51</v>
      </c>
      <c r="H81" s="53" t="s">
        <v>51</v>
      </c>
      <c r="I81" s="19" t="s">
        <v>51</v>
      </c>
      <c r="J81" s="19" t="s">
        <v>51</v>
      </c>
      <c r="K81" s="19" t="s">
        <v>51</v>
      </c>
      <c r="L81" s="32" t="s">
        <v>51</v>
      </c>
      <c r="M81" s="32" t="s">
        <v>51</v>
      </c>
      <c r="N81" s="32" t="s">
        <v>51</v>
      </c>
      <c r="O81" s="32" t="s">
        <v>51</v>
      </c>
      <c r="P81" s="32" t="s">
        <v>51</v>
      </c>
      <c r="Q81" s="32" t="s">
        <v>51</v>
      </c>
      <c r="R81" s="32" t="s">
        <v>51</v>
      </c>
    </row>
    <row r="82" spans="1:18">
      <c r="A82" s="19">
        <f t="shared" si="13"/>
        <v>68</v>
      </c>
      <c r="B82" s="7" t="s">
        <v>67</v>
      </c>
      <c r="G82" s="53" t="s">
        <v>51</v>
      </c>
      <c r="H82" s="53" t="s">
        <v>51</v>
      </c>
      <c r="I82" s="19" t="s">
        <v>51</v>
      </c>
      <c r="J82" s="19" t="s">
        <v>51</v>
      </c>
      <c r="K82" s="19" t="s">
        <v>51</v>
      </c>
      <c r="L82" s="32" t="s">
        <v>51</v>
      </c>
      <c r="M82" s="32" t="s">
        <v>51</v>
      </c>
      <c r="N82" s="32" t="s">
        <v>51</v>
      </c>
      <c r="O82" s="32">
        <v>3.81</v>
      </c>
      <c r="P82" s="32">
        <v>3.64</v>
      </c>
      <c r="Q82" s="32">
        <v>3.32</v>
      </c>
      <c r="R82" s="32">
        <v>3.02</v>
      </c>
    </row>
    <row r="83" spans="1:18">
      <c r="A83" s="19">
        <f t="shared" si="13"/>
        <v>69</v>
      </c>
      <c r="F83" s="33"/>
      <c r="G83" s="53"/>
      <c r="H83" s="53"/>
      <c r="I83" s="19"/>
      <c r="J83" s="19"/>
      <c r="K83" s="19"/>
      <c r="L83" s="19"/>
      <c r="M83" s="19"/>
      <c r="N83" s="19"/>
      <c r="O83" s="19"/>
      <c r="P83" s="19"/>
      <c r="Q83" s="19"/>
      <c r="R83" s="19"/>
    </row>
    <row r="84" spans="1:18">
      <c r="A84" s="19">
        <f t="shared" si="13"/>
        <v>70</v>
      </c>
      <c r="B84" s="16" t="s">
        <v>68</v>
      </c>
      <c r="G84" s="53"/>
      <c r="H84" s="53"/>
      <c r="I84" s="19"/>
      <c r="J84" s="19"/>
      <c r="K84" s="19"/>
      <c r="L84" s="19"/>
      <c r="M84" s="19"/>
      <c r="N84" s="19"/>
      <c r="O84" s="19"/>
      <c r="P84" s="19"/>
      <c r="Q84" s="19"/>
      <c r="R84" s="19"/>
    </row>
    <row r="85" spans="1:18">
      <c r="A85" s="19">
        <f t="shared" si="13"/>
        <v>71</v>
      </c>
      <c r="B85" s="7" t="s">
        <v>69</v>
      </c>
      <c r="C85" s="17"/>
      <c r="D85" s="17"/>
      <c r="G85" s="53" t="s">
        <v>51</v>
      </c>
      <c r="H85" s="53" t="s">
        <v>51</v>
      </c>
      <c r="I85" s="19" t="s">
        <v>114</v>
      </c>
      <c r="J85" s="19" t="s">
        <v>114</v>
      </c>
      <c r="K85" s="19" t="s">
        <v>114</v>
      </c>
      <c r="L85" s="19" t="s">
        <v>114</v>
      </c>
      <c r="M85" s="19" t="s">
        <v>115</v>
      </c>
      <c r="N85" s="19" t="s">
        <v>115</v>
      </c>
      <c r="O85" s="19" t="s">
        <v>115</v>
      </c>
      <c r="P85" s="19" t="s">
        <v>115</v>
      </c>
      <c r="Q85" s="19" t="s">
        <v>115</v>
      </c>
      <c r="R85" s="19" t="s">
        <v>115</v>
      </c>
    </row>
    <row r="86" spans="1:18">
      <c r="A86" s="19">
        <f t="shared" si="13"/>
        <v>72</v>
      </c>
      <c r="B86" s="7" t="s">
        <v>70</v>
      </c>
      <c r="F86" s="18"/>
      <c r="G86" s="53" t="s">
        <v>51</v>
      </c>
      <c r="H86" s="53" t="s">
        <v>51</v>
      </c>
      <c r="I86" s="19" t="s">
        <v>117</v>
      </c>
      <c r="J86" s="19" t="s">
        <v>117</v>
      </c>
      <c r="K86" s="19" t="s">
        <v>117</v>
      </c>
      <c r="L86" s="19" t="s">
        <v>114</v>
      </c>
      <c r="M86" s="19" t="s">
        <v>116</v>
      </c>
      <c r="N86" s="19" t="s">
        <v>116</v>
      </c>
      <c r="O86" s="19" t="s">
        <v>116</v>
      </c>
      <c r="P86" s="19" t="s">
        <v>116</v>
      </c>
      <c r="Q86" s="19" t="s">
        <v>117</v>
      </c>
      <c r="R86" s="19" t="s">
        <v>117</v>
      </c>
    </row>
    <row r="87" spans="1:18">
      <c r="A87" s="19">
        <f t="shared" si="13"/>
        <v>73</v>
      </c>
      <c r="B87" s="7" t="s">
        <v>71</v>
      </c>
      <c r="G87" s="53" t="s">
        <v>51</v>
      </c>
      <c r="H87" s="53" t="s">
        <v>51</v>
      </c>
      <c r="I87" s="19" t="s">
        <v>51</v>
      </c>
      <c r="J87" s="19" t="s">
        <v>51</v>
      </c>
      <c r="K87" s="19" t="s">
        <v>51</v>
      </c>
      <c r="L87" s="19" t="s">
        <v>51</v>
      </c>
      <c r="M87" s="19" t="s">
        <v>51</v>
      </c>
      <c r="N87" s="19" t="s">
        <v>51</v>
      </c>
      <c r="O87" s="19" t="s">
        <v>51</v>
      </c>
      <c r="P87" s="19" t="s">
        <v>51</v>
      </c>
      <c r="Q87" s="19" t="s">
        <v>51</v>
      </c>
      <c r="R87" s="19" t="s">
        <v>51</v>
      </c>
    </row>
    <row r="88" spans="1:18">
      <c r="A88" s="19">
        <f t="shared" si="13"/>
        <v>74</v>
      </c>
      <c r="B88" s="7" t="s">
        <v>72</v>
      </c>
      <c r="G88" s="53" t="s">
        <v>51</v>
      </c>
      <c r="H88" s="53" t="s">
        <v>51</v>
      </c>
      <c r="I88" s="19" t="s">
        <v>51</v>
      </c>
      <c r="J88" s="19" t="s">
        <v>51</v>
      </c>
      <c r="K88" s="19" t="s">
        <v>51</v>
      </c>
      <c r="L88" s="19" t="s">
        <v>51</v>
      </c>
      <c r="M88" s="19" t="s">
        <v>51</v>
      </c>
      <c r="N88" s="19" t="s">
        <v>51</v>
      </c>
      <c r="O88" s="19" t="s">
        <v>51</v>
      </c>
      <c r="P88" s="19" t="s">
        <v>51</v>
      </c>
      <c r="Q88" s="19" t="s">
        <v>51</v>
      </c>
      <c r="R88" s="19" t="s">
        <v>51</v>
      </c>
    </row>
    <row r="89" spans="1:18">
      <c r="A89" s="19">
        <f t="shared" si="13"/>
        <v>75</v>
      </c>
      <c r="G89" s="53" t="s">
        <v>13</v>
      </c>
      <c r="H89" s="53"/>
      <c r="I89" s="19"/>
      <c r="J89" s="19"/>
      <c r="K89" s="19"/>
      <c r="L89" s="19"/>
      <c r="M89" s="19"/>
      <c r="N89" s="19"/>
      <c r="O89" s="19"/>
      <c r="P89" s="19"/>
      <c r="Q89" s="19"/>
      <c r="R89" s="19"/>
    </row>
    <row r="90" spans="1:18">
      <c r="A90" s="19">
        <f t="shared" si="13"/>
        <v>76</v>
      </c>
      <c r="B90" s="16" t="s">
        <v>73</v>
      </c>
      <c r="G90" s="53"/>
      <c r="H90" s="53"/>
      <c r="I90" s="19"/>
      <c r="J90" s="19"/>
      <c r="K90" s="19"/>
      <c r="L90" s="19"/>
      <c r="M90" s="19"/>
      <c r="N90" s="19"/>
      <c r="O90" s="19"/>
      <c r="P90" s="19"/>
      <c r="Q90" s="19"/>
      <c r="R90" s="19"/>
    </row>
    <row r="91" spans="1:18">
      <c r="A91" s="19">
        <f t="shared" si="13"/>
        <v>77</v>
      </c>
      <c r="B91" s="7" t="s">
        <v>74</v>
      </c>
      <c r="C91" s="17"/>
      <c r="D91" s="17"/>
      <c r="E91" s="17"/>
      <c r="G91" s="53" t="s">
        <v>51</v>
      </c>
      <c r="H91" s="53" t="s">
        <v>51</v>
      </c>
      <c r="I91" s="19">
        <v>148493</v>
      </c>
      <c r="J91" s="19">
        <v>140897</v>
      </c>
      <c r="K91" s="19">
        <v>132420</v>
      </c>
      <c r="L91" s="19">
        <v>125882</v>
      </c>
      <c r="M91" s="19">
        <v>119339</v>
      </c>
      <c r="N91" s="19">
        <v>111274</v>
      </c>
      <c r="O91" s="19">
        <v>106105</v>
      </c>
      <c r="P91" s="19">
        <v>103931</v>
      </c>
      <c r="Q91" s="19">
        <v>101479</v>
      </c>
      <c r="R91" s="19">
        <v>100388</v>
      </c>
    </row>
    <row r="92" spans="1:18">
      <c r="A92" s="19">
        <f t="shared" si="13"/>
        <v>78</v>
      </c>
      <c r="B92" s="7" t="s">
        <v>75</v>
      </c>
      <c r="G92" s="53" t="s">
        <v>51</v>
      </c>
      <c r="H92" s="53" t="s">
        <v>51</v>
      </c>
      <c r="I92" s="19"/>
      <c r="J92" s="19"/>
      <c r="K92" s="19"/>
      <c r="L92" s="34"/>
      <c r="M92" s="34"/>
      <c r="N92" s="34"/>
      <c r="O92" s="34"/>
      <c r="P92" s="34"/>
      <c r="Q92" s="34"/>
      <c r="R92" s="34"/>
    </row>
    <row r="93" spans="1:18">
      <c r="A93" s="19">
        <f t="shared" si="13"/>
        <v>79</v>
      </c>
      <c r="B93" s="7" t="s">
        <v>76</v>
      </c>
      <c r="G93" s="53" t="s">
        <v>51</v>
      </c>
      <c r="H93" s="53" t="s">
        <v>51</v>
      </c>
      <c r="I93" s="19">
        <v>145166</v>
      </c>
      <c r="J93" s="19">
        <v>138096</v>
      </c>
      <c r="K93" s="19">
        <v>129834</v>
      </c>
      <c r="L93" s="19">
        <v>122872</v>
      </c>
      <c r="M93" s="19">
        <v>117461</v>
      </c>
      <c r="N93" s="19">
        <v>111012</v>
      </c>
      <c r="O93" s="19">
        <v>106100</v>
      </c>
      <c r="P93" s="19">
        <v>103524</v>
      </c>
      <c r="Q93" s="19">
        <v>101892</v>
      </c>
      <c r="R93" s="19">
        <v>97608</v>
      </c>
    </row>
    <row r="94" spans="1:18">
      <c r="A94" s="19">
        <f t="shared" si="13"/>
        <v>80</v>
      </c>
      <c r="B94" s="7" t="s">
        <v>77</v>
      </c>
      <c r="G94" s="53" t="s">
        <v>51</v>
      </c>
      <c r="H94" s="53" t="s">
        <v>51</v>
      </c>
      <c r="I94" s="32">
        <v>6.1</v>
      </c>
      <c r="J94" s="32">
        <v>5.6</v>
      </c>
      <c r="K94" s="32">
        <v>5.12</v>
      </c>
      <c r="L94" s="32">
        <v>4.8899999999999997</v>
      </c>
      <c r="M94" s="32">
        <v>4.3499999999999996</v>
      </c>
      <c r="N94" s="32">
        <v>5.43</v>
      </c>
      <c r="O94" s="32">
        <v>3.73</v>
      </c>
      <c r="P94" s="32">
        <v>3.38</v>
      </c>
      <c r="Q94" s="32">
        <v>3.09</v>
      </c>
      <c r="R94" s="32">
        <v>2.96</v>
      </c>
    </row>
    <row r="95" spans="1:18">
      <c r="A95" s="19">
        <f t="shared" si="13"/>
        <v>81</v>
      </c>
      <c r="B95" s="7" t="s">
        <v>78</v>
      </c>
      <c r="G95" s="53" t="s">
        <v>51</v>
      </c>
      <c r="H95" s="53" t="s">
        <v>51</v>
      </c>
      <c r="I95" s="32">
        <v>2.96</v>
      </c>
      <c r="J95" s="32">
        <v>2.72</v>
      </c>
      <c r="K95" s="32">
        <v>2.5</v>
      </c>
      <c r="L95" s="32">
        <v>2.2999999999999998</v>
      </c>
      <c r="M95" s="32">
        <v>2.1</v>
      </c>
      <c r="N95" s="32">
        <v>1.94</v>
      </c>
      <c r="O95" s="32">
        <v>1.8</v>
      </c>
      <c r="P95" s="32">
        <v>1.68</v>
      </c>
      <c r="Q95" s="32">
        <v>1.56</v>
      </c>
      <c r="R95" s="32">
        <v>1.48</v>
      </c>
    </row>
    <row r="96" spans="1:18">
      <c r="A96" s="19">
        <f t="shared" si="13"/>
        <v>82</v>
      </c>
      <c r="B96" s="7" t="s">
        <v>79</v>
      </c>
      <c r="G96" s="53" t="s">
        <v>51</v>
      </c>
      <c r="H96" s="53" t="s">
        <v>51</v>
      </c>
      <c r="I96" s="32">
        <v>2.96</v>
      </c>
      <c r="J96" s="32">
        <v>2.72</v>
      </c>
      <c r="K96" s="32">
        <v>2.5</v>
      </c>
      <c r="L96" s="32">
        <v>2.2999999999999998</v>
      </c>
      <c r="M96" s="32">
        <v>2.1</v>
      </c>
      <c r="N96" s="32">
        <v>1.94</v>
      </c>
      <c r="O96" s="32">
        <v>1.8</v>
      </c>
      <c r="P96" s="32">
        <v>1.68</v>
      </c>
      <c r="Q96" s="32">
        <v>1.56</v>
      </c>
      <c r="R96" s="32">
        <v>1.48</v>
      </c>
    </row>
    <row r="97" spans="1:18">
      <c r="A97" s="19">
        <f t="shared" si="13"/>
        <v>83</v>
      </c>
      <c r="B97" s="7" t="s">
        <v>80</v>
      </c>
      <c r="G97" s="53" t="s">
        <v>51</v>
      </c>
      <c r="H97" s="53" t="s">
        <v>51</v>
      </c>
      <c r="I97" s="19"/>
      <c r="J97" s="19"/>
      <c r="K97" s="19"/>
      <c r="L97" s="35"/>
      <c r="M97" s="35"/>
      <c r="N97" s="35"/>
      <c r="O97" s="35"/>
      <c r="P97" s="35"/>
      <c r="Q97" s="35"/>
      <c r="R97" s="35"/>
    </row>
    <row r="98" spans="1:18">
      <c r="A98" s="19">
        <f t="shared" si="13"/>
        <v>84</v>
      </c>
      <c r="B98" s="7" t="s">
        <v>81</v>
      </c>
      <c r="G98" s="53" t="s">
        <v>51</v>
      </c>
      <c r="H98" s="53" t="s">
        <v>51</v>
      </c>
      <c r="I98" s="36">
        <f t="shared" ref="I98:O98" si="14">I96/I94</f>
        <v>0.48524590163934428</v>
      </c>
      <c r="J98" s="36">
        <f t="shared" si="14"/>
        <v>0.48571428571428577</v>
      </c>
      <c r="K98" s="36">
        <f t="shared" si="14"/>
        <v>0.48828125</v>
      </c>
      <c r="L98" s="36">
        <f t="shared" si="14"/>
        <v>0.47034764826175868</v>
      </c>
      <c r="M98" s="36">
        <f t="shared" si="14"/>
        <v>0.48275862068965525</v>
      </c>
      <c r="N98" s="36">
        <f t="shared" si="14"/>
        <v>0.35727440147329653</v>
      </c>
      <c r="O98" s="36">
        <f t="shared" si="14"/>
        <v>0.48257372654155495</v>
      </c>
      <c r="P98" s="37">
        <f t="shared" ref="P98:R98" si="15">P96/P94</f>
        <v>0.49704142011834318</v>
      </c>
      <c r="Q98" s="37">
        <f t="shared" si="15"/>
        <v>0.50485436893203883</v>
      </c>
      <c r="R98" s="37">
        <f t="shared" si="15"/>
        <v>0.5</v>
      </c>
    </row>
    <row r="99" spans="1:18">
      <c r="A99" s="19">
        <f t="shared" si="13"/>
        <v>85</v>
      </c>
      <c r="B99" s="7" t="s">
        <v>82</v>
      </c>
      <c r="G99" s="53" t="s">
        <v>51</v>
      </c>
      <c r="H99" s="53" t="s">
        <v>51</v>
      </c>
      <c r="I99" s="19"/>
      <c r="J99" s="19"/>
      <c r="K99" s="19"/>
      <c r="L99" s="35"/>
      <c r="M99" s="35"/>
      <c r="N99" s="35"/>
      <c r="O99" s="35"/>
      <c r="P99" s="35"/>
      <c r="Q99" s="35"/>
      <c r="R99" s="35"/>
    </row>
    <row r="100" spans="1:18">
      <c r="A100" s="19">
        <f t="shared" si="13"/>
        <v>86</v>
      </c>
      <c r="B100" s="7" t="s">
        <v>83</v>
      </c>
      <c r="G100" s="53" t="s">
        <v>51</v>
      </c>
      <c r="H100" s="53" t="s">
        <v>51</v>
      </c>
      <c r="I100" s="32">
        <v>114.90213870967739</v>
      </c>
      <c r="J100" s="32">
        <v>110.11558387096773</v>
      </c>
      <c r="K100" s="32">
        <v>92.042019672131133</v>
      </c>
      <c r="L100" s="32">
        <v>111.58455322580643</v>
      </c>
      <c r="M100" s="32">
        <v>99.5</v>
      </c>
      <c r="N100" s="32">
        <v>92.29</v>
      </c>
      <c r="O100" s="32">
        <v>74.73</v>
      </c>
      <c r="P100" s="32">
        <v>64.25</v>
      </c>
      <c r="Q100" s="32">
        <v>58.08</v>
      </c>
      <c r="R100" s="32">
        <v>47.06</v>
      </c>
    </row>
    <row r="101" spans="1:18">
      <c r="A101" s="19">
        <f t="shared" si="13"/>
        <v>87</v>
      </c>
      <c r="B101" s="7" t="s">
        <v>84</v>
      </c>
      <c r="G101" s="53" t="s">
        <v>51</v>
      </c>
      <c r="H101" s="53" t="s">
        <v>51</v>
      </c>
      <c r="I101" s="32">
        <v>112.55743225806452</v>
      </c>
      <c r="J101" s="32">
        <v>107.90324032258064</v>
      </c>
      <c r="K101" s="32">
        <v>89.981811475409842</v>
      </c>
      <c r="L101" s="32">
        <v>107.72552741935483</v>
      </c>
      <c r="M101" s="32">
        <v>89.33</v>
      </c>
      <c r="N101" s="32">
        <v>84.41</v>
      </c>
      <c r="O101" s="32">
        <v>68.959999999999994</v>
      </c>
      <c r="P101" s="32">
        <v>57.82</v>
      </c>
      <c r="Q101" s="32">
        <v>47.35</v>
      </c>
      <c r="R101" s="32">
        <v>41.08</v>
      </c>
    </row>
    <row r="102" spans="1:18">
      <c r="A102" s="19">
        <f t="shared" si="13"/>
        <v>88</v>
      </c>
      <c r="B102" s="7" t="s">
        <v>85</v>
      </c>
      <c r="G102" s="53" t="s">
        <v>51</v>
      </c>
      <c r="H102" s="53" t="s">
        <v>51</v>
      </c>
      <c r="I102" s="32">
        <v>116.69829193548387</v>
      </c>
      <c r="J102" s="32">
        <v>115.75269354838707</v>
      </c>
      <c r="K102" s="32">
        <v>101.02285555555554</v>
      </c>
      <c r="L102" s="32">
        <v>102.5549761904762</v>
      </c>
      <c r="M102" s="32">
        <v>103.72</v>
      </c>
      <c r="N102" s="32">
        <v>85.89</v>
      </c>
      <c r="O102" s="32">
        <v>80.400000000000006</v>
      </c>
      <c r="P102" s="32">
        <v>74.33</v>
      </c>
      <c r="Q102" s="32">
        <v>58.81</v>
      </c>
      <c r="R102" s="32">
        <v>48.01</v>
      </c>
    </row>
    <row r="103" spans="1:18">
      <c r="A103" s="19">
        <f t="shared" si="13"/>
        <v>89</v>
      </c>
      <c r="B103" s="7" t="s">
        <v>86</v>
      </c>
      <c r="G103" s="53" t="s">
        <v>51</v>
      </c>
      <c r="H103" s="53" t="s">
        <v>51</v>
      </c>
      <c r="I103" s="32">
        <v>114.65685161290322</v>
      </c>
      <c r="J103" s="32">
        <v>113.4316596774194</v>
      </c>
      <c r="K103" s="32">
        <v>99.552065079365079</v>
      </c>
      <c r="L103" s="32">
        <v>99.281507936507921</v>
      </c>
      <c r="M103" s="32">
        <v>89.85</v>
      </c>
      <c r="N103" s="32">
        <v>78.03</v>
      </c>
      <c r="O103" s="32">
        <v>73.209999999999994</v>
      </c>
      <c r="P103" s="32">
        <v>61.74</v>
      </c>
      <c r="Q103" s="32">
        <v>52.02</v>
      </c>
      <c r="R103" s="32">
        <v>44.19</v>
      </c>
    </row>
    <row r="104" spans="1:18">
      <c r="A104" s="19">
        <f t="shared" si="13"/>
        <v>90</v>
      </c>
      <c r="B104" s="7" t="s">
        <v>87</v>
      </c>
      <c r="G104" s="53" t="s">
        <v>51</v>
      </c>
      <c r="H104" s="53" t="s">
        <v>51</v>
      </c>
      <c r="I104" s="32">
        <v>117.70365079365078</v>
      </c>
      <c r="J104" s="32">
        <v>115.61934062499998</v>
      </c>
      <c r="K104" s="32">
        <v>97.517995312500034</v>
      </c>
      <c r="L104" s="32">
        <v>100.81804687500001</v>
      </c>
      <c r="M104" s="32">
        <v>107.93</v>
      </c>
      <c r="N104" s="32">
        <v>90.53</v>
      </c>
      <c r="O104" s="32">
        <v>85.54</v>
      </c>
      <c r="P104" s="32">
        <v>81.319999999999993</v>
      </c>
      <c r="Q104" s="32">
        <v>56.41</v>
      </c>
      <c r="R104" s="32">
        <v>53.4</v>
      </c>
    </row>
    <row r="105" spans="1:18">
      <c r="A105" s="19">
        <f t="shared" si="13"/>
        <v>91</v>
      </c>
      <c r="B105" s="7" t="s">
        <v>88</v>
      </c>
      <c r="G105" s="53" t="s">
        <v>51</v>
      </c>
      <c r="H105" s="53" t="s">
        <v>51</v>
      </c>
      <c r="I105" s="32">
        <v>115.86531904761904</v>
      </c>
      <c r="J105" s="32">
        <v>113.53695312500001</v>
      </c>
      <c r="K105" s="32">
        <v>95.956356250000027</v>
      </c>
      <c r="L105" s="32">
        <v>98.972762500000002</v>
      </c>
      <c r="M105" s="32">
        <v>99.07</v>
      </c>
      <c r="N105" s="32">
        <v>82.68</v>
      </c>
      <c r="O105" s="32">
        <v>78.900000000000006</v>
      </c>
      <c r="P105" s="32">
        <v>70.599999999999994</v>
      </c>
      <c r="Q105" s="32">
        <v>51.28</v>
      </c>
      <c r="R105" s="32">
        <v>46.94</v>
      </c>
    </row>
    <row r="106" spans="1:18">
      <c r="A106" s="19">
        <f t="shared" si="13"/>
        <v>92</v>
      </c>
      <c r="B106" s="7" t="s">
        <v>89</v>
      </c>
      <c r="G106" s="53" t="s">
        <v>51</v>
      </c>
      <c r="H106" s="53" t="s">
        <v>51</v>
      </c>
      <c r="I106" s="32">
        <v>112.66991904761903</v>
      </c>
      <c r="J106" s="32">
        <v>111.00875238095239</v>
      </c>
      <c r="K106" s="32">
        <v>95.539759375000017</v>
      </c>
      <c r="L106" s="32">
        <v>97.653796874999998</v>
      </c>
      <c r="M106" s="32">
        <v>114.65</v>
      </c>
      <c r="N106" s="32">
        <v>94.77</v>
      </c>
      <c r="O106" s="32">
        <v>88.69</v>
      </c>
      <c r="P106" s="32">
        <v>81.16</v>
      </c>
      <c r="Q106" s="32">
        <v>58.18</v>
      </c>
      <c r="R106" s="32">
        <v>52.68</v>
      </c>
    </row>
    <row r="107" spans="1:18">
      <c r="A107" s="19">
        <f t="shared" si="13"/>
        <v>93</v>
      </c>
      <c r="B107" s="7" t="s">
        <v>90</v>
      </c>
      <c r="G107" s="53" t="s">
        <v>51</v>
      </c>
      <c r="H107" s="53" t="s">
        <v>51</v>
      </c>
      <c r="I107" s="32">
        <v>110.73691746031744</v>
      </c>
      <c r="J107" s="32">
        <v>108.70323809523812</v>
      </c>
      <c r="K107" s="32">
        <v>93.794767187499986</v>
      </c>
      <c r="L107" s="32">
        <v>95.449035937499971</v>
      </c>
      <c r="M107" s="32">
        <v>105.27</v>
      </c>
      <c r="N107" s="32">
        <v>89.81</v>
      </c>
      <c r="O107" s="32">
        <v>82.42</v>
      </c>
      <c r="P107" s="32">
        <v>71.88</v>
      </c>
      <c r="Q107" s="32">
        <v>51.48</v>
      </c>
      <c r="R107" s="32">
        <v>47.01</v>
      </c>
    </row>
    <row r="108" spans="1:18">
      <c r="A108" s="19">
        <f t="shared" si="13"/>
        <v>94</v>
      </c>
      <c r="B108" s="7" t="s">
        <v>91</v>
      </c>
      <c r="G108" s="53" t="s">
        <v>51</v>
      </c>
      <c r="H108" s="53" t="s">
        <v>51</v>
      </c>
      <c r="I108" s="32">
        <v>74.880233663530021</v>
      </c>
      <c r="J108" s="32">
        <v>68.206834376086206</v>
      </c>
      <c r="K108" s="32">
        <v>60.899987676571619</v>
      </c>
      <c r="L108" s="32">
        <v>55.270549840484406</v>
      </c>
      <c r="M108" s="32">
        <v>48.954316751943196</v>
      </c>
      <c r="N108" s="32">
        <v>42.967886354628327</v>
      </c>
      <c r="O108" s="32">
        <v>36.745202639019794</v>
      </c>
      <c r="P108" s="32">
        <v>33.450000000000003</v>
      </c>
      <c r="Q108" s="32">
        <v>31.35</v>
      </c>
      <c r="R108" s="32">
        <v>31.62</v>
      </c>
    </row>
    <row r="109" spans="1:18">
      <c r="A109" s="19">
        <f t="shared" si="13"/>
        <v>95</v>
      </c>
      <c r="G109" s="63"/>
      <c r="H109" s="63"/>
      <c r="I109" s="38"/>
      <c r="J109" s="38"/>
      <c r="K109" s="38"/>
      <c r="L109" s="35"/>
      <c r="M109" s="35"/>
      <c r="N109" s="35"/>
      <c r="O109" s="35"/>
      <c r="P109" s="35"/>
      <c r="Q109" s="35"/>
      <c r="R109" s="35"/>
    </row>
    <row r="110" spans="1:18">
      <c r="A110" s="19">
        <f t="shared" si="13"/>
        <v>96</v>
      </c>
      <c r="B110" s="2" t="s">
        <v>92</v>
      </c>
      <c r="G110" s="64"/>
      <c r="H110" s="64"/>
      <c r="I110" s="35"/>
      <c r="J110" s="35"/>
      <c r="K110" s="35"/>
      <c r="L110" s="35"/>
      <c r="M110" s="35"/>
      <c r="N110" s="35"/>
      <c r="O110" s="35"/>
      <c r="P110" s="35"/>
      <c r="Q110" s="35"/>
      <c r="R110" s="39"/>
    </row>
    <row r="111" spans="1:18">
      <c r="A111" s="19">
        <f t="shared" si="13"/>
        <v>97</v>
      </c>
      <c r="G111" s="64"/>
      <c r="H111" s="64"/>
      <c r="I111" s="35"/>
      <c r="J111" s="35"/>
      <c r="K111" s="35"/>
      <c r="L111" s="35"/>
      <c r="M111" s="35"/>
      <c r="N111" s="35"/>
      <c r="O111" s="35"/>
      <c r="P111" s="35"/>
      <c r="Q111" s="35"/>
      <c r="R111" s="39"/>
    </row>
    <row r="112" spans="1:18">
      <c r="A112" s="19">
        <f t="shared" si="13"/>
        <v>98</v>
      </c>
      <c r="B112" s="16" t="s">
        <v>93</v>
      </c>
      <c r="C112" s="17"/>
      <c r="D112" s="17"/>
      <c r="E112" s="17"/>
      <c r="G112" s="64"/>
      <c r="H112" s="64"/>
      <c r="I112" s="35"/>
      <c r="J112" s="35"/>
      <c r="K112" s="35"/>
      <c r="L112" s="35"/>
      <c r="M112" s="35"/>
      <c r="N112" s="35"/>
      <c r="O112" s="35"/>
      <c r="P112" s="35"/>
      <c r="Q112" s="35"/>
      <c r="R112" s="35"/>
    </row>
    <row r="113" spans="1:18">
      <c r="A113" s="19">
        <f t="shared" si="13"/>
        <v>99</v>
      </c>
      <c r="B113" s="7" t="s">
        <v>94</v>
      </c>
      <c r="G113" s="65">
        <v>2.7162252054923647E-2</v>
      </c>
      <c r="H113" s="65">
        <v>3.6209393311566543E-2</v>
      </c>
      <c r="I113" s="40">
        <v>8.7323695836519555E-2</v>
      </c>
      <c r="J113" s="40">
        <v>8.939153802555469E-2</v>
      </c>
      <c r="K113" s="40">
        <v>9.0564544023809354E-2</v>
      </c>
      <c r="L113" s="40">
        <v>9.5913016589979486E-2</v>
      </c>
      <c r="M113" s="40">
        <v>9.7223867209800904E-2</v>
      </c>
      <c r="N113" s="40">
        <v>0.13913730413974917</v>
      </c>
      <c r="O113" s="40">
        <v>0.1076978561410539</v>
      </c>
      <c r="P113" s="40">
        <v>0.10379978179161579</v>
      </c>
      <c r="Q113" s="40">
        <v>9.7316220001531589E-2</v>
      </c>
      <c r="R113" s="40">
        <v>0.10228881624934419</v>
      </c>
    </row>
    <row r="114" spans="1:18">
      <c r="A114" s="19">
        <f t="shared" si="13"/>
        <v>100</v>
      </c>
      <c r="B114" s="7" t="s">
        <v>95</v>
      </c>
      <c r="G114" s="65">
        <v>2.7752447629445749E-2</v>
      </c>
      <c r="H114" s="65">
        <v>3.3712892883287347E-2</v>
      </c>
      <c r="I114" s="40">
        <v>5.028469773110298E-2</v>
      </c>
      <c r="J114" s="40">
        <v>4.7214052752816843E-2</v>
      </c>
      <c r="K114" s="40">
        <v>5.0116388152974777E-2</v>
      </c>
      <c r="L114" s="40">
        <v>5.7096118107037318E-2</v>
      </c>
      <c r="M114" s="40">
        <v>5.6325391737181804E-2</v>
      </c>
      <c r="N114" s="40">
        <v>7.6202885900120879E-2</v>
      </c>
      <c r="O114" s="40">
        <v>5.6050626700897589E-2</v>
      </c>
      <c r="P114" s="40">
        <v>5.3898770602270121E-2</v>
      </c>
      <c r="Q114" s="40">
        <v>5.2017876371816978E-2</v>
      </c>
      <c r="R114" s="40">
        <v>5.2017876371816978E-2</v>
      </c>
    </row>
    <row r="115" spans="1:18">
      <c r="A115" s="19">
        <f t="shared" si="13"/>
        <v>101</v>
      </c>
      <c r="B115" s="7" t="s">
        <v>96</v>
      </c>
      <c r="G115" s="65">
        <v>3.4259197173308192E-2</v>
      </c>
      <c r="H115" s="65">
        <v>3.9280793246215071E-2</v>
      </c>
      <c r="I115" s="40">
        <v>4.8083495504714087E-2</v>
      </c>
      <c r="J115" s="40">
        <v>4.7944092981815463E-2</v>
      </c>
      <c r="K115" s="40">
        <v>4.6838775189424857E-2</v>
      </c>
      <c r="L115" s="40">
        <v>4.7841754545278101E-2</v>
      </c>
      <c r="M115" s="40">
        <v>4.6158242389846102E-2</v>
      </c>
      <c r="N115" s="40">
        <v>6.1442067527243176E-2</v>
      </c>
      <c r="O115" s="40">
        <v>4.5233431622974898E-2</v>
      </c>
      <c r="P115" s="40">
        <v>4.4020371502063865E-2</v>
      </c>
      <c r="Q115" s="40">
        <v>4.317780556559022E-2</v>
      </c>
      <c r="R115" s="40">
        <v>4.5438108280123457E-2</v>
      </c>
    </row>
    <row r="116" spans="1:18">
      <c r="A116" s="19">
        <f t="shared" si="13"/>
        <v>102</v>
      </c>
      <c r="G116" s="53"/>
      <c r="H116" s="53"/>
      <c r="I116" s="19"/>
      <c r="J116" s="19"/>
      <c r="K116" s="19"/>
      <c r="L116" s="35"/>
      <c r="M116" s="35"/>
      <c r="N116" s="35"/>
      <c r="O116" s="35"/>
      <c r="P116" s="35"/>
      <c r="Q116" s="35"/>
      <c r="R116" s="35"/>
    </row>
    <row r="117" spans="1:18">
      <c r="A117" s="19">
        <f t="shared" si="13"/>
        <v>103</v>
      </c>
      <c r="B117" s="16" t="s">
        <v>97</v>
      </c>
      <c r="C117" s="17"/>
      <c r="D117" s="17"/>
      <c r="E117" s="17"/>
      <c r="G117" s="53"/>
      <c r="H117" s="53"/>
      <c r="I117" s="19"/>
      <c r="J117" s="19"/>
      <c r="K117" s="19"/>
      <c r="L117" s="35"/>
      <c r="M117" s="35"/>
      <c r="N117" s="35"/>
      <c r="O117" s="35"/>
      <c r="P117" s="35"/>
      <c r="Q117" s="35"/>
      <c r="R117" s="35"/>
    </row>
    <row r="118" spans="1:18">
      <c r="A118" s="19">
        <f t="shared" si="13"/>
        <v>104</v>
      </c>
      <c r="B118" s="7" t="s">
        <v>98</v>
      </c>
      <c r="D118" s="7" t="s">
        <v>99</v>
      </c>
      <c r="G118" s="53"/>
      <c r="H118" s="53"/>
      <c r="I118" s="19"/>
      <c r="J118" s="19"/>
      <c r="K118" s="19"/>
      <c r="L118" s="35"/>
      <c r="M118" s="35"/>
      <c r="N118" s="35"/>
      <c r="O118" s="35"/>
      <c r="P118" s="35"/>
      <c r="Q118" s="35"/>
      <c r="R118" s="35"/>
    </row>
    <row r="119" spans="1:18">
      <c r="A119" s="19">
        <f t="shared" si="13"/>
        <v>105</v>
      </c>
      <c r="B119" s="7" t="s">
        <v>100</v>
      </c>
      <c r="G119" s="53">
        <v>9938.5928194675053</v>
      </c>
      <c r="H119" s="53">
        <v>9938.592654600001</v>
      </c>
      <c r="I119" s="19">
        <v>8150</v>
      </c>
      <c r="J119" s="19">
        <v>10367</v>
      </c>
      <c r="K119" s="19">
        <v>9461</v>
      </c>
      <c r="L119" s="19">
        <v>9389</v>
      </c>
      <c r="M119" s="19">
        <v>9887</v>
      </c>
      <c r="N119" s="19">
        <v>10416</v>
      </c>
      <c r="O119" s="19">
        <v>8724</v>
      </c>
      <c r="P119" s="19">
        <v>9094</v>
      </c>
      <c r="Q119" s="19">
        <v>9826</v>
      </c>
      <c r="R119" s="19">
        <v>11729</v>
      </c>
    </row>
    <row r="120" spans="1:18">
      <c r="A120" s="19">
        <f t="shared" si="13"/>
        <v>106</v>
      </c>
      <c r="B120" s="7" t="s">
        <v>101</v>
      </c>
      <c r="G120" s="53">
        <v>5614.138469016536</v>
      </c>
      <c r="H120" s="53">
        <v>5586.2289812000008</v>
      </c>
      <c r="I120" s="19">
        <v>4702</v>
      </c>
      <c r="J120" s="19">
        <v>5466</v>
      </c>
      <c r="K120" s="19">
        <v>5118</v>
      </c>
      <c r="L120" s="19">
        <v>4748</v>
      </c>
      <c r="M120" s="19">
        <v>5105</v>
      </c>
      <c r="N120" s="19">
        <v>5346</v>
      </c>
      <c r="O120" s="19">
        <v>4575</v>
      </c>
      <c r="P120" s="19">
        <v>4538</v>
      </c>
      <c r="Q120" s="19">
        <v>4845</v>
      </c>
      <c r="R120" s="19">
        <v>5650</v>
      </c>
    </row>
    <row r="121" spans="1:18">
      <c r="A121" s="19">
        <f t="shared" si="13"/>
        <v>107</v>
      </c>
      <c r="B121" s="7" t="s">
        <v>102</v>
      </c>
      <c r="G121" s="53">
        <v>825.38221759999999</v>
      </c>
      <c r="H121" s="53">
        <v>825.3822176000001</v>
      </c>
      <c r="I121" s="19">
        <v>812</v>
      </c>
      <c r="J121" s="19">
        <v>1064</v>
      </c>
      <c r="K121" s="19">
        <v>949</v>
      </c>
      <c r="L121" s="19">
        <v>1139</v>
      </c>
      <c r="M121" s="19">
        <v>1919</v>
      </c>
      <c r="N121" s="19">
        <v>1286</v>
      </c>
      <c r="O121" s="19">
        <v>1517</v>
      </c>
      <c r="P121" s="19">
        <v>1048</v>
      </c>
      <c r="Q121" s="19">
        <v>693</v>
      </c>
      <c r="R121" s="19">
        <v>810</v>
      </c>
    </row>
    <row r="122" spans="1:18">
      <c r="A122" s="19">
        <f t="shared" si="13"/>
        <v>108</v>
      </c>
      <c r="B122" s="7" t="s">
        <v>103</v>
      </c>
      <c r="G122" s="53">
        <v>915.39131620000001</v>
      </c>
      <c r="H122" s="53">
        <v>915.39131620000001</v>
      </c>
      <c r="I122" s="19">
        <v>786</v>
      </c>
      <c r="J122" s="19">
        <v>940</v>
      </c>
      <c r="K122" s="19">
        <v>878</v>
      </c>
      <c r="L122" s="19">
        <v>859</v>
      </c>
      <c r="M122" s="19">
        <v>945</v>
      </c>
      <c r="N122" s="19">
        <v>994</v>
      </c>
      <c r="O122" s="19">
        <v>859</v>
      </c>
      <c r="P122" s="19">
        <v>916</v>
      </c>
      <c r="Q122" s="19">
        <v>1025</v>
      </c>
      <c r="R122" s="19">
        <v>1234</v>
      </c>
    </row>
    <row r="123" spans="1:18">
      <c r="A123" s="19">
        <f t="shared" si="13"/>
        <v>109</v>
      </c>
      <c r="B123" s="41" t="s">
        <v>104</v>
      </c>
      <c r="G123" s="55">
        <v>0</v>
      </c>
      <c r="H123" s="55">
        <v>0</v>
      </c>
      <c r="I123" s="21"/>
      <c r="J123" s="21"/>
      <c r="K123" s="21"/>
      <c r="L123" s="19"/>
      <c r="M123" s="19"/>
      <c r="N123" s="19"/>
      <c r="O123" s="19"/>
      <c r="P123" s="19"/>
      <c r="Q123" s="19"/>
      <c r="R123" s="19"/>
    </row>
    <row r="124" spans="1:18">
      <c r="A124" s="19">
        <f t="shared" si="13"/>
        <v>110</v>
      </c>
      <c r="B124" s="7" t="s">
        <v>105</v>
      </c>
      <c r="G124" s="53">
        <f>SUM(G119:G123)</f>
        <v>17293.504822284041</v>
      </c>
      <c r="H124" s="53">
        <f>SUM(H119:H123)</f>
        <v>17265.595169600001</v>
      </c>
      <c r="I124" s="22">
        <f t="shared" ref="I124:R124" si="16">I119+I120+I121+I122</f>
        <v>14450</v>
      </c>
      <c r="J124" s="22">
        <f t="shared" si="16"/>
        <v>17837</v>
      </c>
      <c r="K124" s="22">
        <f t="shared" si="16"/>
        <v>16406</v>
      </c>
      <c r="L124" s="22">
        <f t="shared" si="16"/>
        <v>16135</v>
      </c>
      <c r="M124" s="22">
        <f t="shared" si="16"/>
        <v>17856</v>
      </c>
      <c r="N124" s="22">
        <f t="shared" si="16"/>
        <v>18042</v>
      </c>
      <c r="O124" s="22">
        <f t="shared" si="16"/>
        <v>15675</v>
      </c>
      <c r="P124" s="22">
        <f t="shared" si="16"/>
        <v>15596</v>
      </c>
      <c r="Q124" s="22">
        <f t="shared" si="16"/>
        <v>16389</v>
      </c>
      <c r="R124" s="22">
        <f t="shared" si="16"/>
        <v>19423</v>
      </c>
    </row>
    <row r="125" spans="1:18">
      <c r="A125" s="19">
        <f t="shared" si="13"/>
        <v>111</v>
      </c>
      <c r="G125" s="64"/>
      <c r="H125" s="64"/>
      <c r="I125" s="35"/>
      <c r="J125" s="35"/>
      <c r="K125" s="35"/>
      <c r="L125" s="35"/>
      <c r="M125" s="35"/>
      <c r="N125" s="35"/>
      <c r="O125" s="35"/>
      <c r="P125" s="35"/>
      <c r="Q125" s="35"/>
      <c r="R125" s="35"/>
    </row>
    <row r="126" spans="1:18">
      <c r="A126" s="19">
        <f t="shared" si="13"/>
        <v>112</v>
      </c>
      <c r="B126" s="7" t="s">
        <v>106</v>
      </c>
      <c r="D126" s="7" t="s">
        <v>99</v>
      </c>
      <c r="G126" s="64"/>
      <c r="H126" s="64"/>
      <c r="I126" s="35"/>
      <c r="J126" s="35"/>
      <c r="K126" s="35"/>
      <c r="L126" s="35"/>
      <c r="M126" s="35"/>
      <c r="N126" s="35"/>
      <c r="O126" s="35"/>
      <c r="P126" s="35"/>
      <c r="Q126" s="35"/>
      <c r="R126" s="35"/>
    </row>
    <row r="127" spans="1:18">
      <c r="A127" s="19">
        <f t="shared" si="13"/>
        <v>113</v>
      </c>
      <c r="B127" s="7"/>
      <c r="G127" s="53">
        <v>0</v>
      </c>
      <c r="H127" s="53">
        <v>0</v>
      </c>
      <c r="I127" s="19">
        <v>0</v>
      </c>
      <c r="J127" s="19">
        <v>0</v>
      </c>
      <c r="K127" s="19">
        <v>0</v>
      </c>
      <c r="L127" s="19">
        <v>0</v>
      </c>
      <c r="M127" s="19">
        <v>0</v>
      </c>
      <c r="N127" s="19">
        <v>0</v>
      </c>
      <c r="O127" s="19">
        <v>0</v>
      </c>
      <c r="P127" s="19">
        <v>0</v>
      </c>
      <c r="Q127" s="19">
        <v>0</v>
      </c>
      <c r="R127" s="19">
        <v>0</v>
      </c>
    </row>
    <row r="128" spans="1:18">
      <c r="A128" s="19">
        <f t="shared" si="13"/>
        <v>114</v>
      </c>
      <c r="B128" s="7" t="s">
        <v>107</v>
      </c>
      <c r="G128" s="53">
        <f t="shared" ref="G128:H128" si="17">G130-G127</f>
        <v>17622.081413907439</v>
      </c>
      <c r="H128" s="53">
        <f t="shared" si="17"/>
        <v>17593.641477822403</v>
      </c>
      <c r="I128" s="19">
        <v>15377</v>
      </c>
      <c r="J128" s="19">
        <v>18507</v>
      </c>
      <c r="K128" s="19">
        <v>16891</v>
      </c>
      <c r="L128" s="19">
        <v>16316.028010000002</v>
      </c>
      <c r="M128" s="19">
        <v>18978.60252</v>
      </c>
      <c r="N128" s="19">
        <v>21324.457250000003</v>
      </c>
      <c r="O128" s="19">
        <v>18606.398259999998</v>
      </c>
      <c r="P128" s="19">
        <v>15416.667660000001</v>
      </c>
      <c r="Q128" s="19">
        <v>18606.398259999998</v>
      </c>
      <c r="R128" s="19">
        <v>21324.457250000003</v>
      </c>
    </row>
    <row r="129" spans="1:18">
      <c r="A129" s="19">
        <f t="shared" si="13"/>
        <v>115</v>
      </c>
      <c r="G129" s="53"/>
      <c r="H129" s="53"/>
      <c r="I129" s="19"/>
      <c r="J129" s="19"/>
      <c r="K129" s="19"/>
      <c r="L129" s="19"/>
      <c r="M129" s="19"/>
      <c r="N129" s="19"/>
      <c r="O129" s="19"/>
      <c r="P129" s="19"/>
      <c r="Q129" s="19"/>
      <c r="R129" s="19"/>
    </row>
    <row r="130" spans="1:18">
      <c r="A130" s="19">
        <f t="shared" si="13"/>
        <v>116</v>
      </c>
      <c r="B130" s="7" t="s">
        <v>108</v>
      </c>
      <c r="G130" s="53">
        <f>+G124+(0.019*G124)</f>
        <v>17622.081413907439</v>
      </c>
      <c r="H130" s="53">
        <f>+H124+(0.019*H124)</f>
        <v>17593.641477822403</v>
      </c>
      <c r="I130" s="19">
        <v>15377</v>
      </c>
      <c r="J130" s="19">
        <v>18507</v>
      </c>
      <c r="K130" s="19">
        <v>16891</v>
      </c>
      <c r="L130" s="19">
        <v>16316.028010000002</v>
      </c>
      <c r="M130" s="19">
        <v>18978.60252</v>
      </c>
      <c r="N130" s="19">
        <v>21324.457250000003</v>
      </c>
      <c r="O130" s="19">
        <v>18606.398259999998</v>
      </c>
      <c r="P130" s="19">
        <v>15416.667660000001</v>
      </c>
      <c r="Q130" s="19">
        <v>18606.398259999998</v>
      </c>
      <c r="R130" s="19">
        <v>21324.457250000003</v>
      </c>
    </row>
    <row r="131" spans="1:18">
      <c r="A131" s="19">
        <f t="shared" si="13"/>
        <v>117</v>
      </c>
      <c r="G131" s="64"/>
      <c r="H131" s="64"/>
      <c r="I131" s="35"/>
      <c r="J131" s="35"/>
      <c r="K131" s="35"/>
      <c r="L131" s="35"/>
      <c r="M131" s="35"/>
      <c r="N131" s="35"/>
      <c r="O131" s="35"/>
      <c r="P131" s="35"/>
      <c r="Q131" s="35"/>
      <c r="R131" s="35"/>
    </row>
    <row r="132" spans="1:18">
      <c r="A132" s="19">
        <f t="shared" si="13"/>
        <v>118</v>
      </c>
      <c r="B132" s="7" t="s">
        <v>109</v>
      </c>
      <c r="G132" s="61">
        <v>2.1833925280157686E-2</v>
      </c>
      <c r="H132" s="61">
        <v>2.1991787539568982E-2</v>
      </c>
      <c r="I132" s="31">
        <v>1.9586246543604462E-2</v>
      </c>
      <c r="J132" s="31">
        <v>2.1834826353768249E-2</v>
      </c>
      <c r="K132" s="31">
        <v>2.4200306443979455E-2</v>
      </c>
      <c r="L132" s="31">
        <v>2.4591095496409931E-2</v>
      </c>
      <c r="M132" s="31">
        <v>2.5986936296440694E-2</v>
      </c>
      <c r="N132" s="31">
        <v>3.0582077456226889E-2</v>
      </c>
      <c r="O132" s="31">
        <v>3.0988474507082683E-2</v>
      </c>
      <c r="P132" s="31">
        <v>3.3109777418196852E-2</v>
      </c>
      <c r="Q132" s="31">
        <v>3.6328710997388533E-2</v>
      </c>
      <c r="R132" s="31">
        <v>3.4703662933953938E-2</v>
      </c>
    </row>
    <row r="133" spans="1:18">
      <c r="A133" s="7"/>
      <c r="B133" s="7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</row>
    <row r="134" spans="1:18">
      <c r="B134" s="43" t="s">
        <v>110</v>
      </c>
      <c r="G134"/>
      <c r="H134"/>
      <c r="I134"/>
      <c r="J134"/>
      <c r="K134"/>
      <c r="L134"/>
      <c r="M134"/>
      <c r="N134"/>
      <c r="O134"/>
      <c r="P134"/>
      <c r="Q134"/>
      <c r="R134"/>
    </row>
    <row r="135" spans="1:18">
      <c r="B135" s="44" t="s">
        <v>120</v>
      </c>
      <c r="G135"/>
      <c r="H135"/>
      <c r="I135"/>
      <c r="J135"/>
      <c r="K135"/>
      <c r="L135"/>
      <c r="M135"/>
      <c r="N135"/>
      <c r="O135"/>
      <c r="P135"/>
      <c r="Q135"/>
      <c r="R135"/>
    </row>
    <row r="136" spans="1:18">
      <c r="B136" s="43" t="s">
        <v>111</v>
      </c>
      <c r="G136"/>
      <c r="H136"/>
      <c r="I136"/>
      <c r="J136"/>
      <c r="K136"/>
      <c r="L136"/>
      <c r="M136"/>
      <c r="N136"/>
      <c r="O136"/>
      <c r="P136"/>
      <c r="Q136"/>
      <c r="R136"/>
    </row>
    <row r="137" spans="1:18">
      <c r="B137" s="44" t="s">
        <v>112</v>
      </c>
      <c r="G137"/>
      <c r="H137"/>
      <c r="I137"/>
      <c r="J137"/>
      <c r="K137"/>
      <c r="L137"/>
      <c r="M137"/>
      <c r="N137"/>
      <c r="O137"/>
      <c r="P137"/>
      <c r="Q137"/>
      <c r="R137"/>
    </row>
    <row r="138" spans="1:18">
      <c r="G138"/>
      <c r="H138"/>
      <c r="I138"/>
      <c r="J138"/>
      <c r="K138"/>
      <c r="L138"/>
      <c r="M138"/>
      <c r="N138"/>
      <c r="O138"/>
      <c r="P138"/>
      <c r="Q138"/>
      <c r="R138"/>
    </row>
    <row r="139" spans="1:18">
      <c r="G139"/>
      <c r="H139"/>
      <c r="I139"/>
      <c r="J139"/>
      <c r="K139"/>
      <c r="L139"/>
      <c r="M139"/>
      <c r="N139"/>
      <c r="O139"/>
      <c r="P139"/>
      <c r="Q139"/>
      <c r="R139"/>
    </row>
    <row r="140" spans="1:18">
      <c r="G140"/>
      <c r="H140"/>
      <c r="I140"/>
      <c r="J140"/>
      <c r="K140"/>
      <c r="L140"/>
      <c r="M140"/>
      <c r="N140"/>
      <c r="O140"/>
      <c r="P140"/>
      <c r="Q140"/>
      <c r="R140"/>
    </row>
  </sheetData>
  <mergeCells count="6">
    <mergeCell ref="A6:R6"/>
    <mergeCell ref="A1:R1"/>
    <mergeCell ref="A2:R2"/>
    <mergeCell ref="A3:R3"/>
    <mergeCell ref="A4:R4"/>
    <mergeCell ref="A5:R5"/>
  </mergeCells>
  <printOptions horizontalCentered="1"/>
  <pageMargins left="0.75" right="0.75" top="0.62" bottom="0.81" header="0.5" footer="0.39"/>
  <pageSetup scale="48" fitToHeight="4" orientation="landscape" verticalDpi="300" r:id="rId1"/>
  <headerFooter alignWithMargins="0">
    <oddHeader>&amp;RCASE NO. 2021-00214
FR 16(8)(k)
ATTACHMENT 1</oddHeader>
    <oddFooter>&amp;RSchedule &amp;A
Page &amp;P of &amp;N</oddFooter>
  </headerFooter>
  <rowBreaks count="2" manualBreakCount="2">
    <brk id="45" max="17" man="1"/>
    <brk id="88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</vt:lpstr>
      <vt:lpstr>K!Print_Area</vt:lpstr>
      <vt:lpstr>K!Print_Titles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 Troup</dc:creator>
  <cp:lastModifiedBy>Bergeron, Molly</cp:lastModifiedBy>
  <cp:lastPrinted>2024-08-09T19:43:45Z</cp:lastPrinted>
  <dcterms:created xsi:type="dcterms:W3CDTF">2021-06-22T15:31:29Z</dcterms:created>
  <dcterms:modified xsi:type="dcterms:W3CDTF">2024-09-19T21:41:39Z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